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mrobin.DOMASN\Desktop\"/>
    </mc:Choice>
  </mc:AlternateContent>
  <bookViews>
    <workbookView xWindow="6510" yWindow="-15" windowWidth="12645" windowHeight="10875" tabRatio="303" activeTab="1"/>
  </bookViews>
  <sheets>
    <sheet name="Mode d'emploi" sheetId="24" r:id="rId1"/>
    <sheet name="Calculs activités sources" sheetId="23" r:id="rId2"/>
    <sheet name="CSP" sheetId="13" r:id="rId3"/>
    <sheet name="CSP avec formules" sheetId="27" state="hidden" r:id="rId4"/>
    <sheet name="Anciens seuils" sheetId="25" state="hidden" r:id="rId5"/>
    <sheet name="Nouveaux seuils" sheetId="26" state="hidden" r:id="rId6"/>
    <sheet name="Ref" sheetId="14" state="hidden" r:id="rId7"/>
  </sheets>
  <definedNames>
    <definedName name="_xlnm._FilterDatabase" localSheetId="4" hidden="1">'Anciens seuils'!$A$1:$K$1</definedName>
    <definedName name="_xlnm._FilterDatabase" localSheetId="1" hidden="1">'Calculs activités sources'!$A$10:$K$1004</definedName>
    <definedName name="_xlnm._FilterDatabase" localSheetId="2" hidden="1">CSP!$A$1:$AI$796</definedName>
    <definedName name="_xlnm._FilterDatabase" localSheetId="3" hidden="1">'CSP avec formules'!$A$1:$X$811</definedName>
    <definedName name="_xlnm._FilterDatabase" localSheetId="5" hidden="1">'Nouveaux seuils'!$A$1:$N$796</definedName>
    <definedName name="_xlnm.Print_Titles" localSheetId="1">'Calculs activités sources'!$1:$10</definedName>
    <definedName name="_xlnm.Print_Area" localSheetId="1">'Calculs activités sources'!$A$1:$Q$1004</definedName>
    <definedName name="_xlnm.Print_Area" localSheetId="0">'Mode d''emploi'!$A$1:$V$51</definedName>
  </definedNames>
  <calcPr calcId="152511"/>
</workbook>
</file>

<file path=xl/calcChain.xml><?xml version="1.0" encoding="utf-8"?>
<calcChain xmlns="http://schemas.openxmlformats.org/spreadsheetml/2006/main">
  <c r="H15" i="23" l="1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H37" i="23"/>
  <c r="H38" i="23"/>
  <c r="H39" i="23"/>
  <c r="H40" i="23"/>
  <c r="H41" i="23"/>
  <c r="H42" i="23"/>
  <c r="H43" i="23"/>
  <c r="H44" i="23"/>
  <c r="H45" i="23"/>
  <c r="H46" i="23"/>
  <c r="H47" i="23"/>
  <c r="H48" i="23"/>
  <c r="H49" i="23"/>
  <c r="H50" i="23"/>
  <c r="H51" i="23"/>
  <c r="H52" i="23"/>
  <c r="H53" i="23"/>
  <c r="H54" i="23"/>
  <c r="H55" i="23"/>
  <c r="H56" i="23"/>
  <c r="H57" i="23"/>
  <c r="H58" i="23"/>
  <c r="H59" i="23"/>
  <c r="H60" i="23"/>
  <c r="H61" i="23"/>
  <c r="H62" i="23"/>
  <c r="H63" i="23"/>
  <c r="H64" i="23"/>
  <c r="H65" i="23"/>
  <c r="H66" i="23"/>
  <c r="H67" i="23"/>
  <c r="H68" i="23"/>
  <c r="H69" i="23"/>
  <c r="H70" i="23"/>
  <c r="H71" i="23"/>
  <c r="H72" i="23"/>
  <c r="H73" i="23"/>
  <c r="H74" i="23"/>
  <c r="H75" i="23"/>
  <c r="H76" i="23"/>
  <c r="H77" i="23"/>
  <c r="H78" i="23"/>
  <c r="H79" i="23"/>
  <c r="H80" i="23"/>
  <c r="H81" i="23"/>
  <c r="H82" i="23"/>
  <c r="H83" i="23"/>
  <c r="H84" i="23"/>
  <c r="H85" i="23"/>
  <c r="H86" i="23"/>
  <c r="H87" i="23"/>
  <c r="H88" i="23"/>
  <c r="H89" i="23"/>
  <c r="H90" i="23"/>
  <c r="H91" i="23"/>
  <c r="H92" i="23"/>
  <c r="H93" i="23"/>
  <c r="H94" i="23"/>
  <c r="H95" i="23"/>
  <c r="H96" i="23"/>
  <c r="H97" i="23"/>
  <c r="H98" i="23"/>
  <c r="H99" i="23"/>
  <c r="H100" i="23"/>
  <c r="H101" i="23"/>
  <c r="H102" i="23"/>
  <c r="H103" i="23"/>
  <c r="H104" i="23"/>
  <c r="H105" i="23"/>
  <c r="H106" i="23"/>
  <c r="H107" i="23"/>
  <c r="H108" i="23"/>
  <c r="H109" i="23"/>
  <c r="H110" i="23"/>
  <c r="H111" i="23"/>
  <c r="H112" i="23"/>
  <c r="H113" i="23"/>
  <c r="H114" i="23"/>
  <c r="H115" i="23"/>
  <c r="H116" i="23"/>
  <c r="H117" i="23"/>
  <c r="H118" i="23"/>
  <c r="H119" i="23"/>
  <c r="H120" i="23"/>
  <c r="H121" i="23"/>
  <c r="H122" i="23"/>
  <c r="H123" i="23"/>
  <c r="H124" i="23"/>
  <c r="H125" i="23"/>
  <c r="H126" i="23"/>
  <c r="H127" i="23"/>
  <c r="H128" i="23"/>
  <c r="H129" i="23"/>
  <c r="H130" i="23"/>
  <c r="H131" i="23"/>
  <c r="H132" i="23"/>
  <c r="H133" i="23"/>
  <c r="H134" i="23"/>
  <c r="H135" i="23"/>
  <c r="H136" i="23"/>
  <c r="H137" i="23"/>
  <c r="H138" i="23"/>
  <c r="H139" i="23"/>
  <c r="H140" i="23"/>
  <c r="H141" i="23"/>
  <c r="H142" i="23"/>
  <c r="H143" i="23"/>
  <c r="H144" i="23"/>
  <c r="H145" i="23"/>
  <c r="H146" i="23"/>
  <c r="H147" i="23"/>
  <c r="H148" i="23"/>
  <c r="H149" i="23"/>
  <c r="H150" i="23"/>
  <c r="H151" i="23"/>
  <c r="H152" i="23"/>
  <c r="H153" i="23"/>
  <c r="H154" i="23"/>
  <c r="H155" i="23"/>
  <c r="H156" i="23"/>
  <c r="H157" i="23"/>
  <c r="H158" i="23"/>
  <c r="H159" i="23"/>
  <c r="H160" i="23"/>
  <c r="H161" i="23"/>
  <c r="H162" i="23"/>
  <c r="H163" i="23"/>
  <c r="H164" i="23"/>
  <c r="H165" i="23"/>
  <c r="H166" i="23"/>
  <c r="H167" i="23"/>
  <c r="H168" i="23"/>
  <c r="H169" i="23"/>
  <c r="H170" i="23"/>
  <c r="H171" i="23"/>
  <c r="H172" i="23"/>
  <c r="H173" i="23"/>
  <c r="H174" i="23"/>
  <c r="H175" i="23"/>
  <c r="H176" i="23"/>
  <c r="H177" i="23"/>
  <c r="H178" i="23"/>
  <c r="H179" i="23"/>
  <c r="H180" i="23"/>
  <c r="H181" i="23"/>
  <c r="H182" i="23"/>
  <c r="H183" i="23"/>
  <c r="H184" i="23"/>
  <c r="H185" i="23"/>
  <c r="H186" i="23"/>
  <c r="H187" i="23"/>
  <c r="H188" i="23"/>
  <c r="H189" i="23"/>
  <c r="H190" i="23"/>
  <c r="H191" i="23"/>
  <c r="H192" i="23"/>
  <c r="H193" i="23"/>
  <c r="H194" i="23"/>
  <c r="H195" i="23"/>
  <c r="H196" i="23"/>
  <c r="H197" i="23"/>
  <c r="H198" i="23"/>
  <c r="H199" i="23"/>
  <c r="H200" i="23"/>
  <c r="H201" i="23"/>
  <c r="H202" i="23"/>
  <c r="H203" i="23"/>
  <c r="H204" i="23"/>
  <c r="H205" i="23"/>
  <c r="H206" i="23"/>
  <c r="H207" i="23"/>
  <c r="H208" i="23"/>
  <c r="H209" i="23"/>
  <c r="H210" i="23"/>
  <c r="H211" i="23"/>
  <c r="H212" i="23"/>
  <c r="H213" i="23"/>
  <c r="H214" i="23"/>
  <c r="H215" i="23"/>
  <c r="H216" i="23"/>
  <c r="H217" i="23"/>
  <c r="H218" i="23"/>
  <c r="H219" i="23"/>
  <c r="H220" i="23"/>
  <c r="H221" i="23"/>
  <c r="H222" i="23"/>
  <c r="H223" i="23"/>
  <c r="H224" i="23"/>
  <c r="H225" i="23"/>
  <c r="H226" i="23"/>
  <c r="H227" i="23"/>
  <c r="H228" i="23"/>
  <c r="H229" i="23"/>
  <c r="H230" i="23"/>
  <c r="H231" i="23"/>
  <c r="H232" i="23"/>
  <c r="H233" i="23"/>
  <c r="H234" i="23"/>
  <c r="H235" i="23"/>
  <c r="H236" i="23"/>
  <c r="H237" i="23"/>
  <c r="H238" i="23"/>
  <c r="H239" i="23"/>
  <c r="H240" i="23"/>
  <c r="H241" i="23"/>
  <c r="H242" i="23"/>
  <c r="H243" i="23"/>
  <c r="H244" i="23"/>
  <c r="H245" i="23"/>
  <c r="H246" i="23"/>
  <c r="H247" i="23"/>
  <c r="H248" i="23"/>
  <c r="H249" i="23"/>
  <c r="H250" i="23"/>
  <c r="H251" i="23"/>
  <c r="H252" i="23"/>
  <c r="H253" i="23"/>
  <c r="H254" i="23"/>
  <c r="H255" i="23"/>
  <c r="H256" i="23"/>
  <c r="H257" i="23"/>
  <c r="H258" i="23"/>
  <c r="H259" i="23"/>
  <c r="H260" i="23"/>
  <c r="H261" i="23"/>
  <c r="H262" i="23"/>
  <c r="H263" i="23"/>
  <c r="H264" i="23"/>
  <c r="H265" i="23"/>
  <c r="H266" i="23"/>
  <c r="H267" i="23"/>
  <c r="H268" i="23"/>
  <c r="H269" i="23"/>
  <c r="H270" i="23"/>
  <c r="H271" i="23"/>
  <c r="H272" i="23"/>
  <c r="H273" i="23"/>
  <c r="H274" i="23"/>
  <c r="H275" i="23"/>
  <c r="H276" i="23"/>
  <c r="H277" i="23"/>
  <c r="H278" i="23"/>
  <c r="H279" i="23"/>
  <c r="H280" i="23"/>
  <c r="H281" i="23"/>
  <c r="H282" i="23"/>
  <c r="H283" i="23"/>
  <c r="H284" i="23"/>
  <c r="H285" i="23"/>
  <c r="H286" i="23"/>
  <c r="H287" i="23"/>
  <c r="H288" i="23"/>
  <c r="H289" i="23"/>
  <c r="H290" i="23"/>
  <c r="H291" i="23"/>
  <c r="H292" i="23"/>
  <c r="H293" i="23"/>
  <c r="H294" i="23"/>
  <c r="H295" i="23"/>
  <c r="H296" i="23"/>
  <c r="H297" i="23"/>
  <c r="H298" i="23"/>
  <c r="H299" i="23"/>
  <c r="H300" i="23"/>
  <c r="H301" i="23"/>
  <c r="H302" i="23"/>
  <c r="H303" i="23"/>
  <c r="H304" i="23"/>
  <c r="H305" i="23"/>
  <c r="H306" i="23"/>
  <c r="H307" i="23"/>
  <c r="H308" i="23"/>
  <c r="H309" i="23"/>
  <c r="H310" i="23"/>
  <c r="H311" i="23"/>
  <c r="H312" i="23"/>
  <c r="H313" i="23"/>
  <c r="H314" i="23"/>
  <c r="H315" i="23"/>
  <c r="H316" i="23"/>
  <c r="H317" i="23"/>
  <c r="H318" i="23"/>
  <c r="H319" i="23"/>
  <c r="H320" i="23"/>
  <c r="H321" i="23"/>
  <c r="H322" i="23"/>
  <c r="H323" i="23"/>
  <c r="H324" i="23"/>
  <c r="H325" i="23"/>
  <c r="H326" i="23"/>
  <c r="H327" i="23"/>
  <c r="H328" i="23"/>
  <c r="H329" i="23"/>
  <c r="H330" i="23"/>
  <c r="H331" i="23"/>
  <c r="H332" i="23"/>
  <c r="H333" i="23"/>
  <c r="H334" i="23"/>
  <c r="H335" i="23"/>
  <c r="H336" i="23"/>
  <c r="H337" i="23"/>
  <c r="H338" i="23"/>
  <c r="H339" i="23"/>
  <c r="H340" i="23"/>
  <c r="H341" i="23"/>
  <c r="H342" i="23"/>
  <c r="H343" i="23"/>
  <c r="H344" i="23"/>
  <c r="H345" i="23"/>
  <c r="H346" i="23"/>
  <c r="H347" i="23"/>
  <c r="H348" i="23"/>
  <c r="H349" i="23"/>
  <c r="H350" i="23"/>
  <c r="H351" i="23"/>
  <c r="H352" i="23"/>
  <c r="H353" i="23"/>
  <c r="H354" i="23"/>
  <c r="H355" i="23"/>
  <c r="H356" i="23"/>
  <c r="H357" i="23"/>
  <c r="H358" i="23"/>
  <c r="H359" i="23"/>
  <c r="H360" i="23"/>
  <c r="H361" i="23"/>
  <c r="H362" i="23"/>
  <c r="H363" i="23"/>
  <c r="H364" i="23"/>
  <c r="H365" i="23"/>
  <c r="H366" i="23"/>
  <c r="H367" i="23"/>
  <c r="H368" i="23"/>
  <c r="H369" i="23"/>
  <c r="H370" i="23"/>
  <c r="H371" i="23"/>
  <c r="H372" i="23"/>
  <c r="H373" i="23"/>
  <c r="H374" i="23"/>
  <c r="H375" i="23"/>
  <c r="H376" i="23"/>
  <c r="H377" i="23"/>
  <c r="H378" i="23"/>
  <c r="H379" i="23"/>
  <c r="H380" i="23"/>
  <c r="H381" i="23"/>
  <c r="H382" i="23"/>
  <c r="H383" i="23"/>
  <c r="H384" i="23"/>
  <c r="H385" i="23"/>
  <c r="H386" i="23"/>
  <c r="H387" i="23"/>
  <c r="H388" i="23"/>
  <c r="H389" i="23"/>
  <c r="H390" i="23"/>
  <c r="H391" i="23"/>
  <c r="H392" i="23"/>
  <c r="H393" i="23"/>
  <c r="H394" i="23"/>
  <c r="H395" i="23"/>
  <c r="H396" i="23"/>
  <c r="H397" i="23"/>
  <c r="H398" i="23"/>
  <c r="H399" i="23"/>
  <c r="H400" i="23"/>
  <c r="H401" i="23"/>
  <c r="H402" i="23"/>
  <c r="H403" i="23"/>
  <c r="H404" i="23"/>
  <c r="H405" i="23"/>
  <c r="H406" i="23"/>
  <c r="H407" i="23"/>
  <c r="H408" i="23"/>
  <c r="H409" i="23"/>
  <c r="H410" i="23"/>
  <c r="H411" i="23"/>
  <c r="H412" i="23"/>
  <c r="H413" i="23"/>
  <c r="H414" i="23"/>
  <c r="H415" i="23"/>
  <c r="H416" i="23"/>
  <c r="H417" i="23"/>
  <c r="H418" i="23"/>
  <c r="H419" i="23"/>
  <c r="H420" i="23"/>
  <c r="H421" i="23"/>
  <c r="H422" i="23"/>
  <c r="H423" i="23"/>
  <c r="H424" i="23"/>
  <c r="H425" i="23"/>
  <c r="H426" i="23"/>
  <c r="H427" i="23"/>
  <c r="H428" i="23"/>
  <c r="H429" i="23"/>
  <c r="H430" i="23"/>
  <c r="H431" i="23"/>
  <c r="H432" i="23"/>
  <c r="H433" i="23"/>
  <c r="H434" i="23"/>
  <c r="H435" i="23"/>
  <c r="H436" i="23"/>
  <c r="H437" i="23"/>
  <c r="H438" i="23"/>
  <c r="H439" i="23"/>
  <c r="H440" i="23"/>
  <c r="H441" i="23"/>
  <c r="H442" i="23"/>
  <c r="H443" i="23"/>
  <c r="H444" i="23"/>
  <c r="H445" i="23"/>
  <c r="H446" i="23"/>
  <c r="H447" i="23"/>
  <c r="H448" i="23"/>
  <c r="H449" i="23"/>
  <c r="H450" i="23"/>
  <c r="H451" i="23"/>
  <c r="H452" i="23"/>
  <c r="H453" i="23"/>
  <c r="H454" i="23"/>
  <c r="H455" i="23"/>
  <c r="H456" i="23"/>
  <c r="H457" i="23"/>
  <c r="H458" i="23"/>
  <c r="H459" i="23"/>
  <c r="H460" i="23"/>
  <c r="H461" i="23"/>
  <c r="H462" i="23"/>
  <c r="H463" i="23"/>
  <c r="H464" i="23"/>
  <c r="H465" i="23"/>
  <c r="H466" i="23"/>
  <c r="H467" i="23"/>
  <c r="H468" i="23"/>
  <c r="H469" i="23"/>
  <c r="H470" i="23"/>
  <c r="H471" i="23"/>
  <c r="H472" i="23"/>
  <c r="H473" i="23"/>
  <c r="H474" i="23"/>
  <c r="H475" i="23"/>
  <c r="H476" i="23"/>
  <c r="H477" i="23"/>
  <c r="H478" i="23"/>
  <c r="H479" i="23"/>
  <c r="H480" i="23"/>
  <c r="H481" i="23"/>
  <c r="H482" i="23"/>
  <c r="H483" i="23"/>
  <c r="H484" i="23"/>
  <c r="H485" i="23"/>
  <c r="H486" i="23"/>
  <c r="H487" i="23"/>
  <c r="H488" i="23"/>
  <c r="H489" i="23"/>
  <c r="H490" i="23"/>
  <c r="H491" i="23"/>
  <c r="H492" i="23"/>
  <c r="H493" i="23"/>
  <c r="H494" i="23"/>
  <c r="H495" i="23"/>
  <c r="H496" i="23"/>
  <c r="H497" i="23"/>
  <c r="H498" i="23"/>
  <c r="H499" i="23"/>
  <c r="H500" i="23"/>
  <c r="H501" i="23"/>
  <c r="H502" i="23"/>
  <c r="H503" i="23"/>
  <c r="H504" i="23"/>
  <c r="H505" i="23"/>
  <c r="H506" i="23"/>
  <c r="H507" i="23"/>
  <c r="H508" i="23"/>
  <c r="H509" i="23"/>
  <c r="H510" i="23"/>
  <c r="H511" i="23"/>
  <c r="H512" i="23"/>
  <c r="H513" i="23"/>
  <c r="H514" i="23"/>
  <c r="H515" i="23"/>
  <c r="H516" i="23"/>
  <c r="H517" i="23"/>
  <c r="H518" i="23"/>
  <c r="H519" i="23"/>
  <c r="H520" i="23"/>
  <c r="H521" i="23"/>
  <c r="H522" i="23"/>
  <c r="H523" i="23"/>
  <c r="H524" i="23"/>
  <c r="H525" i="23"/>
  <c r="H526" i="23"/>
  <c r="H527" i="23"/>
  <c r="H528" i="23"/>
  <c r="H529" i="23"/>
  <c r="H530" i="23"/>
  <c r="H531" i="23"/>
  <c r="H532" i="23"/>
  <c r="H533" i="23"/>
  <c r="H534" i="23"/>
  <c r="H535" i="23"/>
  <c r="H536" i="23"/>
  <c r="H537" i="23"/>
  <c r="H538" i="23"/>
  <c r="H539" i="23"/>
  <c r="H540" i="23"/>
  <c r="H541" i="23"/>
  <c r="H542" i="23"/>
  <c r="H543" i="23"/>
  <c r="H544" i="23"/>
  <c r="H545" i="23"/>
  <c r="H546" i="23"/>
  <c r="H547" i="23"/>
  <c r="H548" i="23"/>
  <c r="H549" i="23"/>
  <c r="H550" i="23"/>
  <c r="H551" i="23"/>
  <c r="H552" i="23"/>
  <c r="H553" i="23"/>
  <c r="H554" i="23"/>
  <c r="H555" i="23"/>
  <c r="H556" i="23"/>
  <c r="H557" i="23"/>
  <c r="H558" i="23"/>
  <c r="H559" i="23"/>
  <c r="H560" i="23"/>
  <c r="H561" i="23"/>
  <c r="H562" i="23"/>
  <c r="H563" i="23"/>
  <c r="H564" i="23"/>
  <c r="H565" i="23"/>
  <c r="H566" i="23"/>
  <c r="H567" i="23"/>
  <c r="H568" i="23"/>
  <c r="H569" i="23"/>
  <c r="H570" i="23"/>
  <c r="H571" i="23"/>
  <c r="H572" i="23"/>
  <c r="H573" i="23"/>
  <c r="H574" i="23"/>
  <c r="H575" i="23"/>
  <c r="H576" i="23"/>
  <c r="H577" i="23"/>
  <c r="H578" i="23"/>
  <c r="H579" i="23"/>
  <c r="H580" i="23"/>
  <c r="H581" i="23"/>
  <c r="H582" i="23"/>
  <c r="H583" i="23"/>
  <c r="H584" i="23"/>
  <c r="H585" i="23"/>
  <c r="H586" i="23"/>
  <c r="H587" i="23"/>
  <c r="H588" i="23"/>
  <c r="H589" i="23"/>
  <c r="H590" i="23"/>
  <c r="H591" i="23"/>
  <c r="H592" i="23"/>
  <c r="H593" i="23"/>
  <c r="H594" i="23"/>
  <c r="H595" i="23"/>
  <c r="H596" i="23"/>
  <c r="H597" i="23"/>
  <c r="H598" i="23"/>
  <c r="H599" i="23"/>
  <c r="H600" i="23"/>
  <c r="H601" i="23"/>
  <c r="H602" i="23"/>
  <c r="H603" i="23"/>
  <c r="H604" i="23"/>
  <c r="H605" i="23"/>
  <c r="H606" i="23"/>
  <c r="H607" i="23"/>
  <c r="H608" i="23"/>
  <c r="H609" i="23"/>
  <c r="H610" i="23"/>
  <c r="H611" i="23"/>
  <c r="H612" i="23"/>
  <c r="H613" i="23"/>
  <c r="H614" i="23"/>
  <c r="H615" i="23"/>
  <c r="H616" i="23"/>
  <c r="H617" i="23"/>
  <c r="H618" i="23"/>
  <c r="H619" i="23"/>
  <c r="H620" i="23"/>
  <c r="H621" i="23"/>
  <c r="H622" i="23"/>
  <c r="H623" i="23"/>
  <c r="H624" i="23"/>
  <c r="H625" i="23"/>
  <c r="H626" i="23"/>
  <c r="H627" i="23"/>
  <c r="H628" i="23"/>
  <c r="H629" i="23"/>
  <c r="H630" i="23"/>
  <c r="H631" i="23"/>
  <c r="H632" i="23"/>
  <c r="H633" i="23"/>
  <c r="H634" i="23"/>
  <c r="H635" i="23"/>
  <c r="H636" i="23"/>
  <c r="H637" i="23"/>
  <c r="H638" i="23"/>
  <c r="H639" i="23"/>
  <c r="H640" i="23"/>
  <c r="H641" i="23"/>
  <c r="H642" i="23"/>
  <c r="H643" i="23"/>
  <c r="H644" i="23"/>
  <c r="H645" i="23"/>
  <c r="H646" i="23"/>
  <c r="H647" i="23"/>
  <c r="H648" i="23"/>
  <c r="H649" i="23"/>
  <c r="H650" i="23"/>
  <c r="H651" i="23"/>
  <c r="H652" i="23"/>
  <c r="H653" i="23"/>
  <c r="H654" i="23"/>
  <c r="H655" i="23"/>
  <c r="H656" i="23"/>
  <c r="H657" i="23"/>
  <c r="H658" i="23"/>
  <c r="H659" i="23"/>
  <c r="H660" i="23"/>
  <c r="H661" i="23"/>
  <c r="H662" i="23"/>
  <c r="H663" i="23"/>
  <c r="H664" i="23"/>
  <c r="H665" i="23"/>
  <c r="H666" i="23"/>
  <c r="H667" i="23"/>
  <c r="H668" i="23"/>
  <c r="H669" i="23"/>
  <c r="H670" i="23"/>
  <c r="H671" i="23"/>
  <c r="H672" i="23"/>
  <c r="H673" i="23"/>
  <c r="H674" i="23"/>
  <c r="H675" i="23"/>
  <c r="H676" i="23"/>
  <c r="H677" i="23"/>
  <c r="H678" i="23"/>
  <c r="H679" i="23"/>
  <c r="H680" i="23"/>
  <c r="H681" i="23"/>
  <c r="H682" i="23"/>
  <c r="H683" i="23"/>
  <c r="H684" i="23"/>
  <c r="H685" i="23"/>
  <c r="H686" i="23"/>
  <c r="H687" i="23"/>
  <c r="H688" i="23"/>
  <c r="H689" i="23"/>
  <c r="H690" i="23"/>
  <c r="H691" i="23"/>
  <c r="H692" i="23"/>
  <c r="H693" i="23"/>
  <c r="H694" i="23"/>
  <c r="H695" i="23"/>
  <c r="H696" i="23"/>
  <c r="H697" i="23"/>
  <c r="H698" i="23"/>
  <c r="H699" i="23"/>
  <c r="H700" i="23"/>
  <c r="H701" i="23"/>
  <c r="H702" i="23"/>
  <c r="H703" i="23"/>
  <c r="H704" i="23"/>
  <c r="H705" i="23"/>
  <c r="H706" i="23"/>
  <c r="H707" i="23"/>
  <c r="H708" i="23"/>
  <c r="H709" i="23"/>
  <c r="H710" i="23"/>
  <c r="H711" i="23"/>
  <c r="H712" i="23"/>
  <c r="H713" i="23"/>
  <c r="H714" i="23"/>
  <c r="H715" i="23"/>
  <c r="H716" i="23"/>
  <c r="H717" i="23"/>
  <c r="H718" i="23"/>
  <c r="H719" i="23"/>
  <c r="H720" i="23"/>
  <c r="H721" i="23"/>
  <c r="H722" i="23"/>
  <c r="H723" i="23"/>
  <c r="H724" i="23"/>
  <c r="H725" i="23"/>
  <c r="H726" i="23"/>
  <c r="H727" i="23"/>
  <c r="H728" i="23"/>
  <c r="H729" i="23"/>
  <c r="H730" i="23"/>
  <c r="H731" i="23"/>
  <c r="H732" i="23"/>
  <c r="H733" i="23"/>
  <c r="H734" i="23"/>
  <c r="H735" i="23"/>
  <c r="H736" i="23"/>
  <c r="H737" i="23"/>
  <c r="H738" i="23"/>
  <c r="H739" i="23"/>
  <c r="H740" i="23"/>
  <c r="H741" i="23"/>
  <c r="H742" i="23"/>
  <c r="H743" i="23"/>
  <c r="H744" i="23"/>
  <c r="H745" i="23"/>
  <c r="H746" i="23"/>
  <c r="H747" i="23"/>
  <c r="H748" i="23"/>
  <c r="H749" i="23"/>
  <c r="H750" i="23"/>
  <c r="H751" i="23"/>
  <c r="H752" i="23"/>
  <c r="H753" i="23"/>
  <c r="H754" i="23"/>
  <c r="H755" i="23"/>
  <c r="H756" i="23"/>
  <c r="H757" i="23"/>
  <c r="H758" i="23"/>
  <c r="H759" i="23"/>
  <c r="H760" i="23"/>
  <c r="H761" i="23"/>
  <c r="H762" i="23"/>
  <c r="H763" i="23"/>
  <c r="H764" i="23"/>
  <c r="H765" i="23"/>
  <c r="H766" i="23"/>
  <c r="H767" i="23"/>
  <c r="H768" i="23"/>
  <c r="H769" i="23"/>
  <c r="H770" i="23"/>
  <c r="H771" i="23"/>
  <c r="H772" i="23"/>
  <c r="H773" i="23"/>
  <c r="H774" i="23"/>
  <c r="H775" i="23"/>
  <c r="H776" i="23"/>
  <c r="H777" i="23"/>
  <c r="H778" i="23"/>
  <c r="H779" i="23"/>
  <c r="H780" i="23"/>
  <c r="H781" i="23"/>
  <c r="H782" i="23"/>
  <c r="H783" i="23"/>
  <c r="H784" i="23"/>
  <c r="H785" i="23"/>
  <c r="H786" i="23"/>
  <c r="H787" i="23"/>
  <c r="H788" i="23"/>
  <c r="H789" i="23"/>
  <c r="H790" i="23"/>
  <c r="H791" i="23"/>
  <c r="H792" i="23"/>
  <c r="H793" i="23"/>
  <c r="H794" i="23"/>
  <c r="H795" i="23"/>
  <c r="H796" i="23"/>
  <c r="H797" i="23"/>
  <c r="H798" i="23"/>
  <c r="H799" i="23"/>
  <c r="H800" i="23"/>
  <c r="H801" i="23"/>
  <c r="H802" i="23"/>
  <c r="H803" i="23"/>
  <c r="H804" i="23"/>
  <c r="H805" i="23"/>
  <c r="H806" i="23"/>
  <c r="H807" i="23"/>
  <c r="H808" i="23"/>
  <c r="H809" i="23"/>
  <c r="H810" i="23"/>
  <c r="H811" i="23"/>
  <c r="H812" i="23"/>
  <c r="H813" i="23"/>
  <c r="H814" i="23"/>
  <c r="H815" i="23"/>
  <c r="H816" i="23"/>
  <c r="H817" i="23"/>
  <c r="H818" i="23"/>
  <c r="H819" i="23"/>
  <c r="H820" i="23"/>
  <c r="H821" i="23"/>
  <c r="H822" i="23"/>
  <c r="H823" i="23"/>
  <c r="H824" i="23"/>
  <c r="H825" i="23"/>
  <c r="H826" i="23"/>
  <c r="H827" i="23"/>
  <c r="H828" i="23"/>
  <c r="H829" i="23"/>
  <c r="H830" i="23"/>
  <c r="H831" i="23"/>
  <c r="H832" i="23"/>
  <c r="H833" i="23"/>
  <c r="H834" i="23"/>
  <c r="H835" i="23"/>
  <c r="H836" i="23"/>
  <c r="H837" i="23"/>
  <c r="H838" i="23"/>
  <c r="H839" i="23"/>
  <c r="H840" i="23"/>
  <c r="H841" i="23"/>
  <c r="H842" i="23"/>
  <c r="H843" i="23"/>
  <c r="H844" i="23"/>
  <c r="H845" i="23"/>
  <c r="H846" i="23"/>
  <c r="H847" i="23"/>
  <c r="H848" i="23"/>
  <c r="H849" i="23"/>
  <c r="H850" i="23"/>
  <c r="H851" i="23"/>
  <c r="H852" i="23"/>
  <c r="H853" i="23"/>
  <c r="H854" i="23"/>
  <c r="H855" i="23"/>
  <c r="H856" i="23"/>
  <c r="H857" i="23"/>
  <c r="H858" i="23"/>
  <c r="H859" i="23"/>
  <c r="H860" i="23"/>
  <c r="H861" i="23"/>
  <c r="H862" i="23"/>
  <c r="H863" i="23"/>
  <c r="H864" i="23"/>
  <c r="H865" i="23"/>
  <c r="H866" i="23"/>
  <c r="H867" i="23"/>
  <c r="H868" i="23"/>
  <c r="H869" i="23"/>
  <c r="H870" i="23"/>
  <c r="H871" i="23"/>
  <c r="H872" i="23"/>
  <c r="H873" i="23"/>
  <c r="H874" i="23"/>
  <c r="H875" i="23"/>
  <c r="H876" i="23"/>
  <c r="H877" i="23"/>
  <c r="H878" i="23"/>
  <c r="H879" i="23"/>
  <c r="H880" i="23"/>
  <c r="H881" i="23"/>
  <c r="H882" i="23"/>
  <c r="H883" i="23"/>
  <c r="H884" i="23"/>
  <c r="H885" i="23"/>
  <c r="H886" i="23"/>
  <c r="H887" i="23"/>
  <c r="H888" i="23"/>
  <c r="H889" i="23"/>
  <c r="H890" i="23"/>
  <c r="H891" i="23"/>
  <c r="H892" i="23"/>
  <c r="H893" i="23"/>
  <c r="H894" i="23"/>
  <c r="H895" i="23"/>
  <c r="H896" i="23"/>
  <c r="H897" i="23"/>
  <c r="H898" i="23"/>
  <c r="H899" i="23"/>
  <c r="H900" i="23"/>
  <c r="H901" i="23"/>
  <c r="H902" i="23"/>
  <c r="H903" i="23"/>
  <c r="H904" i="23"/>
  <c r="H905" i="23"/>
  <c r="H906" i="23"/>
  <c r="H907" i="23"/>
  <c r="H908" i="23"/>
  <c r="H909" i="23"/>
  <c r="H910" i="23"/>
  <c r="H911" i="23"/>
  <c r="H912" i="23"/>
  <c r="H913" i="23"/>
  <c r="H914" i="23"/>
  <c r="H915" i="23"/>
  <c r="H916" i="23"/>
  <c r="H917" i="23"/>
  <c r="H918" i="23"/>
  <c r="H919" i="23"/>
  <c r="H920" i="23"/>
  <c r="H921" i="23"/>
  <c r="H922" i="23"/>
  <c r="H923" i="23"/>
  <c r="H924" i="23"/>
  <c r="H925" i="23"/>
  <c r="H926" i="23"/>
  <c r="H927" i="23"/>
  <c r="H928" i="23"/>
  <c r="H929" i="23"/>
  <c r="H930" i="23"/>
  <c r="H931" i="23"/>
  <c r="H932" i="23"/>
  <c r="H933" i="23"/>
  <c r="H934" i="23"/>
  <c r="H935" i="23"/>
  <c r="H936" i="23"/>
  <c r="H937" i="23"/>
  <c r="H938" i="23"/>
  <c r="H939" i="23"/>
  <c r="H940" i="23"/>
  <c r="H941" i="23"/>
  <c r="H942" i="23"/>
  <c r="H943" i="23"/>
  <c r="H944" i="23"/>
  <c r="H945" i="23"/>
  <c r="H946" i="23"/>
  <c r="H947" i="23"/>
  <c r="H948" i="23"/>
  <c r="H949" i="23"/>
  <c r="H950" i="23"/>
  <c r="H951" i="23"/>
  <c r="H952" i="23"/>
  <c r="H953" i="23"/>
  <c r="H954" i="23"/>
  <c r="H955" i="23"/>
  <c r="H956" i="23"/>
  <c r="H957" i="23"/>
  <c r="H958" i="23"/>
  <c r="H959" i="23"/>
  <c r="H960" i="23"/>
  <c r="H961" i="23"/>
  <c r="H962" i="23"/>
  <c r="H963" i="23"/>
  <c r="H964" i="23"/>
  <c r="H965" i="23"/>
  <c r="H966" i="23"/>
  <c r="H967" i="23"/>
  <c r="H968" i="23"/>
  <c r="H969" i="23"/>
  <c r="H970" i="23"/>
  <c r="H971" i="23"/>
  <c r="H972" i="23"/>
  <c r="H973" i="23"/>
  <c r="H974" i="23"/>
  <c r="H975" i="23"/>
  <c r="H976" i="23"/>
  <c r="H977" i="23"/>
  <c r="H978" i="23"/>
  <c r="H979" i="23"/>
  <c r="H980" i="23"/>
  <c r="H981" i="23"/>
  <c r="H982" i="23"/>
  <c r="H983" i="23"/>
  <c r="H984" i="23"/>
  <c r="H985" i="23"/>
  <c r="H986" i="23"/>
  <c r="H987" i="23"/>
  <c r="H988" i="23"/>
  <c r="H989" i="23"/>
  <c r="H990" i="23"/>
  <c r="H991" i="23"/>
  <c r="H992" i="23"/>
  <c r="H993" i="23"/>
  <c r="H994" i="23"/>
  <c r="H995" i="23"/>
  <c r="H996" i="23"/>
  <c r="H997" i="23"/>
  <c r="H998" i="23"/>
  <c r="H999" i="23"/>
  <c r="H1000" i="23"/>
  <c r="H1001" i="23"/>
  <c r="H1002" i="23"/>
  <c r="H1003" i="23"/>
  <c r="H1004" i="23"/>
  <c r="J19" i="23" l="1"/>
  <c r="J20" i="23"/>
  <c r="J21" i="23"/>
  <c r="J22" i="23"/>
  <c r="J25" i="23"/>
  <c r="J26" i="23"/>
  <c r="J27" i="23"/>
  <c r="J28" i="23"/>
  <c r="J29" i="23"/>
  <c r="J30" i="23"/>
  <c r="J31" i="23"/>
  <c r="J32" i="23"/>
  <c r="J33" i="23"/>
  <c r="J34" i="23"/>
  <c r="J35" i="23"/>
  <c r="J36" i="23"/>
  <c r="J37" i="23"/>
  <c r="J38" i="23"/>
  <c r="J39" i="23"/>
  <c r="J40" i="23"/>
  <c r="J41" i="23"/>
  <c r="J42" i="23"/>
  <c r="J43" i="23"/>
  <c r="J44" i="23"/>
  <c r="J45" i="23"/>
  <c r="J46" i="23"/>
  <c r="J47" i="23"/>
  <c r="J48" i="23"/>
  <c r="J49" i="23"/>
  <c r="J50" i="23"/>
  <c r="J51" i="23"/>
  <c r="J52" i="23"/>
  <c r="J53" i="23"/>
  <c r="J54" i="23"/>
  <c r="J55" i="23"/>
  <c r="J56" i="23"/>
  <c r="J57" i="23"/>
  <c r="J58" i="23"/>
  <c r="J59" i="23"/>
  <c r="J60" i="23"/>
  <c r="J61" i="23"/>
  <c r="J62" i="23"/>
  <c r="J63" i="23"/>
  <c r="J64" i="23"/>
  <c r="J65" i="23"/>
  <c r="J66" i="23"/>
  <c r="J67" i="23"/>
  <c r="J68" i="23"/>
  <c r="J69" i="23"/>
  <c r="J70" i="23"/>
  <c r="J71" i="23"/>
  <c r="J72" i="23"/>
  <c r="J73" i="23"/>
  <c r="J74" i="23"/>
  <c r="J75" i="23"/>
  <c r="J76" i="23"/>
  <c r="J77" i="23"/>
  <c r="J78" i="23"/>
  <c r="J79" i="23"/>
  <c r="J80" i="23"/>
  <c r="J81" i="23"/>
  <c r="J82" i="23"/>
  <c r="J83" i="23"/>
  <c r="J84" i="23"/>
  <c r="J85" i="23"/>
  <c r="J86" i="23"/>
  <c r="J87" i="23"/>
  <c r="J88" i="23"/>
  <c r="J89" i="23"/>
  <c r="J90" i="23"/>
  <c r="J91" i="23"/>
  <c r="J92" i="23"/>
  <c r="J93" i="23"/>
  <c r="J94" i="23"/>
  <c r="J95" i="23"/>
  <c r="J96" i="23"/>
  <c r="J97" i="23"/>
  <c r="J98" i="23"/>
  <c r="J99" i="23"/>
  <c r="J100" i="23"/>
  <c r="J101" i="23"/>
  <c r="J102" i="23"/>
  <c r="J103" i="23"/>
  <c r="J104" i="23"/>
  <c r="J105" i="23"/>
  <c r="J106" i="23"/>
  <c r="J107" i="23"/>
  <c r="J108" i="23"/>
  <c r="J109" i="23"/>
  <c r="J110" i="23"/>
  <c r="J111" i="23"/>
  <c r="J112" i="23"/>
  <c r="J113" i="23"/>
  <c r="J114" i="23"/>
  <c r="J115" i="23"/>
  <c r="J116" i="23"/>
  <c r="J117" i="23"/>
  <c r="J118" i="23"/>
  <c r="J119" i="23"/>
  <c r="J120" i="23"/>
  <c r="J121" i="23"/>
  <c r="J122" i="23"/>
  <c r="J123" i="23"/>
  <c r="J124" i="23"/>
  <c r="J125" i="23"/>
  <c r="J126" i="23"/>
  <c r="J127" i="23"/>
  <c r="J128" i="23"/>
  <c r="J129" i="23"/>
  <c r="J130" i="23"/>
  <c r="J131" i="23"/>
  <c r="J132" i="23"/>
  <c r="J133" i="23"/>
  <c r="J134" i="23"/>
  <c r="J135" i="23"/>
  <c r="J136" i="23"/>
  <c r="J137" i="23"/>
  <c r="J138" i="23"/>
  <c r="J139" i="23"/>
  <c r="J140" i="23"/>
  <c r="J141" i="23"/>
  <c r="J142" i="23"/>
  <c r="J143" i="23"/>
  <c r="J144" i="23"/>
  <c r="J145" i="23"/>
  <c r="J146" i="23"/>
  <c r="J147" i="23"/>
  <c r="J148" i="23"/>
  <c r="J149" i="23"/>
  <c r="J150" i="23"/>
  <c r="J151" i="23"/>
  <c r="J152" i="23"/>
  <c r="J153" i="23"/>
  <c r="J154" i="23"/>
  <c r="J155" i="23"/>
  <c r="J156" i="23"/>
  <c r="J157" i="23"/>
  <c r="J158" i="23"/>
  <c r="J159" i="23"/>
  <c r="J160" i="23"/>
  <c r="J161" i="23"/>
  <c r="J162" i="23"/>
  <c r="J163" i="23"/>
  <c r="J164" i="23"/>
  <c r="J165" i="23"/>
  <c r="J166" i="23"/>
  <c r="J167" i="23"/>
  <c r="J168" i="23"/>
  <c r="J169" i="23"/>
  <c r="J170" i="23"/>
  <c r="J171" i="23"/>
  <c r="J172" i="23"/>
  <c r="J173" i="23"/>
  <c r="J174" i="23"/>
  <c r="J175" i="23"/>
  <c r="J176" i="23"/>
  <c r="J177" i="23"/>
  <c r="J178" i="23"/>
  <c r="J179" i="23"/>
  <c r="J180" i="23"/>
  <c r="J181" i="23"/>
  <c r="J182" i="23"/>
  <c r="J183" i="23"/>
  <c r="J184" i="23"/>
  <c r="J185" i="23"/>
  <c r="J186" i="23"/>
  <c r="J187" i="23"/>
  <c r="J188" i="23"/>
  <c r="J189" i="23"/>
  <c r="J190" i="23"/>
  <c r="J191" i="23"/>
  <c r="J192" i="23"/>
  <c r="J193" i="23"/>
  <c r="J194" i="23"/>
  <c r="J195" i="23"/>
  <c r="J196" i="23"/>
  <c r="J197" i="23"/>
  <c r="J198" i="23"/>
  <c r="J199" i="23"/>
  <c r="J200" i="23"/>
  <c r="J201" i="23"/>
  <c r="J202" i="23"/>
  <c r="J203" i="23"/>
  <c r="J204" i="23"/>
  <c r="J205" i="23"/>
  <c r="J206" i="23"/>
  <c r="J207" i="23"/>
  <c r="J208" i="23"/>
  <c r="J209" i="23"/>
  <c r="J210" i="23"/>
  <c r="J211" i="23"/>
  <c r="J212" i="23"/>
  <c r="J213" i="23"/>
  <c r="J214" i="23"/>
  <c r="J215" i="23"/>
  <c r="J216" i="23"/>
  <c r="J217" i="23"/>
  <c r="J218" i="23"/>
  <c r="J219" i="23"/>
  <c r="J220" i="23"/>
  <c r="J221" i="23"/>
  <c r="J222" i="23"/>
  <c r="J223" i="23"/>
  <c r="J224" i="23"/>
  <c r="J225" i="23"/>
  <c r="J226" i="23"/>
  <c r="J227" i="23"/>
  <c r="J228" i="23"/>
  <c r="J229" i="23"/>
  <c r="J230" i="23"/>
  <c r="J231" i="23"/>
  <c r="J232" i="23"/>
  <c r="J233" i="23"/>
  <c r="J234" i="23"/>
  <c r="J235" i="23"/>
  <c r="J236" i="23"/>
  <c r="J237" i="23"/>
  <c r="J238" i="23"/>
  <c r="J239" i="23"/>
  <c r="J240" i="23"/>
  <c r="J241" i="23"/>
  <c r="J242" i="23"/>
  <c r="J243" i="23"/>
  <c r="J244" i="23"/>
  <c r="J245" i="23"/>
  <c r="J246" i="23"/>
  <c r="J247" i="23"/>
  <c r="J248" i="23"/>
  <c r="J249" i="23"/>
  <c r="J250" i="23"/>
  <c r="J251" i="23"/>
  <c r="J252" i="23"/>
  <c r="J253" i="23"/>
  <c r="J254" i="23"/>
  <c r="J255" i="23"/>
  <c r="J256" i="23"/>
  <c r="J257" i="23"/>
  <c r="J258" i="23"/>
  <c r="J259" i="23"/>
  <c r="J260" i="23"/>
  <c r="J261" i="23"/>
  <c r="J262" i="23"/>
  <c r="J263" i="23"/>
  <c r="J264" i="23"/>
  <c r="J265" i="23"/>
  <c r="J266" i="23"/>
  <c r="J267" i="23"/>
  <c r="J268" i="23"/>
  <c r="J269" i="23"/>
  <c r="J270" i="23"/>
  <c r="J271" i="23"/>
  <c r="J272" i="23"/>
  <c r="J273" i="23"/>
  <c r="J274" i="23"/>
  <c r="J275" i="23"/>
  <c r="J276" i="23"/>
  <c r="J277" i="23"/>
  <c r="J278" i="23"/>
  <c r="J279" i="23"/>
  <c r="J280" i="23"/>
  <c r="J281" i="23"/>
  <c r="J282" i="23"/>
  <c r="J283" i="23"/>
  <c r="J284" i="23"/>
  <c r="J285" i="23"/>
  <c r="J286" i="23"/>
  <c r="J287" i="23"/>
  <c r="J288" i="23"/>
  <c r="J289" i="23"/>
  <c r="J290" i="23"/>
  <c r="J291" i="23"/>
  <c r="J292" i="23"/>
  <c r="J293" i="23"/>
  <c r="J294" i="23"/>
  <c r="J295" i="23"/>
  <c r="J296" i="23"/>
  <c r="J297" i="23"/>
  <c r="J298" i="23"/>
  <c r="J299" i="23"/>
  <c r="J300" i="23"/>
  <c r="J301" i="23"/>
  <c r="J302" i="23"/>
  <c r="J303" i="23"/>
  <c r="J304" i="23"/>
  <c r="J305" i="23"/>
  <c r="J306" i="23"/>
  <c r="J307" i="23"/>
  <c r="J308" i="23"/>
  <c r="J309" i="23"/>
  <c r="J310" i="23"/>
  <c r="J311" i="23"/>
  <c r="J312" i="23"/>
  <c r="J313" i="23"/>
  <c r="J314" i="23"/>
  <c r="J315" i="23"/>
  <c r="J316" i="23"/>
  <c r="J317" i="23"/>
  <c r="J318" i="23"/>
  <c r="J319" i="23"/>
  <c r="J320" i="23"/>
  <c r="J321" i="23"/>
  <c r="J322" i="23"/>
  <c r="J323" i="23"/>
  <c r="J324" i="23"/>
  <c r="J325" i="23"/>
  <c r="J326" i="23"/>
  <c r="J327" i="23"/>
  <c r="J328" i="23"/>
  <c r="J329" i="23"/>
  <c r="J330" i="23"/>
  <c r="J331" i="23"/>
  <c r="J332" i="23"/>
  <c r="J333" i="23"/>
  <c r="J334" i="23"/>
  <c r="J335" i="23"/>
  <c r="J336" i="23"/>
  <c r="J337" i="23"/>
  <c r="J338" i="23"/>
  <c r="J339" i="23"/>
  <c r="J340" i="23"/>
  <c r="J341" i="23"/>
  <c r="J342" i="23"/>
  <c r="J343" i="23"/>
  <c r="J344" i="23"/>
  <c r="J345" i="23"/>
  <c r="J346" i="23"/>
  <c r="J347" i="23"/>
  <c r="J348" i="23"/>
  <c r="J349" i="23"/>
  <c r="J350" i="23"/>
  <c r="J351" i="23"/>
  <c r="J352" i="23"/>
  <c r="J353" i="23"/>
  <c r="J354" i="23"/>
  <c r="J355" i="23"/>
  <c r="J356" i="23"/>
  <c r="J357" i="23"/>
  <c r="J358" i="23"/>
  <c r="J359" i="23"/>
  <c r="J360" i="23"/>
  <c r="J361" i="23"/>
  <c r="J362" i="23"/>
  <c r="J363" i="23"/>
  <c r="J364" i="23"/>
  <c r="J365" i="23"/>
  <c r="J366" i="23"/>
  <c r="J367" i="23"/>
  <c r="J368" i="23"/>
  <c r="J369" i="23"/>
  <c r="J370" i="23"/>
  <c r="J371" i="23"/>
  <c r="J372" i="23"/>
  <c r="J373" i="23"/>
  <c r="J374" i="23"/>
  <c r="J375" i="23"/>
  <c r="J376" i="23"/>
  <c r="J377" i="23"/>
  <c r="J378" i="23"/>
  <c r="J379" i="23"/>
  <c r="J380" i="23"/>
  <c r="J381" i="23"/>
  <c r="J382" i="23"/>
  <c r="J383" i="23"/>
  <c r="J384" i="23"/>
  <c r="J385" i="23"/>
  <c r="J386" i="23"/>
  <c r="J387" i="23"/>
  <c r="J388" i="23"/>
  <c r="J389" i="23"/>
  <c r="J390" i="23"/>
  <c r="J391" i="23"/>
  <c r="J392" i="23"/>
  <c r="J393" i="23"/>
  <c r="J394" i="23"/>
  <c r="J395" i="23"/>
  <c r="J396" i="23"/>
  <c r="J397" i="23"/>
  <c r="J398" i="23"/>
  <c r="J399" i="23"/>
  <c r="J400" i="23"/>
  <c r="J401" i="23"/>
  <c r="J402" i="23"/>
  <c r="J403" i="23"/>
  <c r="J404" i="23"/>
  <c r="J405" i="23"/>
  <c r="J406" i="23"/>
  <c r="J407" i="23"/>
  <c r="J408" i="23"/>
  <c r="J409" i="23"/>
  <c r="J410" i="23"/>
  <c r="J411" i="23"/>
  <c r="J412" i="23"/>
  <c r="J413" i="23"/>
  <c r="J414" i="23"/>
  <c r="J415" i="23"/>
  <c r="J416" i="23"/>
  <c r="J417" i="23"/>
  <c r="J418" i="23"/>
  <c r="J419" i="23"/>
  <c r="J420" i="23"/>
  <c r="J421" i="23"/>
  <c r="J422" i="23"/>
  <c r="J423" i="23"/>
  <c r="J424" i="23"/>
  <c r="J425" i="23"/>
  <c r="J426" i="23"/>
  <c r="J427" i="23"/>
  <c r="J428" i="23"/>
  <c r="J429" i="23"/>
  <c r="J430" i="23"/>
  <c r="J431" i="23"/>
  <c r="J432" i="23"/>
  <c r="J433" i="23"/>
  <c r="J434" i="23"/>
  <c r="J435" i="23"/>
  <c r="J436" i="23"/>
  <c r="J437" i="23"/>
  <c r="J438" i="23"/>
  <c r="J439" i="23"/>
  <c r="J440" i="23"/>
  <c r="J441" i="23"/>
  <c r="J442" i="23"/>
  <c r="J443" i="23"/>
  <c r="J444" i="23"/>
  <c r="J445" i="23"/>
  <c r="J446" i="23"/>
  <c r="J447" i="23"/>
  <c r="J448" i="23"/>
  <c r="J449" i="23"/>
  <c r="J450" i="23"/>
  <c r="J451" i="23"/>
  <c r="J452" i="23"/>
  <c r="J453" i="23"/>
  <c r="J454" i="23"/>
  <c r="J455" i="23"/>
  <c r="J456" i="23"/>
  <c r="J457" i="23"/>
  <c r="J458" i="23"/>
  <c r="J459" i="23"/>
  <c r="J460" i="23"/>
  <c r="J461" i="23"/>
  <c r="J462" i="23"/>
  <c r="J463" i="23"/>
  <c r="J464" i="23"/>
  <c r="J465" i="23"/>
  <c r="J466" i="23"/>
  <c r="J467" i="23"/>
  <c r="J468" i="23"/>
  <c r="J469" i="23"/>
  <c r="J470" i="23"/>
  <c r="J471" i="23"/>
  <c r="J472" i="23"/>
  <c r="J473" i="23"/>
  <c r="J474" i="23"/>
  <c r="J475" i="23"/>
  <c r="J476" i="23"/>
  <c r="J477" i="23"/>
  <c r="J478" i="23"/>
  <c r="J479" i="23"/>
  <c r="J480" i="23"/>
  <c r="J481" i="23"/>
  <c r="J482" i="23"/>
  <c r="J483" i="23"/>
  <c r="J484" i="23"/>
  <c r="J485" i="23"/>
  <c r="J486" i="23"/>
  <c r="J487" i="23"/>
  <c r="J488" i="23"/>
  <c r="J489" i="23"/>
  <c r="J490" i="23"/>
  <c r="J491" i="23"/>
  <c r="J492" i="23"/>
  <c r="J493" i="23"/>
  <c r="J494" i="23"/>
  <c r="J495" i="23"/>
  <c r="J496" i="23"/>
  <c r="J497" i="23"/>
  <c r="J498" i="23"/>
  <c r="J499" i="23"/>
  <c r="J500" i="23"/>
  <c r="J501" i="23"/>
  <c r="J502" i="23"/>
  <c r="J503" i="23"/>
  <c r="J504" i="23"/>
  <c r="J505" i="23"/>
  <c r="J506" i="23"/>
  <c r="J507" i="23"/>
  <c r="J508" i="23"/>
  <c r="J509" i="23"/>
  <c r="J510" i="23"/>
  <c r="J511" i="23"/>
  <c r="J512" i="23"/>
  <c r="J513" i="23"/>
  <c r="J514" i="23"/>
  <c r="J515" i="23"/>
  <c r="J516" i="23"/>
  <c r="J517" i="23"/>
  <c r="J518" i="23"/>
  <c r="J519" i="23"/>
  <c r="J520" i="23"/>
  <c r="J521" i="23"/>
  <c r="J522" i="23"/>
  <c r="J523" i="23"/>
  <c r="J524" i="23"/>
  <c r="J525" i="23"/>
  <c r="J526" i="23"/>
  <c r="J527" i="23"/>
  <c r="J528" i="23"/>
  <c r="J529" i="23"/>
  <c r="J530" i="23"/>
  <c r="J531" i="23"/>
  <c r="J532" i="23"/>
  <c r="J533" i="23"/>
  <c r="J534" i="23"/>
  <c r="J535" i="23"/>
  <c r="J536" i="23"/>
  <c r="J537" i="23"/>
  <c r="J538" i="23"/>
  <c r="J539" i="23"/>
  <c r="J540" i="23"/>
  <c r="J541" i="23"/>
  <c r="J542" i="23"/>
  <c r="J543" i="23"/>
  <c r="J544" i="23"/>
  <c r="J545" i="23"/>
  <c r="J546" i="23"/>
  <c r="J547" i="23"/>
  <c r="J548" i="23"/>
  <c r="J549" i="23"/>
  <c r="J550" i="23"/>
  <c r="J551" i="23"/>
  <c r="J552" i="23"/>
  <c r="J553" i="23"/>
  <c r="J554" i="23"/>
  <c r="J555" i="23"/>
  <c r="J556" i="23"/>
  <c r="J557" i="23"/>
  <c r="J558" i="23"/>
  <c r="J559" i="23"/>
  <c r="J560" i="23"/>
  <c r="J561" i="23"/>
  <c r="J562" i="23"/>
  <c r="J563" i="23"/>
  <c r="J564" i="23"/>
  <c r="J565" i="23"/>
  <c r="J566" i="23"/>
  <c r="J567" i="23"/>
  <c r="J568" i="23"/>
  <c r="J569" i="23"/>
  <c r="J570" i="23"/>
  <c r="J571" i="23"/>
  <c r="J572" i="23"/>
  <c r="J573" i="23"/>
  <c r="J574" i="23"/>
  <c r="J575" i="23"/>
  <c r="J576" i="23"/>
  <c r="J577" i="23"/>
  <c r="J578" i="23"/>
  <c r="J579" i="23"/>
  <c r="J580" i="23"/>
  <c r="J581" i="23"/>
  <c r="J582" i="23"/>
  <c r="J583" i="23"/>
  <c r="J584" i="23"/>
  <c r="J585" i="23"/>
  <c r="J586" i="23"/>
  <c r="J587" i="23"/>
  <c r="J588" i="23"/>
  <c r="J589" i="23"/>
  <c r="J590" i="23"/>
  <c r="J591" i="23"/>
  <c r="J592" i="23"/>
  <c r="J593" i="23"/>
  <c r="J594" i="23"/>
  <c r="J595" i="23"/>
  <c r="J596" i="23"/>
  <c r="J597" i="23"/>
  <c r="J598" i="23"/>
  <c r="J599" i="23"/>
  <c r="J600" i="23"/>
  <c r="J601" i="23"/>
  <c r="J602" i="23"/>
  <c r="J603" i="23"/>
  <c r="J604" i="23"/>
  <c r="J605" i="23"/>
  <c r="J606" i="23"/>
  <c r="J607" i="23"/>
  <c r="J608" i="23"/>
  <c r="J609" i="23"/>
  <c r="J610" i="23"/>
  <c r="J611" i="23"/>
  <c r="J612" i="23"/>
  <c r="J613" i="23"/>
  <c r="J614" i="23"/>
  <c r="J615" i="23"/>
  <c r="J616" i="23"/>
  <c r="J617" i="23"/>
  <c r="J618" i="23"/>
  <c r="J619" i="23"/>
  <c r="J620" i="23"/>
  <c r="J621" i="23"/>
  <c r="J622" i="23"/>
  <c r="J623" i="23"/>
  <c r="J624" i="23"/>
  <c r="J625" i="23"/>
  <c r="J626" i="23"/>
  <c r="J627" i="23"/>
  <c r="J628" i="23"/>
  <c r="J629" i="23"/>
  <c r="J630" i="23"/>
  <c r="J631" i="23"/>
  <c r="J632" i="23"/>
  <c r="J633" i="23"/>
  <c r="J634" i="23"/>
  <c r="J635" i="23"/>
  <c r="J636" i="23"/>
  <c r="J637" i="23"/>
  <c r="J638" i="23"/>
  <c r="J639" i="23"/>
  <c r="J640" i="23"/>
  <c r="J641" i="23"/>
  <c r="J642" i="23"/>
  <c r="J643" i="23"/>
  <c r="J644" i="23"/>
  <c r="J645" i="23"/>
  <c r="J646" i="23"/>
  <c r="J647" i="23"/>
  <c r="J648" i="23"/>
  <c r="J649" i="23"/>
  <c r="J650" i="23"/>
  <c r="J651" i="23"/>
  <c r="J652" i="23"/>
  <c r="J653" i="23"/>
  <c r="J654" i="23"/>
  <c r="J655" i="23"/>
  <c r="J656" i="23"/>
  <c r="J657" i="23"/>
  <c r="J658" i="23"/>
  <c r="J659" i="23"/>
  <c r="J660" i="23"/>
  <c r="J661" i="23"/>
  <c r="J662" i="23"/>
  <c r="J663" i="23"/>
  <c r="J664" i="23"/>
  <c r="J665" i="23"/>
  <c r="J666" i="23"/>
  <c r="J667" i="23"/>
  <c r="J668" i="23"/>
  <c r="J669" i="23"/>
  <c r="J670" i="23"/>
  <c r="J671" i="23"/>
  <c r="J672" i="23"/>
  <c r="J673" i="23"/>
  <c r="J674" i="23"/>
  <c r="J675" i="23"/>
  <c r="J676" i="23"/>
  <c r="J677" i="23"/>
  <c r="J678" i="23"/>
  <c r="J679" i="23"/>
  <c r="J680" i="23"/>
  <c r="J681" i="23"/>
  <c r="J682" i="23"/>
  <c r="J683" i="23"/>
  <c r="J684" i="23"/>
  <c r="J685" i="23"/>
  <c r="J686" i="23"/>
  <c r="J687" i="23"/>
  <c r="J688" i="23"/>
  <c r="J689" i="23"/>
  <c r="J690" i="23"/>
  <c r="J691" i="23"/>
  <c r="J692" i="23"/>
  <c r="J693" i="23"/>
  <c r="J694" i="23"/>
  <c r="J695" i="23"/>
  <c r="J696" i="23"/>
  <c r="J697" i="23"/>
  <c r="J698" i="23"/>
  <c r="J699" i="23"/>
  <c r="J700" i="23"/>
  <c r="J701" i="23"/>
  <c r="J702" i="23"/>
  <c r="J703" i="23"/>
  <c r="J704" i="23"/>
  <c r="J705" i="23"/>
  <c r="J706" i="23"/>
  <c r="J707" i="23"/>
  <c r="J708" i="23"/>
  <c r="J709" i="23"/>
  <c r="J710" i="23"/>
  <c r="J711" i="23"/>
  <c r="J712" i="23"/>
  <c r="J713" i="23"/>
  <c r="J714" i="23"/>
  <c r="J715" i="23"/>
  <c r="J716" i="23"/>
  <c r="J717" i="23"/>
  <c r="J718" i="23"/>
  <c r="J719" i="23"/>
  <c r="J720" i="23"/>
  <c r="J721" i="23"/>
  <c r="J722" i="23"/>
  <c r="J723" i="23"/>
  <c r="J724" i="23"/>
  <c r="J725" i="23"/>
  <c r="J726" i="23"/>
  <c r="J727" i="23"/>
  <c r="J728" i="23"/>
  <c r="J729" i="23"/>
  <c r="J730" i="23"/>
  <c r="J731" i="23"/>
  <c r="J732" i="23"/>
  <c r="J733" i="23"/>
  <c r="J734" i="23"/>
  <c r="J735" i="23"/>
  <c r="J736" i="23"/>
  <c r="J737" i="23"/>
  <c r="J738" i="23"/>
  <c r="J739" i="23"/>
  <c r="J740" i="23"/>
  <c r="J741" i="23"/>
  <c r="J742" i="23"/>
  <c r="J743" i="23"/>
  <c r="J744" i="23"/>
  <c r="J745" i="23"/>
  <c r="J746" i="23"/>
  <c r="J747" i="23"/>
  <c r="J748" i="23"/>
  <c r="J749" i="23"/>
  <c r="J750" i="23"/>
  <c r="J751" i="23"/>
  <c r="J752" i="23"/>
  <c r="J753" i="23"/>
  <c r="J754" i="23"/>
  <c r="J755" i="23"/>
  <c r="J756" i="23"/>
  <c r="J757" i="23"/>
  <c r="J758" i="23"/>
  <c r="J759" i="23"/>
  <c r="J760" i="23"/>
  <c r="J761" i="23"/>
  <c r="J762" i="23"/>
  <c r="J763" i="23"/>
  <c r="J764" i="23"/>
  <c r="J765" i="23"/>
  <c r="J766" i="23"/>
  <c r="J767" i="23"/>
  <c r="J768" i="23"/>
  <c r="J769" i="23"/>
  <c r="J770" i="23"/>
  <c r="J771" i="23"/>
  <c r="J772" i="23"/>
  <c r="J773" i="23"/>
  <c r="J774" i="23"/>
  <c r="J775" i="23"/>
  <c r="J776" i="23"/>
  <c r="J777" i="23"/>
  <c r="J778" i="23"/>
  <c r="J779" i="23"/>
  <c r="J780" i="23"/>
  <c r="J781" i="23"/>
  <c r="J782" i="23"/>
  <c r="J783" i="23"/>
  <c r="J784" i="23"/>
  <c r="J785" i="23"/>
  <c r="J786" i="23"/>
  <c r="J787" i="23"/>
  <c r="J788" i="23"/>
  <c r="J789" i="23"/>
  <c r="J790" i="23"/>
  <c r="J791" i="23"/>
  <c r="J792" i="23"/>
  <c r="J793" i="23"/>
  <c r="J794" i="23"/>
  <c r="J795" i="23"/>
  <c r="J796" i="23"/>
  <c r="J797" i="23"/>
  <c r="J798" i="23"/>
  <c r="J799" i="23"/>
  <c r="J800" i="23"/>
  <c r="J801" i="23"/>
  <c r="J802" i="23"/>
  <c r="J803" i="23"/>
  <c r="J804" i="23"/>
  <c r="J805" i="23"/>
  <c r="J806" i="23"/>
  <c r="J807" i="23"/>
  <c r="J808" i="23"/>
  <c r="J809" i="23"/>
  <c r="J810" i="23"/>
  <c r="J811" i="23"/>
  <c r="J812" i="23"/>
  <c r="J813" i="23"/>
  <c r="J814" i="23"/>
  <c r="J815" i="23"/>
  <c r="J816" i="23"/>
  <c r="J817" i="23"/>
  <c r="J818" i="23"/>
  <c r="J819" i="23"/>
  <c r="J820" i="23"/>
  <c r="J821" i="23"/>
  <c r="J822" i="23"/>
  <c r="J823" i="23"/>
  <c r="J824" i="23"/>
  <c r="J825" i="23"/>
  <c r="J826" i="23"/>
  <c r="J827" i="23"/>
  <c r="J828" i="23"/>
  <c r="J829" i="23"/>
  <c r="J830" i="23"/>
  <c r="J831" i="23"/>
  <c r="J832" i="23"/>
  <c r="J833" i="23"/>
  <c r="J834" i="23"/>
  <c r="J835" i="23"/>
  <c r="J836" i="23"/>
  <c r="J837" i="23"/>
  <c r="J838" i="23"/>
  <c r="J839" i="23"/>
  <c r="J840" i="23"/>
  <c r="J841" i="23"/>
  <c r="J842" i="23"/>
  <c r="J843" i="23"/>
  <c r="J844" i="23"/>
  <c r="J845" i="23"/>
  <c r="J846" i="23"/>
  <c r="J847" i="23"/>
  <c r="J848" i="23"/>
  <c r="J849" i="23"/>
  <c r="J850" i="23"/>
  <c r="J851" i="23"/>
  <c r="J852" i="23"/>
  <c r="J853" i="23"/>
  <c r="J854" i="23"/>
  <c r="J855" i="23"/>
  <c r="J856" i="23"/>
  <c r="J857" i="23"/>
  <c r="J858" i="23"/>
  <c r="J859" i="23"/>
  <c r="J860" i="23"/>
  <c r="J861" i="23"/>
  <c r="J862" i="23"/>
  <c r="J863" i="23"/>
  <c r="J864" i="23"/>
  <c r="J865" i="23"/>
  <c r="J866" i="23"/>
  <c r="J867" i="23"/>
  <c r="J868" i="23"/>
  <c r="J869" i="23"/>
  <c r="J870" i="23"/>
  <c r="J871" i="23"/>
  <c r="J872" i="23"/>
  <c r="J873" i="23"/>
  <c r="J874" i="23"/>
  <c r="J875" i="23"/>
  <c r="J876" i="23"/>
  <c r="J877" i="23"/>
  <c r="J878" i="23"/>
  <c r="J879" i="23"/>
  <c r="J880" i="23"/>
  <c r="J881" i="23"/>
  <c r="J882" i="23"/>
  <c r="J883" i="23"/>
  <c r="J884" i="23"/>
  <c r="J885" i="23"/>
  <c r="J886" i="23"/>
  <c r="J887" i="23"/>
  <c r="J888" i="23"/>
  <c r="J889" i="23"/>
  <c r="J890" i="23"/>
  <c r="J891" i="23"/>
  <c r="J892" i="23"/>
  <c r="J893" i="23"/>
  <c r="J894" i="23"/>
  <c r="J895" i="23"/>
  <c r="J896" i="23"/>
  <c r="J897" i="23"/>
  <c r="J898" i="23"/>
  <c r="J899" i="23"/>
  <c r="J900" i="23"/>
  <c r="J901" i="23"/>
  <c r="J902" i="23"/>
  <c r="J903" i="23"/>
  <c r="J904" i="23"/>
  <c r="J905" i="23"/>
  <c r="J906" i="23"/>
  <c r="J907" i="23"/>
  <c r="J908" i="23"/>
  <c r="J909" i="23"/>
  <c r="J910" i="23"/>
  <c r="J911" i="23"/>
  <c r="J912" i="23"/>
  <c r="J913" i="23"/>
  <c r="J914" i="23"/>
  <c r="J915" i="23"/>
  <c r="J916" i="23"/>
  <c r="J917" i="23"/>
  <c r="J918" i="23"/>
  <c r="J919" i="23"/>
  <c r="J920" i="23"/>
  <c r="J921" i="23"/>
  <c r="J922" i="23"/>
  <c r="J923" i="23"/>
  <c r="J924" i="23"/>
  <c r="J925" i="23"/>
  <c r="J926" i="23"/>
  <c r="J927" i="23"/>
  <c r="J928" i="23"/>
  <c r="J929" i="23"/>
  <c r="J930" i="23"/>
  <c r="J931" i="23"/>
  <c r="J932" i="23"/>
  <c r="J933" i="23"/>
  <c r="J934" i="23"/>
  <c r="J935" i="23"/>
  <c r="J936" i="23"/>
  <c r="J937" i="23"/>
  <c r="J938" i="23"/>
  <c r="J939" i="23"/>
  <c r="J940" i="23"/>
  <c r="J941" i="23"/>
  <c r="J942" i="23"/>
  <c r="J943" i="23"/>
  <c r="J944" i="23"/>
  <c r="J945" i="23"/>
  <c r="J946" i="23"/>
  <c r="J947" i="23"/>
  <c r="J948" i="23"/>
  <c r="J949" i="23"/>
  <c r="J950" i="23"/>
  <c r="J951" i="23"/>
  <c r="J952" i="23"/>
  <c r="J953" i="23"/>
  <c r="J954" i="23"/>
  <c r="J955" i="23"/>
  <c r="J956" i="23"/>
  <c r="J957" i="23"/>
  <c r="J958" i="23"/>
  <c r="J959" i="23"/>
  <c r="J960" i="23"/>
  <c r="J961" i="23"/>
  <c r="J962" i="23"/>
  <c r="J963" i="23"/>
  <c r="J964" i="23"/>
  <c r="J965" i="23"/>
  <c r="J966" i="23"/>
  <c r="J967" i="23"/>
  <c r="J968" i="23"/>
  <c r="J969" i="23"/>
  <c r="J970" i="23"/>
  <c r="J971" i="23"/>
  <c r="J972" i="23"/>
  <c r="J973" i="23"/>
  <c r="J974" i="23"/>
  <c r="J975" i="23"/>
  <c r="J976" i="23"/>
  <c r="J977" i="23"/>
  <c r="J978" i="23"/>
  <c r="J979" i="23"/>
  <c r="J980" i="23"/>
  <c r="J981" i="23"/>
  <c r="J982" i="23"/>
  <c r="J983" i="23"/>
  <c r="J984" i="23"/>
  <c r="J985" i="23"/>
  <c r="J986" i="23"/>
  <c r="J987" i="23"/>
  <c r="J988" i="23"/>
  <c r="J989" i="23"/>
  <c r="J990" i="23"/>
  <c r="J991" i="23"/>
  <c r="J992" i="23"/>
  <c r="J993" i="23"/>
  <c r="J994" i="23"/>
  <c r="J995" i="23"/>
  <c r="J996" i="23"/>
  <c r="J997" i="23"/>
  <c r="J998" i="23"/>
  <c r="J999" i="23"/>
  <c r="J1000" i="23"/>
  <c r="J1001" i="23"/>
  <c r="J1002" i="23"/>
  <c r="J1003" i="23"/>
  <c r="J1004" i="23"/>
  <c r="P12" i="23" l="1"/>
  <c r="P13" i="23"/>
  <c r="P14" i="23"/>
  <c r="P15" i="23"/>
  <c r="P16" i="23"/>
  <c r="P17" i="23"/>
  <c r="P18" i="23"/>
  <c r="P19" i="23"/>
  <c r="P20" i="23"/>
  <c r="P21" i="23"/>
  <c r="P22" i="23"/>
  <c r="P23" i="23"/>
  <c r="P24" i="23"/>
  <c r="P25" i="23"/>
  <c r="P26" i="23"/>
  <c r="P27" i="23"/>
  <c r="P28" i="23"/>
  <c r="P29" i="23"/>
  <c r="P30" i="23"/>
  <c r="P31" i="23"/>
  <c r="P32" i="23"/>
  <c r="P33" i="23"/>
  <c r="P34" i="23"/>
  <c r="P35" i="23"/>
  <c r="P36" i="23"/>
  <c r="P37" i="23"/>
  <c r="P38" i="23"/>
  <c r="P39" i="23"/>
  <c r="P40" i="23"/>
  <c r="P41" i="23"/>
  <c r="P42" i="23"/>
  <c r="P43" i="23"/>
  <c r="P44" i="23"/>
  <c r="P45" i="23"/>
  <c r="P46" i="23"/>
  <c r="P47" i="23"/>
  <c r="P48" i="23"/>
  <c r="P49" i="23"/>
  <c r="P50" i="23"/>
  <c r="P51" i="23"/>
  <c r="P52" i="23"/>
  <c r="P53" i="23"/>
  <c r="P54" i="23"/>
  <c r="P55" i="23"/>
  <c r="P56" i="23"/>
  <c r="P57" i="23"/>
  <c r="P58" i="23"/>
  <c r="P59" i="23"/>
  <c r="P60" i="23"/>
  <c r="P61" i="23"/>
  <c r="P62" i="23"/>
  <c r="P63" i="23"/>
  <c r="P64" i="23"/>
  <c r="P65" i="23"/>
  <c r="P66" i="23"/>
  <c r="P67" i="23"/>
  <c r="P68" i="23"/>
  <c r="P69" i="23"/>
  <c r="P70" i="23"/>
  <c r="P71" i="23"/>
  <c r="P72" i="23"/>
  <c r="P73" i="23"/>
  <c r="P74" i="23"/>
  <c r="P75" i="23"/>
  <c r="P76" i="23"/>
  <c r="P77" i="23"/>
  <c r="P78" i="23"/>
  <c r="P79" i="23"/>
  <c r="P80" i="23"/>
  <c r="P81" i="23"/>
  <c r="P82" i="23"/>
  <c r="P83" i="23"/>
  <c r="P84" i="23"/>
  <c r="P85" i="23"/>
  <c r="P86" i="23"/>
  <c r="P87" i="23"/>
  <c r="P88" i="23"/>
  <c r="P89" i="23"/>
  <c r="P90" i="23"/>
  <c r="P91" i="23"/>
  <c r="P92" i="23"/>
  <c r="P93" i="23"/>
  <c r="P94" i="23"/>
  <c r="P95" i="23"/>
  <c r="P96" i="23"/>
  <c r="P97" i="23"/>
  <c r="P98" i="23"/>
  <c r="P99" i="23"/>
  <c r="P100" i="23"/>
  <c r="P101" i="23"/>
  <c r="P102" i="23"/>
  <c r="P103" i="23"/>
  <c r="P104" i="23"/>
  <c r="P105" i="23"/>
  <c r="P106" i="23"/>
  <c r="P107" i="23"/>
  <c r="P108" i="23"/>
  <c r="P109" i="23"/>
  <c r="P110" i="23"/>
  <c r="P111" i="23"/>
  <c r="P112" i="23"/>
  <c r="P113" i="23"/>
  <c r="P114" i="23"/>
  <c r="P115" i="23"/>
  <c r="P116" i="23"/>
  <c r="P117" i="23"/>
  <c r="P118" i="23"/>
  <c r="P119" i="23"/>
  <c r="P120" i="23"/>
  <c r="P121" i="23"/>
  <c r="P122" i="23"/>
  <c r="P123" i="23"/>
  <c r="P124" i="23"/>
  <c r="P125" i="23"/>
  <c r="P126" i="23"/>
  <c r="P127" i="23"/>
  <c r="P128" i="23"/>
  <c r="P129" i="23"/>
  <c r="P130" i="23"/>
  <c r="P131" i="23"/>
  <c r="P132" i="23"/>
  <c r="P133" i="23"/>
  <c r="P134" i="23"/>
  <c r="P135" i="23"/>
  <c r="P136" i="23"/>
  <c r="P137" i="23"/>
  <c r="P138" i="23"/>
  <c r="P139" i="23"/>
  <c r="P140" i="23"/>
  <c r="P141" i="23"/>
  <c r="P142" i="23"/>
  <c r="P143" i="23"/>
  <c r="P144" i="23"/>
  <c r="P145" i="23"/>
  <c r="P146" i="23"/>
  <c r="P147" i="23"/>
  <c r="P148" i="23"/>
  <c r="P149" i="23"/>
  <c r="P150" i="23"/>
  <c r="P151" i="23"/>
  <c r="P152" i="23"/>
  <c r="P153" i="23"/>
  <c r="P154" i="23"/>
  <c r="P155" i="23"/>
  <c r="P156" i="23"/>
  <c r="P157" i="23"/>
  <c r="P158" i="23"/>
  <c r="P159" i="23"/>
  <c r="P160" i="23"/>
  <c r="P161" i="23"/>
  <c r="P162" i="23"/>
  <c r="P163" i="23"/>
  <c r="P164" i="23"/>
  <c r="P165" i="23"/>
  <c r="P166" i="23"/>
  <c r="P167" i="23"/>
  <c r="P168" i="23"/>
  <c r="P169" i="23"/>
  <c r="P170" i="23"/>
  <c r="P171" i="23"/>
  <c r="P172" i="23"/>
  <c r="P173" i="23"/>
  <c r="P174" i="23"/>
  <c r="P175" i="23"/>
  <c r="P176" i="23"/>
  <c r="P177" i="23"/>
  <c r="P178" i="23"/>
  <c r="P179" i="23"/>
  <c r="P180" i="23"/>
  <c r="P181" i="23"/>
  <c r="P182" i="23"/>
  <c r="P183" i="23"/>
  <c r="P184" i="23"/>
  <c r="P185" i="23"/>
  <c r="P186" i="23"/>
  <c r="P187" i="23"/>
  <c r="P188" i="23"/>
  <c r="P189" i="23"/>
  <c r="P190" i="23"/>
  <c r="P191" i="23"/>
  <c r="P192" i="23"/>
  <c r="P193" i="23"/>
  <c r="P194" i="23"/>
  <c r="P195" i="23"/>
  <c r="P196" i="23"/>
  <c r="P197" i="23"/>
  <c r="P198" i="23"/>
  <c r="P199" i="23"/>
  <c r="P200" i="23"/>
  <c r="P201" i="23"/>
  <c r="P202" i="23"/>
  <c r="P203" i="23"/>
  <c r="P204" i="23"/>
  <c r="P205" i="23"/>
  <c r="P206" i="23"/>
  <c r="P207" i="23"/>
  <c r="P208" i="23"/>
  <c r="P209" i="23"/>
  <c r="P210" i="23"/>
  <c r="P211" i="23"/>
  <c r="P212" i="23"/>
  <c r="P213" i="23"/>
  <c r="P214" i="23"/>
  <c r="P215" i="23"/>
  <c r="P216" i="23"/>
  <c r="P217" i="23"/>
  <c r="P218" i="23"/>
  <c r="P219" i="23"/>
  <c r="P220" i="23"/>
  <c r="P221" i="23"/>
  <c r="P222" i="23"/>
  <c r="P223" i="23"/>
  <c r="P224" i="23"/>
  <c r="P225" i="23"/>
  <c r="P226" i="23"/>
  <c r="P227" i="23"/>
  <c r="P228" i="23"/>
  <c r="P229" i="23"/>
  <c r="P230" i="23"/>
  <c r="P231" i="23"/>
  <c r="P232" i="23"/>
  <c r="P233" i="23"/>
  <c r="P234" i="23"/>
  <c r="P235" i="23"/>
  <c r="P236" i="23"/>
  <c r="P237" i="23"/>
  <c r="P238" i="23"/>
  <c r="P239" i="23"/>
  <c r="P240" i="23"/>
  <c r="P241" i="23"/>
  <c r="P242" i="23"/>
  <c r="P243" i="23"/>
  <c r="P244" i="23"/>
  <c r="P245" i="23"/>
  <c r="P246" i="23"/>
  <c r="P247" i="23"/>
  <c r="P248" i="23"/>
  <c r="P249" i="23"/>
  <c r="P250" i="23"/>
  <c r="P251" i="23"/>
  <c r="P252" i="23"/>
  <c r="P253" i="23"/>
  <c r="P254" i="23"/>
  <c r="P255" i="23"/>
  <c r="P256" i="23"/>
  <c r="P257" i="23"/>
  <c r="P258" i="23"/>
  <c r="P259" i="23"/>
  <c r="P260" i="23"/>
  <c r="P261" i="23"/>
  <c r="P262" i="23"/>
  <c r="P263" i="23"/>
  <c r="P264" i="23"/>
  <c r="P265" i="23"/>
  <c r="P266" i="23"/>
  <c r="P267" i="23"/>
  <c r="P268" i="23"/>
  <c r="P269" i="23"/>
  <c r="P270" i="23"/>
  <c r="P271" i="23"/>
  <c r="P272" i="23"/>
  <c r="P273" i="23"/>
  <c r="P274" i="23"/>
  <c r="P275" i="23"/>
  <c r="P276" i="23"/>
  <c r="P277" i="23"/>
  <c r="P278" i="23"/>
  <c r="P279" i="23"/>
  <c r="P280" i="23"/>
  <c r="P281" i="23"/>
  <c r="P282" i="23"/>
  <c r="P283" i="23"/>
  <c r="P284" i="23"/>
  <c r="P285" i="23"/>
  <c r="P286" i="23"/>
  <c r="P287" i="23"/>
  <c r="P288" i="23"/>
  <c r="P289" i="23"/>
  <c r="P290" i="23"/>
  <c r="P291" i="23"/>
  <c r="P292" i="23"/>
  <c r="P293" i="23"/>
  <c r="P294" i="23"/>
  <c r="P295" i="23"/>
  <c r="P296" i="23"/>
  <c r="P297" i="23"/>
  <c r="P298" i="23"/>
  <c r="P299" i="23"/>
  <c r="P300" i="23"/>
  <c r="P301" i="23"/>
  <c r="P302" i="23"/>
  <c r="P303" i="23"/>
  <c r="P304" i="23"/>
  <c r="P305" i="23"/>
  <c r="P306" i="23"/>
  <c r="P307" i="23"/>
  <c r="P308" i="23"/>
  <c r="P309" i="23"/>
  <c r="P310" i="23"/>
  <c r="P311" i="23"/>
  <c r="P312" i="23"/>
  <c r="P313" i="23"/>
  <c r="P314" i="23"/>
  <c r="P315" i="23"/>
  <c r="P316" i="23"/>
  <c r="P317" i="23"/>
  <c r="P318" i="23"/>
  <c r="P319" i="23"/>
  <c r="P320" i="23"/>
  <c r="P321" i="23"/>
  <c r="P322" i="23"/>
  <c r="P323" i="23"/>
  <c r="P324" i="23"/>
  <c r="P325" i="23"/>
  <c r="P326" i="23"/>
  <c r="P327" i="23"/>
  <c r="P328" i="23"/>
  <c r="P329" i="23"/>
  <c r="P330" i="23"/>
  <c r="P331" i="23"/>
  <c r="P332" i="23"/>
  <c r="P333" i="23"/>
  <c r="P334" i="23"/>
  <c r="P335" i="23"/>
  <c r="P336" i="23"/>
  <c r="P337" i="23"/>
  <c r="P338" i="23"/>
  <c r="P339" i="23"/>
  <c r="P340" i="23"/>
  <c r="P341" i="23"/>
  <c r="P342" i="23"/>
  <c r="P343" i="23"/>
  <c r="P344" i="23"/>
  <c r="P345" i="23"/>
  <c r="P346" i="23"/>
  <c r="P347" i="23"/>
  <c r="P348" i="23"/>
  <c r="P349" i="23"/>
  <c r="P350" i="23"/>
  <c r="P351" i="23"/>
  <c r="P352" i="23"/>
  <c r="P353" i="23"/>
  <c r="P354" i="23"/>
  <c r="P355" i="23"/>
  <c r="P356" i="23"/>
  <c r="P357" i="23"/>
  <c r="P358" i="23"/>
  <c r="P359" i="23"/>
  <c r="P360" i="23"/>
  <c r="P361" i="23"/>
  <c r="P362" i="23"/>
  <c r="P363" i="23"/>
  <c r="P364" i="23"/>
  <c r="P365" i="23"/>
  <c r="P366" i="23"/>
  <c r="P367" i="23"/>
  <c r="P368" i="23"/>
  <c r="P369" i="23"/>
  <c r="P370" i="23"/>
  <c r="P371" i="23"/>
  <c r="P372" i="23"/>
  <c r="P373" i="23"/>
  <c r="P374" i="23"/>
  <c r="P375" i="23"/>
  <c r="P376" i="23"/>
  <c r="P377" i="23"/>
  <c r="P378" i="23"/>
  <c r="P379" i="23"/>
  <c r="P380" i="23"/>
  <c r="P381" i="23"/>
  <c r="P382" i="23"/>
  <c r="P383" i="23"/>
  <c r="P384" i="23"/>
  <c r="P385" i="23"/>
  <c r="P386" i="23"/>
  <c r="P387" i="23"/>
  <c r="P388" i="23"/>
  <c r="P389" i="23"/>
  <c r="P390" i="23"/>
  <c r="P391" i="23"/>
  <c r="P392" i="23"/>
  <c r="P393" i="23"/>
  <c r="P394" i="23"/>
  <c r="P395" i="23"/>
  <c r="P396" i="23"/>
  <c r="P397" i="23"/>
  <c r="P398" i="23"/>
  <c r="P399" i="23"/>
  <c r="P400" i="23"/>
  <c r="P401" i="23"/>
  <c r="P402" i="23"/>
  <c r="P403" i="23"/>
  <c r="P404" i="23"/>
  <c r="P405" i="23"/>
  <c r="P406" i="23"/>
  <c r="P407" i="23"/>
  <c r="P408" i="23"/>
  <c r="P409" i="23"/>
  <c r="P410" i="23"/>
  <c r="P411" i="23"/>
  <c r="P412" i="23"/>
  <c r="P413" i="23"/>
  <c r="P414" i="23"/>
  <c r="P415" i="23"/>
  <c r="P416" i="23"/>
  <c r="P417" i="23"/>
  <c r="P418" i="23"/>
  <c r="P419" i="23"/>
  <c r="P420" i="23"/>
  <c r="P421" i="23"/>
  <c r="P422" i="23"/>
  <c r="P423" i="23"/>
  <c r="P424" i="23"/>
  <c r="P425" i="23"/>
  <c r="P426" i="23"/>
  <c r="P427" i="23"/>
  <c r="P428" i="23"/>
  <c r="P429" i="23"/>
  <c r="P430" i="23"/>
  <c r="P431" i="23"/>
  <c r="P432" i="23"/>
  <c r="P433" i="23"/>
  <c r="P434" i="23"/>
  <c r="P435" i="23"/>
  <c r="P436" i="23"/>
  <c r="P437" i="23"/>
  <c r="P438" i="23"/>
  <c r="P439" i="23"/>
  <c r="P440" i="23"/>
  <c r="P441" i="23"/>
  <c r="P442" i="23"/>
  <c r="P443" i="23"/>
  <c r="P444" i="23"/>
  <c r="P445" i="23"/>
  <c r="P446" i="23"/>
  <c r="P447" i="23"/>
  <c r="P448" i="23"/>
  <c r="P449" i="23"/>
  <c r="P450" i="23"/>
  <c r="P451" i="23"/>
  <c r="P452" i="23"/>
  <c r="P453" i="23"/>
  <c r="P454" i="23"/>
  <c r="P455" i="23"/>
  <c r="P456" i="23"/>
  <c r="P457" i="23"/>
  <c r="P458" i="23"/>
  <c r="P459" i="23"/>
  <c r="P460" i="23"/>
  <c r="P461" i="23"/>
  <c r="P462" i="23"/>
  <c r="P463" i="23"/>
  <c r="P464" i="23"/>
  <c r="P465" i="23"/>
  <c r="P466" i="23"/>
  <c r="P467" i="23"/>
  <c r="P468" i="23"/>
  <c r="P469" i="23"/>
  <c r="P470" i="23"/>
  <c r="P471" i="23"/>
  <c r="P472" i="23"/>
  <c r="P473" i="23"/>
  <c r="P474" i="23"/>
  <c r="P475" i="23"/>
  <c r="P476" i="23"/>
  <c r="P477" i="23"/>
  <c r="P478" i="23"/>
  <c r="P479" i="23"/>
  <c r="P480" i="23"/>
  <c r="P481" i="23"/>
  <c r="P482" i="23"/>
  <c r="P483" i="23"/>
  <c r="P484" i="23"/>
  <c r="P485" i="23"/>
  <c r="P486" i="23"/>
  <c r="P487" i="23"/>
  <c r="P488" i="23"/>
  <c r="P489" i="23"/>
  <c r="P490" i="23"/>
  <c r="P491" i="23"/>
  <c r="P492" i="23"/>
  <c r="P493" i="23"/>
  <c r="P494" i="23"/>
  <c r="P495" i="23"/>
  <c r="P496" i="23"/>
  <c r="P497" i="23"/>
  <c r="P498" i="23"/>
  <c r="P499" i="23"/>
  <c r="P500" i="23"/>
  <c r="P501" i="23"/>
  <c r="P502" i="23"/>
  <c r="P503" i="23"/>
  <c r="P504" i="23"/>
  <c r="P505" i="23"/>
  <c r="P506" i="23"/>
  <c r="P507" i="23"/>
  <c r="P508" i="23"/>
  <c r="P509" i="23"/>
  <c r="P510" i="23"/>
  <c r="P511" i="23"/>
  <c r="P512" i="23"/>
  <c r="P513" i="23"/>
  <c r="P514" i="23"/>
  <c r="P515" i="23"/>
  <c r="P516" i="23"/>
  <c r="P517" i="23"/>
  <c r="P518" i="23"/>
  <c r="P519" i="23"/>
  <c r="P520" i="23"/>
  <c r="P521" i="23"/>
  <c r="P522" i="23"/>
  <c r="P523" i="23"/>
  <c r="P524" i="23"/>
  <c r="P525" i="23"/>
  <c r="P526" i="23"/>
  <c r="P527" i="23"/>
  <c r="P528" i="23"/>
  <c r="P529" i="23"/>
  <c r="P530" i="23"/>
  <c r="P531" i="23"/>
  <c r="P532" i="23"/>
  <c r="P533" i="23"/>
  <c r="P534" i="23"/>
  <c r="P535" i="23"/>
  <c r="P536" i="23"/>
  <c r="P537" i="23"/>
  <c r="P538" i="23"/>
  <c r="P539" i="23"/>
  <c r="P540" i="23"/>
  <c r="P541" i="23"/>
  <c r="P542" i="23"/>
  <c r="P543" i="23"/>
  <c r="P544" i="23"/>
  <c r="P545" i="23"/>
  <c r="P546" i="23"/>
  <c r="P547" i="23"/>
  <c r="P548" i="23"/>
  <c r="P549" i="23"/>
  <c r="P550" i="23"/>
  <c r="P551" i="23"/>
  <c r="P552" i="23"/>
  <c r="P553" i="23"/>
  <c r="P554" i="23"/>
  <c r="P555" i="23"/>
  <c r="P556" i="23"/>
  <c r="P557" i="23"/>
  <c r="P558" i="23"/>
  <c r="P559" i="23"/>
  <c r="P560" i="23"/>
  <c r="P561" i="23"/>
  <c r="P562" i="23"/>
  <c r="P563" i="23"/>
  <c r="P564" i="23"/>
  <c r="P565" i="23"/>
  <c r="P566" i="23"/>
  <c r="P567" i="23"/>
  <c r="P568" i="23"/>
  <c r="P569" i="23"/>
  <c r="P570" i="23"/>
  <c r="P571" i="23"/>
  <c r="P572" i="23"/>
  <c r="P573" i="23"/>
  <c r="P574" i="23"/>
  <c r="P575" i="23"/>
  <c r="P576" i="23"/>
  <c r="P577" i="23"/>
  <c r="P578" i="23"/>
  <c r="P579" i="23"/>
  <c r="P580" i="23"/>
  <c r="P581" i="23"/>
  <c r="P582" i="23"/>
  <c r="P583" i="23"/>
  <c r="P584" i="23"/>
  <c r="P585" i="23"/>
  <c r="P586" i="23"/>
  <c r="P587" i="23"/>
  <c r="P588" i="23"/>
  <c r="P589" i="23"/>
  <c r="P590" i="23"/>
  <c r="P591" i="23"/>
  <c r="P592" i="23"/>
  <c r="P593" i="23"/>
  <c r="P594" i="23"/>
  <c r="P595" i="23"/>
  <c r="P596" i="23"/>
  <c r="P597" i="23"/>
  <c r="P598" i="23"/>
  <c r="P599" i="23"/>
  <c r="P600" i="23"/>
  <c r="P601" i="23"/>
  <c r="P602" i="23"/>
  <c r="P603" i="23"/>
  <c r="P604" i="23"/>
  <c r="P605" i="23"/>
  <c r="P606" i="23"/>
  <c r="P607" i="23"/>
  <c r="P608" i="23"/>
  <c r="P609" i="23"/>
  <c r="P610" i="23"/>
  <c r="P611" i="23"/>
  <c r="P612" i="23"/>
  <c r="P613" i="23"/>
  <c r="P614" i="23"/>
  <c r="P615" i="23"/>
  <c r="P616" i="23"/>
  <c r="P617" i="23"/>
  <c r="P618" i="23"/>
  <c r="P619" i="23"/>
  <c r="P620" i="23"/>
  <c r="P621" i="23"/>
  <c r="P622" i="23"/>
  <c r="P623" i="23"/>
  <c r="P624" i="23"/>
  <c r="P625" i="23"/>
  <c r="P626" i="23"/>
  <c r="P627" i="23"/>
  <c r="P628" i="23"/>
  <c r="P629" i="23"/>
  <c r="P630" i="23"/>
  <c r="P631" i="23"/>
  <c r="P632" i="23"/>
  <c r="P633" i="23"/>
  <c r="P634" i="23"/>
  <c r="P635" i="23"/>
  <c r="P636" i="23"/>
  <c r="P637" i="23"/>
  <c r="P638" i="23"/>
  <c r="P639" i="23"/>
  <c r="P640" i="23"/>
  <c r="P641" i="23"/>
  <c r="P642" i="23"/>
  <c r="P643" i="23"/>
  <c r="P644" i="23"/>
  <c r="P645" i="23"/>
  <c r="P646" i="23"/>
  <c r="P647" i="23"/>
  <c r="P648" i="23"/>
  <c r="P649" i="23"/>
  <c r="P650" i="23"/>
  <c r="P651" i="23"/>
  <c r="P652" i="23"/>
  <c r="P653" i="23"/>
  <c r="P654" i="23"/>
  <c r="P655" i="23"/>
  <c r="P656" i="23"/>
  <c r="P657" i="23"/>
  <c r="P658" i="23"/>
  <c r="P659" i="23"/>
  <c r="P660" i="23"/>
  <c r="P661" i="23"/>
  <c r="P662" i="23"/>
  <c r="P663" i="23"/>
  <c r="P664" i="23"/>
  <c r="P665" i="23"/>
  <c r="P666" i="23"/>
  <c r="P667" i="23"/>
  <c r="P668" i="23"/>
  <c r="P669" i="23"/>
  <c r="P670" i="23"/>
  <c r="P671" i="23"/>
  <c r="P672" i="23"/>
  <c r="P673" i="23"/>
  <c r="P674" i="23"/>
  <c r="P675" i="23"/>
  <c r="P676" i="23"/>
  <c r="P677" i="23"/>
  <c r="P678" i="23"/>
  <c r="P679" i="23"/>
  <c r="P680" i="23"/>
  <c r="P681" i="23"/>
  <c r="P682" i="23"/>
  <c r="P683" i="23"/>
  <c r="P684" i="23"/>
  <c r="P685" i="23"/>
  <c r="P686" i="23"/>
  <c r="P687" i="23"/>
  <c r="P688" i="23"/>
  <c r="P689" i="23"/>
  <c r="P690" i="23"/>
  <c r="P691" i="23"/>
  <c r="P692" i="23"/>
  <c r="P693" i="23"/>
  <c r="P694" i="23"/>
  <c r="P695" i="23"/>
  <c r="P696" i="23"/>
  <c r="P697" i="23"/>
  <c r="P698" i="23"/>
  <c r="P699" i="23"/>
  <c r="P700" i="23"/>
  <c r="P701" i="23"/>
  <c r="P702" i="23"/>
  <c r="P703" i="23"/>
  <c r="P704" i="23"/>
  <c r="P705" i="23"/>
  <c r="P706" i="23"/>
  <c r="P707" i="23"/>
  <c r="P708" i="23"/>
  <c r="P709" i="23"/>
  <c r="P710" i="23"/>
  <c r="P711" i="23"/>
  <c r="P712" i="23"/>
  <c r="P713" i="23"/>
  <c r="P714" i="23"/>
  <c r="P715" i="23"/>
  <c r="P716" i="23"/>
  <c r="P717" i="23"/>
  <c r="P718" i="23"/>
  <c r="P719" i="23"/>
  <c r="P720" i="23"/>
  <c r="P721" i="23"/>
  <c r="P722" i="23"/>
  <c r="P723" i="23"/>
  <c r="P724" i="23"/>
  <c r="P725" i="23"/>
  <c r="P726" i="23"/>
  <c r="P727" i="23"/>
  <c r="P728" i="23"/>
  <c r="P729" i="23"/>
  <c r="P730" i="23"/>
  <c r="P731" i="23"/>
  <c r="P732" i="23"/>
  <c r="P733" i="23"/>
  <c r="P734" i="23"/>
  <c r="P735" i="23"/>
  <c r="P736" i="23"/>
  <c r="P737" i="23"/>
  <c r="P738" i="23"/>
  <c r="P739" i="23"/>
  <c r="P740" i="23"/>
  <c r="P741" i="23"/>
  <c r="P742" i="23"/>
  <c r="P743" i="23"/>
  <c r="P744" i="23"/>
  <c r="P745" i="23"/>
  <c r="P746" i="23"/>
  <c r="P747" i="23"/>
  <c r="P748" i="23"/>
  <c r="P749" i="23"/>
  <c r="P750" i="23"/>
  <c r="P751" i="23"/>
  <c r="P752" i="23"/>
  <c r="P753" i="23"/>
  <c r="P754" i="23"/>
  <c r="P755" i="23"/>
  <c r="P756" i="23"/>
  <c r="P757" i="23"/>
  <c r="P758" i="23"/>
  <c r="P759" i="23"/>
  <c r="P760" i="23"/>
  <c r="P761" i="23"/>
  <c r="P762" i="23"/>
  <c r="P763" i="23"/>
  <c r="P764" i="23"/>
  <c r="P765" i="23"/>
  <c r="P766" i="23"/>
  <c r="P767" i="23"/>
  <c r="P768" i="23"/>
  <c r="P769" i="23"/>
  <c r="P770" i="23"/>
  <c r="P771" i="23"/>
  <c r="P772" i="23"/>
  <c r="P773" i="23"/>
  <c r="P774" i="23"/>
  <c r="P775" i="23"/>
  <c r="P776" i="23"/>
  <c r="P777" i="23"/>
  <c r="P778" i="23"/>
  <c r="P779" i="23"/>
  <c r="P780" i="23"/>
  <c r="P781" i="23"/>
  <c r="P782" i="23"/>
  <c r="P783" i="23"/>
  <c r="P784" i="23"/>
  <c r="P785" i="23"/>
  <c r="P786" i="23"/>
  <c r="P787" i="23"/>
  <c r="P788" i="23"/>
  <c r="P789" i="23"/>
  <c r="P790" i="23"/>
  <c r="P791" i="23"/>
  <c r="P792" i="23"/>
  <c r="P793" i="23"/>
  <c r="P794" i="23"/>
  <c r="P795" i="23"/>
  <c r="P796" i="23"/>
  <c r="P797" i="23"/>
  <c r="P798" i="23"/>
  <c r="P799" i="23"/>
  <c r="P800" i="23"/>
  <c r="P801" i="23"/>
  <c r="P802" i="23"/>
  <c r="P803" i="23"/>
  <c r="P804" i="23"/>
  <c r="P805" i="23"/>
  <c r="P806" i="23"/>
  <c r="P807" i="23"/>
  <c r="P808" i="23"/>
  <c r="P809" i="23"/>
  <c r="P810" i="23"/>
  <c r="P811" i="23"/>
  <c r="P812" i="23"/>
  <c r="P813" i="23"/>
  <c r="P814" i="23"/>
  <c r="P815" i="23"/>
  <c r="P816" i="23"/>
  <c r="P817" i="23"/>
  <c r="P818" i="23"/>
  <c r="P819" i="23"/>
  <c r="P820" i="23"/>
  <c r="P821" i="23"/>
  <c r="P822" i="23"/>
  <c r="P823" i="23"/>
  <c r="P824" i="23"/>
  <c r="P825" i="23"/>
  <c r="P826" i="23"/>
  <c r="P827" i="23"/>
  <c r="P828" i="23"/>
  <c r="P829" i="23"/>
  <c r="P830" i="23"/>
  <c r="P831" i="23"/>
  <c r="P832" i="23"/>
  <c r="P833" i="23"/>
  <c r="P834" i="23"/>
  <c r="P835" i="23"/>
  <c r="P836" i="23"/>
  <c r="P837" i="23"/>
  <c r="P838" i="23"/>
  <c r="P839" i="23"/>
  <c r="P840" i="23"/>
  <c r="P841" i="23"/>
  <c r="P842" i="23"/>
  <c r="P843" i="23"/>
  <c r="P844" i="23"/>
  <c r="P845" i="23"/>
  <c r="P846" i="23"/>
  <c r="P847" i="23"/>
  <c r="P848" i="23"/>
  <c r="P849" i="23"/>
  <c r="P850" i="23"/>
  <c r="P851" i="23"/>
  <c r="P852" i="23"/>
  <c r="P853" i="23"/>
  <c r="P854" i="23"/>
  <c r="P855" i="23"/>
  <c r="P856" i="23"/>
  <c r="P857" i="23"/>
  <c r="P858" i="23"/>
  <c r="P859" i="23"/>
  <c r="P860" i="23"/>
  <c r="P861" i="23"/>
  <c r="P862" i="23"/>
  <c r="P863" i="23"/>
  <c r="P864" i="23"/>
  <c r="P865" i="23"/>
  <c r="P866" i="23"/>
  <c r="P867" i="23"/>
  <c r="P868" i="23"/>
  <c r="P869" i="23"/>
  <c r="P870" i="23"/>
  <c r="P871" i="23"/>
  <c r="P872" i="23"/>
  <c r="P873" i="23"/>
  <c r="P874" i="23"/>
  <c r="P875" i="23"/>
  <c r="P876" i="23"/>
  <c r="P877" i="23"/>
  <c r="P878" i="23"/>
  <c r="P879" i="23"/>
  <c r="P880" i="23"/>
  <c r="P881" i="23"/>
  <c r="P882" i="23"/>
  <c r="P883" i="23"/>
  <c r="P884" i="23"/>
  <c r="P885" i="23"/>
  <c r="P886" i="23"/>
  <c r="P887" i="23"/>
  <c r="P888" i="23"/>
  <c r="P889" i="23"/>
  <c r="P890" i="23"/>
  <c r="P891" i="23"/>
  <c r="P892" i="23"/>
  <c r="P893" i="23"/>
  <c r="P894" i="23"/>
  <c r="P895" i="23"/>
  <c r="P896" i="23"/>
  <c r="P897" i="23"/>
  <c r="P898" i="23"/>
  <c r="P899" i="23"/>
  <c r="P900" i="23"/>
  <c r="P901" i="23"/>
  <c r="P902" i="23"/>
  <c r="P903" i="23"/>
  <c r="P904" i="23"/>
  <c r="P905" i="23"/>
  <c r="P906" i="23"/>
  <c r="P907" i="23"/>
  <c r="P908" i="23"/>
  <c r="P909" i="23"/>
  <c r="P910" i="23"/>
  <c r="P911" i="23"/>
  <c r="P912" i="23"/>
  <c r="P913" i="23"/>
  <c r="P914" i="23"/>
  <c r="P915" i="23"/>
  <c r="P916" i="23"/>
  <c r="P917" i="23"/>
  <c r="P918" i="23"/>
  <c r="P919" i="23"/>
  <c r="P920" i="23"/>
  <c r="P921" i="23"/>
  <c r="P922" i="23"/>
  <c r="P923" i="23"/>
  <c r="P924" i="23"/>
  <c r="P925" i="23"/>
  <c r="P926" i="23"/>
  <c r="P927" i="23"/>
  <c r="P928" i="23"/>
  <c r="P929" i="23"/>
  <c r="P930" i="23"/>
  <c r="P931" i="23"/>
  <c r="P932" i="23"/>
  <c r="P933" i="23"/>
  <c r="P934" i="23"/>
  <c r="P935" i="23"/>
  <c r="P936" i="23"/>
  <c r="P937" i="23"/>
  <c r="P938" i="23"/>
  <c r="P939" i="23"/>
  <c r="P940" i="23"/>
  <c r="P941" i="23"/>
  <c r="P942" i="23"/>
  <c r="P943" i="23"/>
  <c r="P944" i="23"/>
  <c r="P945" i="23"/>
  <c r="P946" i="23"/>
  <c r="P947" i="23"/>
  <c r="P948" i="23"/>
  <c r="P949" i="23"/>
  <c r="P950" i="23"/>
  <c r="P951" i="23"/>
  <c r="P952" i="23"/>
  <c r="P953" i="23"/>
  <c r="P954" i="23"/>
  <c r="P955" i="23"/>
  <c r="P956" i="23"/>
  <c r="P957" i="23"/>
  <c r="P958" i="23"/>
  <c r="P959" i="23"/>
  <c r="P960" i="23"/>
  <c r="P961" i="23"/>
  <c r="P962" i="23"/>
  <c r="P963" i="23"/>
  <c r="P964" i="23"/>
  <c r="P965" i="23"/>
  <c r="P966" i="23"/>
  <c r="P967" i="23"/>
  <c r="P968" i="23"/>
  <c r="P969" i="23"/>
  <c r="P970" i="23"/>
  <c r="P971" i="23"/>
  <c r="P972" i="23"/>
  <c r="P973" i="23"/>
  <c r="P974" i="23"/>
  <c r="P975" i="23"/>
  <c r="P976" i="23"/>
  <c r="P977" i="23"/>
  <c r="P978" i="23"/>
  <c r="P979" i="23"/>
  <c r="P980" i="23"/>
  <c r="P981" i="23"/>
  <c r="P982" i="23"/>
  <c r="P983" i="23"/>
  <c r="P984" i="23"/>
  <c r="P985" i="23"/>
  <c r="P986" i="23"/>
  <c r="P987" i="23"/>
  <c r="P988" i="23"/>
  <c r="P989" i="23"/>
  <c r="P990" i="23"/>
  <c r="P991" i="23"/>
  <c r="P992" i="23"/>
  <c r="P993" i="23"/>
  <c r="P994" i="23"/>
  <c r="P995" i="23"/>
  <c r="P996" i="23"/>
  <c r="P997" i="23"/>
  <c r="P998" i="23"/>
  <c r="P999" i="23"/>
  <c r="P1000" i="23"/>
  <c r="P1001" i="23"/>
  <c r="P1002" i="23"/>
  <c r="P1003" i="23"/>
  <c r="P1004" i="23"/>
  <c r="P11" i="23"/>
  <c r="L19" i="23"/>
  <c r="L20" i="23"/>
  <c r="L21" i="23"/>
  <c r="L22" i="23"/>
  <c r="L23" i="23"/>
  <c r="L24" i="23"/>
  <c r="L25" i="23"/>
  <c r="L26" i="23"/>
  <c r="L27" i="23"/>
  <c r="L28" i="23"/>
  <c r="L29" i="23"/>
  <c r="L30" i="23"/>
  <c r="L31" i="23"/>
  <c r="L32" i="23"/>
  <c r="L33" i="23"/>
  <c r="L34" i="23"/>
  <c r="L35" i="23"/>
  <c r="L36" i="23"/>
  <c r="L37" i="23"/>
  <c r="L38" i="23"/>
  <c r="L39" i="23"/>
  <c r="L40" i="23"/>
  <c r="L41" i="23"/>
  <c r="L42" i="23"/>
  <c r="L43" i="23"/>
  <c r="L44" i="23"/>
  <c r="L45" i="23"/>
  <c r="L46" i="23"/>
  <c r="L47" i="23"/>
  <c r="L48" i="23"/>
  <c r="L49" i="23"/>
  <c r="L50" i="23"/>
  <c r="L51" i="23"/>
  <c r="L52" i="23"/>
  <c r="L53" i="23"/>
  <c r="L54" i="23"/>
  <c r="L55" i="23"/>
  <c r="L56" i="23"/>
  <c r="L57" i="23"/>
  <c r="L58" i="23"/>
  <c r="L59" i="23"/>
  <c r="L60" i="23"/>
  <c r="L61" i="23"/>
  <c r="L62" i="23"/>
  <c r="L63" i="23"/>
  <c r="L64" i="23"/>
  <c r="L65" i="23"/>
  <c r="L66" i="23"/>
  <c r="L67" i="23"/>
  <c r="L68" i="23"/>
  <c r="L69" i="23"/>
  <c r="L70" i="23"/>
  <c r="L71" i="23"/>
  <c r="L72" i="23"/>
  <c r="L73" i="23"/>
  <c r="L74" i="23"/>
  <c r="L75" i="23"/>
  <c r="L76" i="23"/>
  <c r="L77" i="23"/>
  <c r="L78" i="23"/>
  <c r="L79" i="23"/>
  <c r="L80" i="23"/>
  <c r="L81" i="23"/>
  <c r="L82" i="23"/>
  <c r="L83" i="23"/>
  <c r="L84" i="23"/>
  <c r="L85" i="23"/>
  <c r="L86" i="23"/>
  <c r="L87" i="23"/>
  <c r="L88" i="23"/>
  <c r="L89" i="23"/>
  <c r="L90" i="23"/>
  <c r="L91" i="23"/>
  <c r="L92" i="23"/>
  <c r="L93" i="23"/>
  <c r="L94" i="23"/>
  <c r="L95" i="23"/>
  <c r="L96" i="23"/>
  <c r="L97" i="23"/>
  <c r="L98" i="23"/>
  <c r="L99" i="23"/>
  <c r="L100" i="23"/>
  <c r="L101" i="23"/>
  <c r="L102" i="23"/>
  <c r="L103" i="23"/>
  <c r="L104" i="23"/>
  <c r="L105" i="23"/>
  <c r="L106" i="23"/>
  <c r="L107" i="23"/>
  <c r="L108" i="23"/>
  <c r="L109" i="23"/>
  <c r="L110" i="23"/>
  <c r="L111" i="23"/>
  <c r="L112" i="23"/>
  <c r="L113" i="23"/>
  <c r="L114" i="23"/>
  <c r="L115" i="23"/>
  <c r="L116" i="23"/>
  <c r="L117" i="23"/>
  <c r="L118" i="23"/>
  <c r="L119" i="23"/>
  <c r="L120" i="23"/>
  <c r="L121" i="23"/>
  <c r="L122" i="23"/>
  <c r="L123" i="23"/>
  <c r="L124" i="23"/>
  <c r="L125" i="23"/>
  <c r="L126" i="23"/>
  <c r="L127" i="23"/>
  <c r="L128" i="23"/>
  <c r="L129" i="23"/>
  <c r="L130" i="23"/>
  <c r="L131" i="23"/>
  <c r="L132" i="23"/>
  <c r="L133" i="23"/>
  <c r="L134" i="23"/>
  <c r="L135" i="23"/>
  <c r="L136" i="23"/>
  <c r="L137" i="23"/>
  <c r="L138" i="23"/>
  <c r="L139" i="23"/>
  <c r="L140" i="23"/>
  <c r="L141" i="23"/>
  <c r="L142" i="23"/>
  <c r="L143" i="23"/>
  <c r="L144" i="23"/>
  <c r="L145" i="23"/>
  <c r="L146" i="23"/>
  <c r="L147" i="23"/>
  <c r="L148" i="23"/>
  <c r="L149" i="23"/>
  <c r="L150" i="23"/>
  <c r="L151" i="23"/>
  <c r="L152" i="23"/>
  <c r="L153" i="23"/>
  <c r="L154" i="23"/>
  <c r="L155" i="23"/>
  <c r="L156" i="23"/>
  <c r="L157" i="23"/>
  <c r="L158" i="23"/>
  <c r="L159" i="23"/>
  <c r="L160" i="23"/>
  <c r="L161" i="23"/>
  <c r="L162" i="23"/>
  <c r="L163" i="23"/>
  <c r="L164" i="23"/>
  <c r="L165" i="23"/>
  <c r="L166" i="23"/>
  <c r="L167" i="23"/>
  <c r="L168" i="23"/>
  <c r="L169" i="23"/>
  <c r="L170" i="23"/>
  <c r="L171" i="23"/>
  <c r="L172" i="23"/>
  <c r="L173" i="23"/>
  <c r="L174" i="23"/>
  <c r="L175" i="23"/>
  <c r="L176" i="23"/>
  <c r="L177" i="23"/>
  <c r="L178" i="23"/>
  <c r="L179" i="23"/>
  <c r="L180" i="23"/>
  <c r="L181" i="23"/>
  <c r="L182" i="23"/>
  <c r="L183" i="23"/>
  <c r="L184" i="23"/>
  <c r="L185" i="23"/>
  <c r="L186" i="23"/>
  <c r="L187" i="23"/>
  <c r="L188" i="23"/>
  <c r="L189" i="23"/>
  <c r="L190" i="23"/>
  <c r="L191" i="23"/>
  <c r="L192" i="23"/>
  <c r="L193" i="23"/>
  <c r="L194" i="23"/>
  <c r="L195" i="23"/>
  <c r="L196" i="23"/>
  <c r="L197" i="23"/>
  <c r="L198" i="23"/>
  <c r="L199" i="23"/>
  <c r="L200" i="23"/>
  <c r="L201" i="23"/>
  <c r="L202" i="23"/>
  <c r="L203" i="23"/>
  <c r="L204" i="23"/>
  <c r="L205" i="23"/>
  <c r="L206" i="23"/>
  <c r="L207" i="23"/>
  <c r="L208" i="23"/>
  <c r="L209" i="23"/>
  <c r="L210" i="23"/>
  <c r="L211" i="23"/>
  <c r="L212" i="23"/>
  <c r="L213" i="23"/>
  <c r="L214" i="23"/>
  <c r="L215" i="23"/>
  <c r="L216" i="23"/>
  <c r="L217" i="23"/>
  <c r="L218" i="23"/>
  <c r="L219" i="23"/>
  <c r="L220" i="23"/>
  <c r="L221" i="23"/>
  <c r="L222" i="23"/>
  <c r="L223" i="23"/>
  <c r="L224" i="23"/>
  <c r="L225" i="23"/>
  <c r="L226" i="23"/>
  <c r="L227" i="23"/>
  <c r="L228" i="23"/>
  <c r="L229" i="23"/>
  <c r="L230" i="23"/>
  <c r="L231" i="23"/>
  <c r="L232" i="23"/>
  <c r="L233" i="23"/>
  <c r="L234" i="23"/>
  <c r="L235" i="23"/>
  <c r="L236" i="23"/>
  <c r="L237" i="23"/>
  <c r="L238" i="23"/>
  <c r="L239" i="23"/>
  <c r="L240" i="23"/>
  <c r="L241" i="23"/>
  <c r="L242" i="23"/>
  <c r="L243" i="23"/>
  <c r="L244" i="23"/>
  <c r="L245" i="23"/>
  <c r="L246" i="23"/>
  <c r="L247" i="23"/>
  <c r="L248" i="23"/>
  <c r="L249" i="23"/>
  <c r="L250" i="23"/>
  <c r="L251" i="23"/>
  <c r="L252" i="23"/>
  <c r="L253" i="23"/>
  <c r="L254" i="23"/>
  <c r="L255" i="23"/>
  <c r="L256" i="23"/>
  <c r="L257" i="23"/>
  <c r="L258" i="23"/>
  <c r="L259" i="23"/>
  <c r="L260" i="23"/>
  <c r="L261" i="23"/>
  <c r="L262" i="23"/>
  <c r="L263" i="23"/>
  <c r="L264" i="23"/>
  <c r="L265" i="23"/>
  <c r="L266" i="23"/>
  <c r="L267" i="23"/>
  <c r="L268" i="23"/>
  <c r="L269" i="23"/>
  <c r="L270" i="23"/>
  <c r="L271" i="23"/>
  <c r="L272" i="23"/>
  <c r="L273" i="23"/>
  <c r="L274" i="23"/>
  <c r="L275" i="23"/>
  <c r="L276" i="23"/>
  <c r="L277" i="23"/>
  <c r="L278" i="23"/>
  <c r="L279" i="23"/>
  <c r="L280" i="23"/>
  <c r="L281" i="23"/>
  <c r="L282" i="23"/>
  <c r="L283" i="23"/>
  <c r="L284" i="23"/>
  <c r="L285" i="23"/>
  <c r="L286" i="23"/>
  <c r="L287" i="23"/>
  <c r="L288" i="23"/>
  <c r="L289" i="23"/>
  <c r="L290" i="23"/>
  <c r="L291" i="23"/>
  <c r="L292" i="23"/>
  <c r="L293" i="23"/>
  <c r="L294" i="23"/>
  <c r="L295" i="23"/>
  <c r="L296" i="23"/>
  <c r="L297" i="23"/>
  <c r="L298" i="23"/>
  <c r="L299" i="23"/>
  <c r="L300" i="23"/>
  <c r="L301" i="23"/>
  <c r="L302" i="23"/>
  <c r="L303" i="23"/>
  <c r="L304" i="23"/>
  <c r="L305" i="23"/>
  <c r="L306" i="23"/>
  <c r="L307" i="23"/>
  <c r="L308" i="23"/>
  <c r="L309" i="23"/>
  <c r="L310" i="23"/>
  <c r="L311" i="23"/>
  <c r="L312" i="23"/>
  <c r="L313" i="23"/>
  <c r="L314" i="23"/>
  <c r="L315" i="23"/>
  <c r="L316" i="23"/>
  <c r="L317" i="23"/>
  <c r="L318" i="23"/>
  <c r="L319" i="23"/>
  <c r="L320" i="23"/>
  <c r="L321" i="23"/>
  <c r="L322" i="23"/>
  <c r="L323" i="23"/>
  <c r="L324" i="23"/>
  <c r="L325" i="23"/>
  <c r="L326" i="23"/>
  <c r="L327" i="23"/>
  <c r="L328" i="23"/>
  <c r="L329" i="23"/>
  <c r="L330" i="23"/>
  <c r="L331" i="23"/>
  <c r="L332" i="23"/>
  <c r="L333" i="23"/>
  <c r="L334" i="23"/>
  <c r="L335" i="23"/>
  <c r="L336" i="23"/>
  <c r="L337" i="23"/>
  <c r="L338" i="23"/>
  <c r="L339" i="23"/>
  <c r="L340" i="23"/>
  <c r="L341" i="23"/>
  <c r="L342" i="23"/>
  <c r="L343" i="23"/>
  <c r="L344" i="23"/>
  <c r="L345" i="23"/>
  <c r="L346" i="23"/>
  <c r="L347" i="23"/>
  <c r="L348" i="23"/>
  <c r="L349" i="23"/>
  <c r="L350" i="23"/>
  <c r="L351" i="23"/>
  <c r="L352" i="23"/>
  <c r="L353" i="23"/>
  <c r="L354" i="23"/>
  <c r="L355" i="23"/>
  <c r="L356" i="23"/>
  <c r="L357" i="23"/>
  <c r="L358" i="23"/>
  <c r="L359" i="23"/>
  <c r="L360" i="23"/>
  <c r="L361" i="23"/>
  <c r="L362" i="23"/>
  <c r="L363" i="23"/>
  <c r="L364" i="23"/>
  <c r="L365" i="23"/>
  <c r="L366" i="23"/>
  <c r="L367" i="23"/>
  <c r="L368" i="23"/>
  <c r="L369" i="23"/>
  <c r="L370" i="23"/>
  <c r="L371" i="23"/>
  <c r="L372" i="23"/>
  <c r="L373" i="23"/>
  <c r="L374" i="23"/>
  <c r="L375" i="23"/>
  <c r="L376" i="23"/>
  <c r="L377" i="23"/>
  <c r="L378" i="23"/>
  <c r="L379" i="23"/>
  <c r="L380" i="23"/>
  <c r="L381" i="23"/>
  <c r="L382" i="23"/>
  <c r="L383" i="23"/>
  <c r="L384" i="23"/>
  <c r="L385" i="23"/>
  <c r="L386" i="23"/>
  <c r="L387" i="23"/>
  <c r="L388" i="23"/>
  <c r="L389" i="23"/>
  <c r="L390" i="23"/>
  <c r="L391" i="23"/>
  <c r="L392" i="23"/>
  <c r="L393" i="23"/>
  <c r="L394" i="23"/>
  <c r="L395" i="23"/>
  <c r="L396" i="23"/>
  <c r="L397" i="23"/>
  <c r="L398" i="23"/>
  <c r="L399" i="23"/>
  <c r="L400" i="23"/>
  <c r="L401" i="23"/>
  <c r="L402" i="23"/>
  <c r="L403" i="23"/>
  <c r="L404" i="23"/>
  <c r="L405" i="23"/>
  <c r="L406" i="23"/>
  <c r="L407" i="23"/>
  <c r="L408" i="23"/>
  <c r="L409" i="23"/>
  <c r="L410" i="23"/>
  <c r="L411" i="23"/>
  <c r="L412" i="23"/>
  <c r="L413" i="23"/>
  <c r="L414" i="23"/>
  <c r="L415" i="23"/>
  <c r="L416" i="23"/>
  <c r="L417" i="23"/>
  <c r="L418" i="23"/>
  <c r="L419" i="23"/>
  <c r="L420" i="23"/>
  <c r="L421" i="23"/>
  <c r="L422" i="23"/>
  <c r="L423" i="23"/>
  <c r="L424" i="23"/>
  <c r="L425" i="23"/>
  <c r="L426" i="23"/>
  <c r="L427" i="23"/>
  <c r="L428" i="23"/>
  <c r="L429" i="23"/>
  <c r="L430" i="23"/>
  <c r="L431" i="23"/>
  <c r="L432" i="23"/>
  <c r="L433" i="23"/>
  <c r="L434" i="23"/>
  <c r="L435" i="23"/>
  <c r="L436" i="23"/>
  <c r="L437" i="23"/>
  <c r="L438" i="23"/>
  <c r="L439" i="23"/>
  <c r="L440" i="23"/>
  <c r="L441" i="23"/>
  <c r="L442" i="23"/>
  <c r="L443" i="23"/>
  <c r="L444" i="23"/>
  <c r="L445" i="23"/>
  <c r="L446" i="23"/>
  <c r="L447" i="23"/>
  <c r="L448" i="23"/>
  <c r="L449" i="23"/>
  <c r="L450" i="23"/>
  <c r="L451" i="23"/>
  <c r="L452" i="23"/>
  <c r="L453" i="23"/>
  <c r="L454" i="23"/>
  <c r="L455" i="23"/>
  <c r="L456" i="23"/>
  <c r="L457" i="23"/>
  <c r="L458" i="23"/>
  <c r="L459" i="23"/>
  <c r="L460" i="23"/>
  <c r="L461" i="23"/>
  <c r="L462" i="23"/>
  <c r="L463" i="23"/>
  <c r="L464" i="23"/>
  <c r="L465" i="23"/>
  <c r="L466" i="23"/>
  <c r="L467" i="23"/>
  <c r="L468" i="23"/>
  <c r="L469" i="23"/>
  <c r="L470" i="23"/>
  <c r="L471" i="23"/>
  <c r="L472" i="23"/>
  <c r="L473" i="23"/>
  <c r="L474" i="23"/>
  <c r="L475" i="23"/>
  <c r="L476" i="23"/>
  <c r="L477" i="23"/>
  <c r="L478" i="23"/>
  <c r="L479" i="23"/>
  <c r="L480" i="23"/>
  <c r="L481" i="23"/>
  <c r="L482" i="23"/>
  <c r="L483" i="23"/>
  <c r="L484" i="23"/>
  <c r="L485" i="23"/>
  <c r="L486" i="23"/>
  <c r="L487" i="23"/>
  <c r="L488" i="23"/>
  <c r="L489" i="23"/>
  <c r="L490" i="23"/>
  <c r="L491" i="23"/>
  <c r="L492" i="23"/>
  <c r="L493" i="23"/>
  <c r="L494" i="23"/>
  <c r="L495" i="23"/>
  <c r="L496" i="23"/>
  <c r="L497" i="23"/>
  <c r="L498" i="23"/>
  <c r="L499" i="23"/>
  <c r="L500" i="23"/>
  <c r="L501" i="23"/>
  <c r="L502" i="23"/>
  <c r="L503" i="23"/>
  <c r="L504" i="23"/>
  <c r="L505" i="23"/>
  <c r="L506" i="23"/>
  <c r="L507" i="23"/>
  <c r="L508" i="23"/>
  <c r="L509" i="23"/>
  <c r="L510" i="23"/>
  <c r="L511" i="23"/>
  <c r="L512" i="23"/>
  <c r="L513" i="23"/>
  <c r="L514" i="23"/>
  <c r="L515" i="23"/>
  <c r="L516" i="23"/>
  <c r="L517" i="23"/>
  <c r="L518" i="23"/>
  <c r="L519" i="23"/>
  <c r="L520" i="23"/>
  <c r="L521" i="23"/>
  <c r="L522" i="23"/>
  <c r="L523" i="23"/>
  <c r="L524" i="23"/>
  <c r="L525" i="23"/>
  <c r="L526" i="23"/>
  <c r="L527" i="23"/>
  <c r="L528" i="23"/>
  <c r="L529" i="23"/>
  <c r="L530" i="23"/>
  <c r="L531" i="23"/>
  <c r="L532" i="23"/>
  <c r="L533" i="23"/>
  <c r="L534" i="23"/>
  <c r="L535" i="23"/>
  <c r="L536" i="23"/>
  <c r="L537" i="23"/>
  <c r="L538" i="23"/>
  <c r="L539" i="23"/>
  <c r="L540" i="23"/>
  <c r="L541" i="23"/>
  <c r="L542" i="23"/>
  <c r="L543" i="23"/>
  <c r="L544" i="23"/>
  <c r="L545" i="23"/>
  <c r="L546" i="23"/>
  <c r="L547" i="23"/>
  <c r="L548" i="23"/>
  <c r="L549" i="23"/>
  <c r="L550" i="23"/>
  <c r="L551" i="23"/>
  <c r="L552" i="23"/>
  <c r="L553" i="23"/>
  <c r="L554" i="23"/>
  <c r="L555" i="23"/>
  <c r="L556" i="23"/>
  <c r="L557" i="23"/>
  <c r="L558" i="23"/>
  <c r="L559" i="23"/>
  <c r="L560" i="23"/>
  <c r="L561" i="23"/>
  <c r="L562" i="23"/>
  <c r="L563" i="23"/>
  <c r="L564" i="23"/>
  <c r="L565" i="23"/>
  <c r="L566" i="23"/>
  <c r="L567" i="23"/>
  <c r="L568" i="23"/>
  <c r="L569" i="23"/>
  <c r="L570" i="23"/>
  <c r="L571" i="23"/>
  <c r="L572" i="23"/>
  <c r="L573" i="23"/>
  <c r="L574" i="23"/>
  <c r="L575" i="23"/>
  <c r="L576" i="23"/>
  <c r="L577" i="23"/>
  <c r="L578" i="23"/>
  <c r="L579" i="23"/>
  <c r="L580" i="23"/>
  <c r="L581" i="23"/>
  <c r="L582" i="23"/>
  <c r="L583" i="23"/>
  <c r="L584" i="23"/>
  <c r="L585" i="23"/>
  <c r="L586" i="23"/>
  <c r="L587" i="23"/>
  <c r="L588" i="23"/>
  <c r="L589" i="23"/>
  <c r="L590" i="23"/>
  <c r="L591" i="23"/>
  <c r="L592" i="23"/>
  <c r="L593" i="23"/>
  <c r="L594" i="23"/>
  <c r="L595" i="23"/>
  <c r="L596" i="23"/>
  <c r="L597" i="23"/>
  <c r="L598" i="23"/>
  <c r="L599" i="23"/>
  <c r="L600" i="23"/>
  <c r="L601" i="23"/>
  <c r="L602" i="23"/>
  <c r="L603" i="23"/>
  <c r="L604" i="23"/>
  <c r="L605" i="23"/>
  <c r="L606" i="23"/>
  <c r="L607" i="23"/>
  <c r="L608" i="23"/>
  <c r="L609" i="23"/>
  <c r="L610" i="23"/>
  <c r="L611" i="23"/>
  <c r="L612" i="23"/>
  <c r="L613" i="23"/>
  <c r="L614" i="23"/>
  <c r="L615" i="23"/>
  <c r="L616" i="23"/>
  <c r="L617" i="23"/>
  <c r="L618" i="23"/>
  <c r="L619" i="23"/>
  <c r="L620" i="23"/>
  <c r="L621" i="23"/>
  <c r="L622" i="23"/>
  <c r="L623" i="23"/>
  <c r="L624" i="23"/>
  <c r="L625" i="23"/>
  <c r="L626" i="23"/>
  <c r="L627" i="23"/>
  <c r="L628" i="23"/>
  <c r="L629" i="23"/>
  <c r="L630" i="23"/>
  <c r="L631" i="23"/>
  <c r="L632" i="23"/>
  <c r="L633" i="23"/>
  <c r="L634" i="23"/>
  <c r="L635" i="23"/>
  <c r="L636" i="23"/>
  <c r="L637" i="23"/>
  <c r="L638" i="23"/>
  <c r="L639" i="23"/>
  <c r="L640" i="23"/>
  <c r="L641" i="23"/>
  <c r="L642" i="23"/>
  <c r="L643" i="23"/>
  <c r="L644" i="23"/>
  <c r="L645" i="23"/>
  <c r="L646" i="23"/>
  <c r="L647" i="23"/>
  <c r="L648" i="23"/>
  <c r="L649" i="23"/>
  <c r="L650" i="23"/>
  <c r="L651" i="23"/>
  <c r="L652" i="23"/>
  <c r="L653" i="23"/>
  <c r="L654" i="23"/>
  <c r="L655" i="23"/>
  <c r="L656" i="23"/>
  <c r="L657" i="23"/>
  <c r="L658" i="23"/>
  <c r="L659" i="23"/>
  <c r="L660" i="23"/>
  <c r="L661" i="23"/>
  <c r="L662" i="23"/>
  <c r="L663" i="23"/>
  <c r="L664" i="23"/>
  <c r="L665" i="23"/>
  <c r="L666" i="23"/>
  <c r="L667" i="23"/>
  <c r="L668" i="23"/>
  <c r="L669" i="23"/>
  <c r="L670" i="23"/>
  <c r="L671" i="23"/>
  <c r="L672" i="23"/>
  <c r="L673" i="23"/>
  <c r="L674" i="23"/>
  <c r="L675" i="23"/>
  <c r="L676" i="23"/>
  <c r="L677" i="23"/>
  <c r="L678" i="23"/>
  <c r="L679" i="23"/>
  <c r="L680" i="23"/>
  <c r="L681" i="23"/>
  <c r="L682" i="23"/>
  <c r="L683" i="23"/>
  <c r="L684" i="23"/>
  <c r="L685" i="23"/>
  <c r="L686" i="23"/>
  <c r="L687" i="23"/>
  <c r="L688" i="23"/>
  <c r="L689" i="23"/>
  <c r="L690" i="23"/>
  <c r="L691" i="23"/>
  <c r="L692" i="23"/>
  <c r="L693" i="23"/>
  <c r="L694" i="23"/>
  <c r="L695" i="23"/>
  <c r="L696" i="23"/>
  <c r="L697" i="23"/>
  <c r="L698" i="23"/>
  <c r="L699" i="23"/>
  <c r="L700" i="23"/>
  <c r="L701" i="23"/>
  <c r="L702" i="23"/>
  <c r="L703" i="23"/>
  <c r="L704" i="23"/>
  <c r="L705" i="23"/>
  <c r="L706" i="23"/>
  <c r="L707" i="23"/>
  <c r="L708" i="23"/>
  <c r="L709" i="23"/>
  <c r="L710" i="23"/>
  <c r="L711" i="23"/>
  <c r="L712" i="23"/>
  <c r="L713" i="23"/>
  <c r="L714" i="23"/>
  <c r="L715" i="23"/>
  <c r="L716" i="23"/>
  <c r="L717" i="23"/>
  <c r="L718" i="23"/>
  <c r="L719" i="23"/>
  <c r="L720" i="23"/>
  <c r="L721" i="23"/>
  <c r="L722" i="23"/>
  <c r="L723" i="23"/>
  <c r="L724" i="23"/>
  <c r="L725" i="23"/>
  <c r="L726" i="23"/>
  <c r="L727" i="23"/>
  <c r="L728" i="23"/>
  <c r="L729" i="23"/>
  <c r="L730" i="23"/>
  <c r="L731" i="23"/>
  <c r="L732" i="23"/>
  <c r="L733" i="23"/>
  <c r="L734" i="23"/>
  <c r="L735" i="23"/>
  <c r="L736" i="23"/>
  <c r="L737" i="23"/>
  <c r="L738" i="23"/>
  <c r="L739" i="23"/>
  <c r="L740" i="23"/>
  <c r="L741" i="23"/>
  <c r="L742" i="23"/>
  <c r="L743" i="23"/>
  <c r="L744" i="23"/>
  <c r="L745" i="23"/>
  <c r="L746" i="23"/>
  <c r="L747" i="23"/>
  <c r="L748" i="23"/>
  <c r="L749" i="23"/>
  <c r="L750" i="23"/>
  <c r="L751" i="23"/>
  <c r="L752" i="23"/>
  <c r="L753" i="23"/>
  <c r="L754" i="23"/>
  <c r="L755" i="23"/>
  <c r="L756" i="23"/>
  <c r="L757" i="23"/>
  <c r="L758" i="23"/>
  <c r="L759" i="23"/>
  <c r="L760" i="23"/>
  <c r="L761" i="23"/>
  <c r="L762" i="23"/>
  <c r="L763" i="23"/>
  <c r="L764" i="23"/>
  <c r="L765" i="23"/>
  <c r="L766" i="23"/>
  <c r="L767" i="23"/>
  <c r="L768" i="23"/>
  <c r="L769" i="23"/>
  <c r="L770" i="23"/>
  <c r="L771" i="23"/>
  <c r="L772" i="23"/>
  <c r="L773" i="23"/>
  <c r="L774" i="23"/>
  <c r="L775" i="23"/>
  <c r="L776" i="23"/>
  <c r="L777" i="23"/>
  <c r="L778" i="23"/>
  <c r="L779" i="23"/>
  <c r="L780" i="23"/>
  <c r="L781" i="23"/>
  <c r="L782" i="23"/>
  <c r="L783" i="23"/>
  <c r="L784" i="23"/>
  <c r="L785" i="23"/>
  <c r="L786" i="23"/>
  <c r="L787" i="23"/>
  <c r="L788" i="23"/>
  <c r="L789" i="23"/>
  <c r="L790" i="23"/>
  <c r="L791" i="23"/>
  <c r="L792" i="23"/>
  <c r="L793" i="23"/>
  <c r="L794" i="23"/>
  <c r="L795" i="23"/>
  <c r="L796" i="23"/>
  <c r="L797" i="23"/>
  <c r="L798" i="23"/>
  <c r="L799" i="23"/>
  <c r="L800" i="23"/>
  <c r="L801" i="23"/>
  <c r="L802" i="23"/>
  <c r="L803" i="23"/>
  <c r="L804" i="23"/>
  <c r="L805" i="23"/>
  <c r="L806" i="23"/>
  <c r="L807" i="23"/>
  <c r="L808" i="23"/>
  <c r="L809" i="23"/>
  <c r="L810" i="23"/>
  <c r="L811" i="23"/>
  <c r="L812" i="23"/>
  <c r="L813" i="23"/>
  <c r="L814" i="23"/>
  <c r="L815" i="23"/>
  <c r="L816" i="23"/>
  <c r="L817" i="23"/>
  <c r="L818" i="23"/>
  <c r="L819" i="23"/>
  <c r="L820" i="23"/>
  <c r="L821" i="23"/>
  <c r="L822" i="23"/>
  <c r="L823" i="23"/>
  <c r="L824" i="23"/>
  <c r="L825" i="23"/>
  <c r="L826" i="23"/>
  <c r="L827" i="23"/>
  <c r="L828" i="23"/>
  <c r="L829" i="23"/>
  <c r="L830" i="23"/>
  <c r="L831" i="23"/>
  <c r="L832" i="23"/>
  <c r="L833" i="23"/>
  <c r="L834" i="23"/>
  <c r="L835" i="23"/>
  <c r="L836" i="23"/>
  <c r="L837" i="23"/>
  <c r="L838" i="23"/>
  <c r="L839" i="23"/>
  <c r="L840" i="23"/>
  <c r="L841" i="23"/>
  <c r="L842" i="23"/>
  <c r="L843" i="23"/>
  <c r="L844" i="23"/>
  <c r="L845" i="23"/>
  <c r="L846" i="23"/>
  <c r="L847" i="23"/>
  <c r="L848" i="23"/>
  <c r="L849" i="23"/>
  <c r="L850" i="23"/>
  <c r="L851" i="23"/>
  <c r="L852" i="23"/>
  <c r="L853" i="23"/>
  <c r="L854" i="23"/>
  <c r="L855" i="23"/>
  <c r="L856" i="23"/>
  <c r="L857" i="23"/>
  <c r="L858" i="23"/>
  <c r="L859" i="23"/>
  <c r="L860" i="23"/>
  <c r="L861" i="23"/>
  <c r="L862" i="23"/>
  <c r="L863" i="23"/>
  <c r="L864" i="23"/>
  <c r="L865" i="23"/>
  <c r="L866" i="23"/>
  <c r="L867" i="23"/>
  <c r="L868" i="23"/>
  <c r="L869" i="23"/>
  <c r="L870" i="23"/>
  <c r="L871" i="23"/>
  <c r="L872" i="23"/>
  <c r="L873" i="23"/>
  <c r="L874" i="23"/>
  <c r="L875" i="23"/>
  <c r="L876" i="23"/>
  <c r="L877" i="23"/>
  <c r="L878" i="23"/>
  <c r="L879" i="23"/>
  <c r="L880" i="23"/>
  <c r="L881" i="23"/>
  <c r="L882" i="23"/>
  <c r="L883" i="23"/>
  <c r="L884" i="23"/>
  <c r="L885" i="23"/>
  <c r="L886" i="23"/>
  <c r="L887" i="23"/>
  <c r="L888" i="23"/>
  <c r="L889" i="23"/>
  <c r="L890" i="23"/>
  <c r="L891" i="23"/>
  <c r="L892" i="23"/>
  <c r="L893" i="23"/>
  <c r="L894" i="23"/>
  <c r="L895" i="23"/>
  <c r="L896" i="23"/>
  <c r="L897" i="23"/>
  <c r="L898" i="23"/>
  <c r="L899" i="23"/>
  <c r="L900" i="23"/>
  <c r="L901" i="23"/>
  <c r="L902" i="23"/>
  <c r="L903" i="23"/>
  <c r="L904" i="23"/>
  <c r="L905" i="23"/>
  <c r="L906" i="23"/>
  <c r="L907" i="23"/>
  <c r="L908" i="23"/>
  <c r="L909" i="23"/>
  <c r="L910" i="23"/>
  <c r="L911" i="23"/>
  <c r="L912" i="23"/>
  <c r="L913" i="23"/>
  <c r="L914" i="23"/>
  <c r="L915" i="23"/>
  <c r="L916" i="23"/>
  <c r="L917" i="23"/>
  <c r="L918" i="23"/>
  <c r="L919" i="23"/>
  <c r="L920" i="23"/>
  <c r="L921" i="23"/>
  <c r="L922" i="23"/>
  <c r="L923" i="23"/>
  <c r="L924" i="23"/>
  <c r="L925" i="23"/>
  <c r="L926" i="23"/>
  <c r="L927" i="23"/>
  <c r="L928" i="23"/>
  <c r="L929" i="23"/>
  <c r="L930" i="23"/>
  <c r="L931" i="23"/>
  <c r="L932" i="23"/>
  <c r="L933" i="23"/>
  <c r="L934" i="23"/>
  <c r="L935" i="23"/>
  <c r="L936" i="23"/>
  <c r="L937" i="23"/>
  <c r="L938" i="23"/>
  <c r="L939" i="23"/>
  <c r="L940" i="23"/>
  <c r="L941" i="23"/>
  <c r="L942" i="23"/>
  <c r="L943" i="23"/>
  <c r="L944" i="23"/>
  <c r="L945" i="23"/>
  <c r="L946" i="23"/>
  <c r="L947" i="23"/>
  <c r="L948" i="23"/>
  <c r="L949" i="23"/>
  <c r="L950" i="23"/>
  <c r="L951" i="23"/>
  <c r="L952" i="23"/>
  <c r="L953" i="23"/>
  <c r="L954" i="23"/>
  <c r="L955" i="23"/>
  <c r="L956" i="23"/>
  <c r="L957" i="23"/>
  <c r="L958" i="23"/>
  <c r="L959" i="23"/>
  <c r="L960" i="23"/>
  <c r="L961" i="23"/>
  <c r="L962" i="23"/>
  <c r="L963" i="23"/>
  <c r="L964" i="23"/>
  <c r="L965" i="23"/>
  <c r="L966" i="23"/>
  <c r="L967" i="23"/>
  <c r="L968" i="23"/>
  <c r="L969" i="23"/>
  <c r="L970" i="23"/>
  <c r="L971" i="23"/>
  <c r="L972" i="23"/>
  <c r="L973" i="23"/>
  <c r="L974" i="23"/>
  <c r="L975" i="23"/>
  <c r="L976" i="23"/>
  <c r="L977" i="23"/>
  <c r="L978" i="23"/>
  <c r="L979" i="23"/>
  <c r="L980" i="23"/>
  <c r="L981" i="23"/>
  <c r="L982" i="23"/>
  <c r="L983" i="23"/>
  <c r="L984" i="23"/>
  <c r="L985" i="23"/>
  <c r="L986" i="23"/>
  <c r="L987" i="23"/>
  <c r="L988" i="23"/>
  <c r="L989" i="23"/>
  <c r="L990" i="23"/>
  <c r="L991" i="23"/>
  <c r="L992" i="23"/>
  <c r="L993" i="23"/>
  <c r="L994" i="23"/>
  <c r="L995" i="23"/>
  <c r="L996" i="23"/>
  <c r="L997" i="23"/>
  <c r="L998" i="23"/>
  <c r="L999" i="23"/>
  <c r="L1000" i="23"/>
  <c r="L1001" i="23"/>
  <c r="L1002" i="23"/>
  <c r="L1003" i="23"/>
  <c r="L1004" i="23"/>
  <c r="AG19" i="23"/>
  <c r="AG20" i="23"/>
  <c r="AG21" i="23"/>
  <c r="AG22" i="23"/>
  <c r="AG25" i="23"/>
  <c r="AG26" i="23"/>
  <c r="AG27" i="23"/>
  <c r="AG28" i="23"/>
  <c r="AG29" i="23"/>
  <c r="AG30" i="23"/>
  <c r="AG31" i="23"/>
  <c r="AG32" i="23"/>
  <c r="AG33" i="23"/>
  <c r="AG34" i="23"/>
  <c r="AG35" i="23"/>
  <c r="AG36" i="23"/>
  <c r="AG37" i="23"/>
  <c r="AG38" i="23"/>
  <c r="AG39" i="23"/>
  <c r="AG40" i="23"/>
  <c r="AG41" i="23"/>
  <c r="AG42" i="23"/>
  <c r="AG43" i="23"/>
  <c r="AG44" i="23"/>
  <c r="AG45" i="23"/>
  <c r="AG46" i="23"/>
  <c r="AG47" i="23"/>
  <c r="AG48" i="23"/>
  <c r="AG49" i="23"/>
  <c r="AG50" i="23"/>
  <c r="AG51" i="23"/>
  <c r="AG52" i="23"/>
  <c r="AG53" i="23"/>
  <c r="AG54" i="23"/>
  <c r="AG55" i="23"/>
  <c r="AG56" i="23"/>
  <c r="AG57" i="23"/>
  <c r="AG58" i="23"/>
  <c r="AG59" i="23"/>
  <c r="AG60" i="23"/>
  <c r="AG61" i="23"/>
  <c r="AG62" i="23"/>
  <c r="AG63" i="23"/>
  <c r="AG64" i="23"/>
  <c r="AG65" i="23"/>
  <c r="AG66" i="23"/>
  <c r="AG67" i="23"/>
  <c r="AG68" i="23"/>
  <c r="AG69" i="23"/>
  <c r="AG70" i="23"/>
  <c r="AG71" i="23"/>
  <c r="AG72" i="23"/>
  <c r="AG73" i="23"/>
  <c r="AG74" i="23"/>
  <c r="AG75" i="23"/>
  <c r="AG76" i="23"/>
  <c r="AG77" i="23"/>
  <c r="AG78" i="23"/>
  <c r="AG79" i="23"/>
  <c r="AG80" i="23"/>
  <c r="AG81" i="23"/>
  <c r="AG82" i="23"/>
  <c r="AG83" i="23"/>
  <c r="AG84" i="23"/>
  <c r="AG85" i="23"/>
  <c r="AG86" i="23"/>
  <c r="AG87" i="23"/>
  <c r="AG88" i="23"/>
  <c r="AG89" i="23"/>
  <c r="AG90" i="23"/>
  <c r="AG91" i="23"/>
  <c r="AG92" i="23"/>
  <c r="AG93" i="23"/>
  <c r="AG94" i="23"/>
  <c r="AG95" i="23"/>
  <c r="AG96" i="23"/>
  <c r="AG97" i="23"/>
  <c r="AG98" i="23"/>
  <c r="AG99" i="23"/>
  <c r="AG100" i="23"/>
  <c r="AG101" i="23"/>
  <c r="AG102" i="23"/>
  <c r="AG103" i="23"/>
  <c r="AG104" i="23"/>
  <c r="AG105" i="23"/>
  <c r="AG106" i="23"/>
  <c r="AG107" i="23"/>
  <c r="AG108" i="23"/>
  <c r="AG109" i="23"/>
  <c r="AG110" i="23"/>
  <c r="AG111" i="23"/>
  <c r="AG112" i="23"/>
  <c r="AG113" i="23"/>
  <c r="AG114" i="23"/>
  <c r="AG115" i="23"/>
  <c r="AG116" i="23"/>
  <c r="AG117" i="23"/>
  <c r="AG118" i="23"/>
  <c r="AG119" i="23"/>
  <c r="AG120" i="23"/>
  <c r="AG121" i="23"/>
  <c r="AG122" i="23"/>
  <c r="AG123" i="23"/>
  <c r="AG124" i="23"/>
  <c r="AG125" i="23"/>
  <c r="AG126" i="23"/>
  <c r="AG127" i="23"/>
  <c r="AG128" i="23"/>
  <c r="AG129" i="23"/>
  <c r="AG130" i="23"/>
  <c r="AG131" i="23"/>
  <c r="AG132" i="23"/>
  <c r="AG133" i="23"/>
  <c r="AG134" i="23"/>
  <c r="AG135" i="23"/>
  <c r="AG136" i="23"/>
  <c r="AG137" i="23"/>
  <c r="AG138" i="23"/>
  <c r="AG139" i="23"/>
  <c r="AG140" i="23"/>
  <c r="AG141" i="23"/>
  <c r="AG142" i="23"/>
  <c r="AG143" i="23"/>
  <c r="AG144" i="23"/>
  <c r="AG145" i="23"/>
  <c r="AG146" i="23"/>
  <c r="AG147" i="23"/>
  <c r="AG148" i="23"/>
  <c r="AG149" i="23"/>
  <c r="AG150" i="23"/>
  <c r="AG151" i="23"/>
  <c r="AG152" i="23"/>
  <c r="AG153" i="23"/>
  <c r="AG154" i="23"/>
  <c r="AG155" i="23"/>
  <c r="AG156" i="23"/>
  <c r="AG157" i="23"/>
  <c r="AG158" i="23"/>
  <c r="AG159" i="23"/>
  <c r="AG160" i="23"/>
  <c r="AG161" i="23"/>
  <c r="AG162" i="23"/>
  <c r="AG163" i="23"/>
  <c r="AG164" i="23"/>
  <c r="AG165" i="23"/>
  <c r="AG166" i="23"/>
  <c r="AG167" i="23"/>
  <c r="AG168" i="23"/>
  <c r="AG169" i="23"/>
  <c r="AG170" i="23"/>
  <c r="AG171" i="23"/>
  <c r="AG172" i="23"/>
  <c r="AG173" i="23"/>
  <c r="AG174" i="23"/>
  <c r="AG175" i="23"/>
  <c r="AG176" i="23"/>
  <c r="AG177" i="23"/>
  <c r="AG178" i="23"/>
  <c r="AG179" i="23"/>
  <c r="AG180" i="23"/>
  <c r="AG181" i="23"/>
  <c r="AG182" i="23"/>
  <c r="AG183" i="23"/>
  <c r="AG184" i="23"/>
  <c r="AG185" i="23"/>
  <c r="AG186" i="23"/>
  <c r="AG187" i="23"/>
  <c r="AG188" i="23"/>
  <c r="AG189" i="23"/>
  <c r="AG190" i="23"/>
  <c r="AG191" i="23"/>
  <c r="AG192" i="23"/>
  <c r="AG193" i="23"/>
  <c r="AG194" i="23"/>
  <c r="AG195" i="23"/>
  <c r="AG196" i="23"/>
  <c r="AG197" i="23"/>
  <c r="AG198" i="23"/>
  <c r="AG199" i="23"/>
  <c r="AG200" i="23"/>
  <c r="AG201" i="23"/>
  <c r="AG202" i="23"/>
  <c r="AG203" i="23"/>
  <c r="AG204" i="23"/>
  <c r="AG205" i="23"/>
  <c r="AG206" i="23"/>
  <c r="AG207" i="23"/>
  <c r="AG208" i="23"/>
  <c r="AG209" i="23"/>
  <c r="AG210" i="23"/>
  <c r="AG211" i="23"/>
  <c r="AG212" i="23"/>
  <c r="AG213" i="23"/>
  <c r="AG214" i="23"/>
  <c r="AG215" i="23"/>
  <c r="AG216" i="23"/>
  <c r="AG217" i="23"/>
  <c r="AG218" i="23"/>
  <c r="AG219" i="23"/>
  <c r="AG220" i="23"/>
  <c r="AG221" i="23"/>
  <c r="AG222" i="23"/>
  <c r="AG223" i="23"/>
  <c r="AG224" i="23"/>
  <c r="AG225" i="23"/>
  <c r="AG226" i="23"/>
  <c r="AG227" i="23"/>
  <c r="AG228" i="23"/>
  <c r="AG229" i="23"/>
  <c r="AG230" i="23"/>
  <c r="AG231" i="23"/>
  <c r="AG232" i="23"/>
  <c r="AG233" i="23"/>
  <c r="AG234" i="23"/>
  <c r="AG235" i="23"/>
  <c r="AG236" i="23"/>
  <c r="AG237" i="23"/>
  <c r="AG238" i="23"/>
  <c r="AG239" i="23"/>
  <c r="AG240" i="23"/>
  <c r="AG241" i="23"/>
  <c r="AG242" i="23"/>
  <c r="AG243" i="23"/>
  <c r="AG244" i="23"/>
  <c r="AG245" i="23"/>
  <c r="AG246" i="23"/>
  <c r="AG247" i="23"/>
  <c r="AG248" i="23"/>
  <c r="AG249" i="23"/>
  <c r="AG250" i="23"/>
  <c r="AG251" i="23"/>
  <c r="AG252" i="23"/>
  <c r="AG253" i="23"/>
  <c r="AG254" i="23"/>
  <c r="AG255" i="23"/>
  <c r="AG256" i="23"/>
  <c r="AG257" i="23"/>
  <c r="AG258" i="23"/>
  <c r="AG259" i="23"/>
  <c r="AG260" i="23"/>
  <c r="AG261" i="23"/>
  <c r="AG262" i="23"/>
  <c r="AG263" i="23"/>
  <c r="AG264" i="23"/>
  <c r="AG265" i="23"/>
  <c r="AG266" i="23"/>
  <c r="AG267" i="23"/>
  <c r="AG268" i="23"/>
  <c r="AG269" i="23"/>
  <c r="AG270" i="23"/>
  <c r="AG271" i="23"/>
  <c r="AG272" i="23"/>
  <c r="AG273" i="23"/>
  <c r="AG274" i="23"/>
  <c r="AG275" i="23"/>
  <c r="AG276" i="23"/>
  <c r="AG277" i="23"/>
  <c r="AG278" i="23"/>
  <c r="AG279" i="23"/>
  <c r="AG280" i="23"/>
  <c r="AG281" i="23"/>
  <c r="AG282" i="23"/>
  <c r="AG283" i="23"/>
  <c r="AG284" i="23"/>
  <c r="AG285" i="23"/>
  <c r="AG286" i="23"/>
  <c r="AG287" i="23"/>
  <c r="AG288" i="23"/>
  <c r="AG289" i="23"/>
  <c r="AG290" i="23"/>
  <c r="AG291" i="23"/>
  <c r="AG292" i="23"/>
  <c r="AG293" i="23"/>
  <c r="AG294" i="23"/>
  <c r="AG295" i="23"/>
  <c r="AG296" i="23"/>
  <c r="AG297" i="23"/>
  <c r="AG298" i="23"/>
  <c r="AG299" i="23"/>
  <c r="AG300" i="23"/>
  <c r="AG301" i="23"/>
  <c r="AG302" i="23"/>
  <c r="AG303" i="23"/>
  <c r="AG304" i="23"/>
  <c r="AG305" i="23"/>
  <c r="AG306" i="23"/>
  <c r="AG307" i="23"/>
  <c r="AG308" i="23"/>
  <c r="AG309" i="23"/>
  <c r="AG310" i="23"/>
  <c r="AG311" i="23"/>
  <c r="AG312" i="23"/>
  <c r="AG313" i="23"/>
  <c r="AG314" i="23"/>
  <c r="AG315" i="23"/>
  <c r="AG316" i="23"/>
  <c r="AG317" i="23"/>
  <c r="AG318" i="23"/>
  <c r="AG319" i="23"/>
  <c r="AG320" i="23"/>
  <c r="AG321" i="23"/>
  <c r="AG322" i="23"/>
  <c r="AG323" i="23"/>
  <c r="AG324" i="23"/>
  <c r="AG325" i="23"/>
  <c r="AG326" i="23"/>
  <c r="AG327" i="23"/>
  <c r="AG328" i="23"/>
  <c r="AG329" i="23"/>
  <c r="AG330" i="23"/>
  <c r="AG331" i="23"/>
  <c r="AG332" i="23"/>
  <c r="AG333" i="23"/>
  <c r="AG334" i="23"/>
  <c r="AG335" i="23"/>
  <c r="AG336" i="23"/>
  <c r="AG337" i="23"/>
  <c r="AG338" i="23"/>
  <c r="AG339" i="23"/>
  <c r="AG340" i="23"/>
  <c r="AG341" i="23"/>
  <c r="AG342" i="23"/>
  <c r="AG343" i="23"/>
  <c r="AG344" i="23"/>
  <c r="AG345" i="23"/>
  <c r="AG346" i="23"/>
  <c r="AG347" i="23"/>
  <c r="AG348" i="23"/>
  <c r="AG349" i="23"/>
  <c r="AG350" i="23"/>
  <c r="AG351" i="23"/>
  <c r="AG352" i="23"/>
  <c r="AG353" i="23"/>
  <c r="AG354" i="23"/>
  <c r="AG355" i="23"/>
  <c r="AG356" i="23"/>
  <c r="AG357" i="23"/>
  <c r="AG358" i="23"/>
  <c r="AG359" i="23"/>
  <c r="AG360" i="23"/>
  <c r="AG361" i="23"/>
  <c r="AG362" i="23"/>
  <c r="AG363" i="23"/>
  <c r="AG364" i="23"/>
  <c r="AG365" i="23"/>
  <c r="AG366" i="23"/>
  <c r="AG367" i="23"/>
  <c r="AG368" i="23"/>
  <c r="AG369" i="23"/>
  <c r="AG370" i="23"/>
  <c r="AG371" i="23"/>
  <c r="AG372" i="23"/>
  <c r="AG373" i="23"/>
  <c r="AG374" i="23"/>
  <c r="AG375" i="23"/>
  <c r="AG376" i="23"/>
  <c r="AG377" i="23"/>
  <c r="AG378" i="23"/>
  <c r="AG379" i="23"/>
  <c r="AG380" i="23"/>
  <c r="AG381" i="23"/>
  <c r="AG382" i="23"/>
  <c r="AG383" i="23"/>
  <c r="AG384" i="23"/>
  <c r="AG385" i="23"/>
  <c r="AG386" i="23"/>
  <c r="AG387" i="23"/>
  <c r="AG388" i="23"/>
  <c r="AG389" i="23"/>
  <c r="AG390" i="23"/>
  <c r="AG391" i="23"/>
  <c r="AG392" i="23"/>
  <c r="AG393" i="23"/>
  <c r="AG394" i="23"/>
  <c r="AG395" i="23"/>
  <c r="AG396" i="23"/>
  <c r="AG397" i="23"/>
  <c r="AG398" i="23"/>
  <c r="AG399" i="23"/>
  <c r="AG400" i="23"/>
  <c r="AG401" i="23"/>
  <c r="AG402" i="23"/>
  <c r="AG403" i="23"/>
  <c r="AG404" i="23"/>
  <c r="AG405" i="23"/>
  <c r="AG406" i="23"/>
  <c r="AG407" i="23"/>
  <c r="AG408" i="23"/>
  <c r="AG409" i="23"/>
  <c r="AG410" i="23"/>
  <c r="AG411" i="23"/>
  <c r="AG412" i="23"/>
  <c r="AG413" i="23"/>
  <c r="AG414" i="23"/>
  <c r="AG415" i="23"/>
  <c r="AG416" i="23"/>
  <c r="AG417" i="23"/>
  <c r="AG418" i="23"/>
  <c r="AG419" i="23"/>
  <c r="AG420" i="23"/>
  <c r="AG421" i="23"/>
  <c r="AG422" i="23"/>
  <c r="AG423" i="23"/>
  <c r="AG424" i="23"/>
  <c r="AG425" i="23"/>
  <c r="AG426" i="23"/>
  <c r="AG427" i="23"/>
  <c r="AG428" i="23"/>
  <c r="AG429" i="23"/>
  <c r="AG430" i="23"/>
  <c r="AG431" i="23"/>
  <c r="AG432" i="23"/>
  <c r="AG433" i="23"/>
  <c r="AG434" i="23"/>
  <c r="AG435" i="23"/>
  <c r="AG436" i="23"/>
  <c r="AG437" i="23"/>
  <c r="AG438" i="23"/>
  <c r="AG439" i="23"/>
  <c r="AG440" i="23"/>
  <c r="AG441" i="23"/>
  <c r="AG442" i="23"/>
  <c r="AG443" i="23"/>
  <c r="AG444" i="23"/>
  <c r="AG445" i="23"/>
  <c r="AG446" i="23"/>
  <c r="AG447" i="23"/>
  <c r="AG448" i="23"/>
  <c r="AG449" i="23"/>
  <c r="AG450" i="23"/>
  <c r="AG451" i="23"/>
  <c r="AG452" i="23"/>
  <c r="AG453" i="23"/>
  <c r="AG454" i="23"/>
  <c r="AG455" i="23"/>
  <c r="AG456" i="23"/>
  <c r="AG457" i="23"/>
  <c r="AG458" i="23"/>
  <c r="AG459" i="23"/>
  <c r="AG460" i="23"/>
  <c r="AG461" i="23"/>
  <c r="AG462" i="23"/>
  <c r="AG463" i="23"/>
  <c r="AG464" i="23"/>
  <c r="AG465" i="23"/>
  <c r="AG466" i="23"/>
  <c r="AG467" i="23"/>
  <c r="AG468" i="23"/>
  <c r="AG469" i="23"/>
  <c r="AG470" i="23"/>
  <c r="AG471" i="23"/>
  <c r="AG472" i="23"/>
  <c r="AG473" i="23"/>
  <c r="AG474" i="23"/>
  <c r="AG475" i="23"/>
  <c r="AG476" i="23"/>
  <c r="AG477" i="23"/>
  <c r="AG478" i="23"/>
  <c r="AG479" i="23"/>
  <c r="AG480" i="23"/>
  <c r="AG481" i="23"/>
  <c r="AG482" i="23"/>
  <c r="AG483" i="23"/>
  <c r="AG484" i="23"/>
  <c r="AG485" i="23"/>
  <c r="AG486" i="23"/>
  <c r="AG487" i="23"/>
  <c r="AG488" i="23"/>
  <c r="AG489" i="23"/>
  <c r="AG490" i="23"/>
  <c r="AG491" i="23"/>
  <c r="AG492" i="23"/>
  <c r="AG493" i="23"/>
  <c r="AG494" i="23"/>
  <c r="AG495" i="23"/>
  <c r="AG496" i="23"/>
  <c r="AG497" i="23"/>
  <c r="AG498" i="23"/>
  <c r="AG499" i="23"/>
  <c r="AG500" i="23"/>
  <c r="AG501" i="23"/>
  <c r="AG502" i="23"/>
  <c r="AG503" i="23"/>
  <c r="AG504" i="23"/>
  <c r="AG505" i="23"/>
  <c r="AG506" i="23"/>
  <c r="AG507" i="23"/>
  <c r="AG508" i="23"/>
  <c r="AG509" i="23"/>
  <c r="AG510" i="23"/>
  <c r="AG511" i="23"/>
  <c r="AG512" i="23"/>
  <c r="AG513" i="23"/>
  <c r="AG514" i="23"/>
  <c r="AG515" i="23"/>
  <c r="AG516" i="23"/>
  <c r="AG517" i="23"/>
  <c r="AG518" i="23"/>
  <c r="AG519" i="23"/>
  <c r="AG520" i="23"/>
  <c r="AG521" i="23"/>
  <c r="AG522" i="23"/>
  <c r="AG523" i="23"/>
  <c r="AG524" i="23"/>
  <c r="AG525" i="23"/>
  <c r="AG526" i="23"/>
  <c r="AG527" i="23"/>
  <c r="AG528" i="23"/>
  <c r="AG529" i="23"/>
  <c r="AG530" i="23"/>
  <c r="AG531" i="23"/>
  <c r="AG532" i="23"/>
  <c r="AG533" i="23"/>
  <c r="AG534" i="23"/>
  <c r="AG535" i="23"/>
  <c r="AG536" i="23"/>
  <c r="AG537" i="23"/>
  <c r="AG538" i="23"/>
  <c r="AG539" i="23"/>
  <c r="AG540" i="23"/>
  <c r="AG541" i="23"/>
  <c r="AG542" i="23"/>
  <c r="AG543" i="23"/>
  <c r="AG544" i="23"/>
  <c r="AG545" i="23"/>
  <c r="AG546" i="23"/>
  <c r="AG547" i="23"/>
  <c r="AG548" i="23"/>
  <c r="AG549" i="23"/>
  <c r="AG550" i="23"/>
  <c r="AG551" i="23"/>
  <c r="AG552" i="23"/>
  <c r="AG553" i="23"/>
  <c r="AG554" i="23"/>
  <c r="AG555" i="23"/>
  <c r="AG556" i="23"/>
  <c r="AG557" i="23"/>
  <c r="AG558" i="23"/>
  <c r="AG559" i="23"/>
  <c r="AG560" i="23"/>
  <c r="AG561" i="23"/>
  <c r="AG562" i="23"/>
  <c r="AG563" i="23"/>
  <c r="AG564" i="23"/>
  <c r="AG565" i="23"/>
  <c r="AG566" i="23"/>
  <c r="AG567" i="23"/>
  <c r="AG568" i="23"/>
  <c r="AG569" i="23"/>
  <c r="AG570" i="23"/>
  <c r="AG571" i="23"/>
  <c r="AG572" i="23"/>
  <c r="AG573" i="23"/>
  <c r="AG574" i="23"/>
  <c r="AG575" i="23"/>
  <c r="AG576" i="23"/>
  <c r="AG577" i="23"/>
  <c r="AG578" i="23"/>
  <c r="AG579" i="23"/>
  <c r="AG580" i="23"/>
  <c r="AG581" i="23"/>
  <c r="AG582" i="23"/>
  <c r="AG583" i="23"/>
  <c r="AG584" i="23"/>
  <c r="AG585" i="23"/>
  <c r="AG586" i="23"/>
  <c r="AG587" i="23"/>
  <c r="AG588" i="23"/>
  <c r="AG589" i="23"/>
  <c r="AG590" i="23"/>
  <c r="AG591" i="23"/>
  <c r="AG592" i="23"/>
  <c r="AG593" i="23"/>
  <c r="AG594" i="23"/>
  <c r="AG595" i="23"/>
  <c r="AG596" i="23"/>
  <c r="AG597" i="23"/>
  <c r="AG598" i="23"/>
  <c r="AG599" i="23"/>
  <c r="AG600" i="23"/>
  <c r="AG601" i="23"/>
  <c r="AG602" i="23"/>
  <c r="AG603" i="23"/>
  <c r="AG604" i="23"/>
  <c r="AG605" i="23"/>
  <c r="AG606" i="23"/>
  <c r="AG607" i="23"/>
  <c r="AG608" i="23"/>
  <c r="AG609" i="23"/>
  <c r="AG610" i="23"/>
  <c r="AG611" i="23"/>
  <c r="AG612" i="23"/>
  <c r="AG613" i="23"/>
  <c r="AG614" i="23"/>
  <c r="AG615" i="23"/>
  <c r="AG616" i="23"/>
  <c r="AG617" i="23"/>
  <c r="AG618" i="23"/>
  <c r="AG619" i="23"/>
  <c r="AG620" i="23"/>
  <c r="AG621" i="23"/>
  <c r="AG622" i="23"/>
  <c r="AG623" i="23"/>
  <c r="AG624" i="23"/>
  <c r="AG625" i="23"/>
  <c r="AG626" i="23"/>
  <c r="AG627" i="23"/>
  <c r="AG628" i="23"/>
  <c r="AG629" i="23"/>
  <c r="AG630" i="23"/>
  <c r="AG631" i="23"/>
  <c r="AG632" i="23"/>
  <c r="AG633" i="23"/>
  <c r="AG634" i="23"/>
  <c r="AG635" i="23"/>
  <c r="AG636" i="23"/>
  <c r="AG637" i="23"/>
  <c r="AG638" i="23"/>
  <c r="AG639" i="23"/>
  <c r="AG640" i="23"/>
  <c r="AG641" i="23"/>
  <c r="AG642" i="23"/>
  <c r="AG643" i="23"/>
  <c r="AG644" i="23"/>
  <c r="AG645" i="23"/>
  <c r="AG646" i="23"/>
  <c r="AG647" i="23"/>
  <c r="AG648" i="23"/>
  <c r="AG649" i="23"/>
  <c r="AG650" i="23"/>
  <c r="AG651" i="23"/>
  <c r="AG652" i="23"/>
  <c r="AG653" i="23"/>
  <c r="AG654" i="23"/>
  <c r="AG655" i="23"/>
  <c r="AG656" i="23"/>
  <c r="AG657" i="23"/>
  <c r="AG658" i="23"/>
  <c r="AG659" i="23"/>
  <c r="AG660" i="23"/>
  <c r="AG661" i="23"/>
  <c r="AG662" i="23"/>
  <c r="AG663" i="23"/>
  <c r="AG664" i="23"/>
  <c r="AG665" i="23"/>
  <c r="AG666" i="23"/>
  <c r="AG667" i="23"/>
  <c r="AG668" i="23"/>
  <c r="AG669" i="23"/>
  <c r="AG670" i="23"/>
  <c r="AG671" i="23"/>
  <c r="AG672" i="23"/>
  <c r="AG673" i="23"/>
  <c r="AG674" i="23"/>
  <c r="AG675" i="23"/>
  <c r="AG676" i="23"/>
  <c r="AG677" i="23"/>
  <c r="AG678" i="23"/>
  <c r="AG679" i="23"/>
  <c r="AG680" i="23"/>
  <c r="AG681" i="23"/>
  <c r="AG682" i="23"/>
  <c r="AG683" i="23"/>
  <c r="AG684" i="23"/>
  <c r="AG685" i="23"/>
  <c r="AG686" i="23"/>
  <c r="AG687" i="23"/>
  <c r="AG688" i="23"/>
  <c r="AG689" i="23"/>
  <c r="AG690" i="23"/>
  <c r="AG691" i="23"/>
  <c r="AG692" i="23"/>
  <c r="AG693" i="23"/>
  <c r="AG694" i="23"/>
  <c r="AG695" i="23"/>
  <c r="AG696" i="23"/>
  <c r="AG697" i="23"/>
  <c r="AG698" i="23"/>
  <c r="AG699" i="23"/>
  <c r="AG700" i="23"/>
  <c r="AG701" i="23"/>
  <c r="AG702" i="23"/>
  <c r="AG703" i="23"/>
  <c r="AG704" i="23"/>
  <c r="AG705" i="23"/>
  <c r="AG706" i="23"/>
  <c r="AG707" i="23"/>
  <c r="AG708" i="23"/>
  <c r="AG709" i="23"/>
  <c r="AG710" i="23"/>
  <c r="AG711" i="23"/>
  <c r="AG712" i="23"/>
  <c r="AG713" i="23"/>
  <c r="AG714" i="23"/>
  <c r="AG715" i="23"/>
  <c r="AG716" i="23"/>
  <c r="AG717" i="23"/>
  <c r="AG718" i="23"/>
  <c r="AG719" i="23"/>
  <c r="AG720" i="23"/>
  <c r="AG721" i="23"/>
  <c r="AG722" i="23"/>
  <c r="AG723" i="23"/>
  <c r="AG724" i="23"/>
  <c r="AG725" i="23"/>
  <c r="AG726" i="23"/>
  <c r="AG727" i="23"/>
  <c r="AG728" i="23"/>
  <c r="AG729" i="23"/>
  <c r="AG730" i="23"/>
  <c r="AG731" i="23"/>
  <c r="AG732" i="23"/>
  <c r="AG733" i="23"/>
  <c r="AG734" i="23"/>
  <c r="AG735" i="23"/>
  <c r="AG736" i="23"/>
  <c r="AG737" i="23"/>
  <c r="AG738" i="23"/>
  <c r="AG739" i="23"/>
  <c r="AG740" i="23"/>
  <c r="AG741" i="23"/>
  <c r="AG742" i="23"/>
  <c r="AG743" i="23"/>
  <c r="AG744" i="23"/>
  <c r="AG745" i="23"/>
  <c r="AG746" i="23"/>
  <c r="AG747" i="23"/>
  <c r="AG748" i="23"/>
  <c r="AG749" i="23"/>
  <c r="AG750" i="23"/>
  <c r="AG751" i="23"/>
  <c r="AG752" i="23"/>
  <c r="AG753" i="23"/>
  <c r="AG754" i="23"/>
  <c r="AG755" i="23"/>
  <c r="AG756" i="23"/>
  <c r="AG757" i="23"/>
  <c r="AG758" i="23"/>
  <c r="AG759" i="23"/>
  <c r="AG760" i="23"/>
  <c r="AG761" i="23"/>
  <c r="AG762" i="23"/>
  <c r="AG763" i="23"/>
  <c r="AG764" i="23"/>
  <c r="AG765" i="23"/>
  <c r="AG766" i="23"/>
  <c r="AG767" i="23"/>
  <c r="AG768" i="23"/>
  <c r="AG769" i="23"/>
  <c r="AG770" i="23"/>
  <c r="AG771" i="23"/>
  <c r="AG772" i="23"/>
  <c r="AG773" i="23"/>
  <c r="AG774" i="23"/>
  <c r="AG775" i="23"/>
  <c r="AG776" i="23"/>
  <c r="AG777" i="23"/>
  <c r="AG778" i="23"/>
  <c r="AG779" i="23"/>
  <c r="AG780" i="23"/>
  <c r="AG781" i="23"/>
  <c r="AG782" i="23"/>
  <c r="AG783" i="23"/>
  <c r="AG784" i="23"/>
  <c r="AG785" i="23"/>
  <c r="AG786" i="23"/>
  <c r="AG787" i="23"/>
  <c r="AG788" i="23"/>
  <c r="AG789" i="23"/>
  <c r="AG790" i="23"/>
  <c r="AG791" i="23"/>
  <c r="AG792" i="23"/>
  <c r="AG793" i="23"/>
  <c r="AG794" i="23"/>
  <c r="AG795" i="23"/>
  <c r="AG796" i="23"/>
  <c r="AG797" i="23"/>
  <c r="AG798" i="23"/>
  <c r="AG799" i="23"/>
  <c r="AG800" i="23"/>
  <c r="AG801" i="23"/>
  <c r="AG802" i="23"/>
  <c r="AG803" i="23"/>
  <c r="AG804" i="23"/>
  <c r="AG805" i="23"/>
  <c r="AG806" i="23"/>
  <c r="AG807" i="23"/>
  <c r="AG808" i="23"/>
  <c r="AG809" i="23"/>
  <c r="AG810" i="23"/>
  <c r="AG811" i="23"/>
  <c r="AG812" i="23"/>
  <c r="AG813" i="23"/>
  <c r="AG814" i="23"/>
  <c r="AG815" i="23"/>
  <c r="AG816" i="23"/>
  <c r="AG817" i="23"/>
  <c r="AG818" i="23"/>
  <c r="AG819" i="23"/>
  <c r="AG820" i="23"/>
  <c r="AG821" i="23"/>
  <c r="AG822" i="23"/>
  <c r="AG823" i="23"/>
  <c r="AG824" i="23"/>
  <c r="AG825" i="23"/>
  <c r="AG826" i="23"/>
  <c r="AG827" i="23"/>
  <c r="AG828" i="23"/>
  <c r="AG829" i="23"/>
  <c r="AG830" i="23"/>
  <c r="AG831" i="23"/>
  <c r="AG832" i="23"/>
  <c r="AG833" i="23"/>
  <c r="AG834" i="23"/>
  <c r="AG835" i="23"/>
  <c r="AG836" i="23"/>
  <c r="AG837" i="23"/>
  <c r="AG838" i="23"/>
  <c r="AG839" i="23"/>
  <c r="AG840" i="23"/>
  <c r="AG841" i="23"/>
  <c r="AG842" i="23"/>
  <c r="AG843" i="23"/>
  <c r="AG844" i="23"/>
  <c r="AG845" i="23"/>
  <c r="AG846" i="23"/>
  <c r="AG847" i="23"/>
  <c r="AG848" i="23"/>
  <c r="AG849" i="23"/>
  <c r="AG850" i="23"/>
  <c r="AG851" i="23"/>
  <c r="AG852" i="23"/>
  <c r="AG853" i="23"/>
  <c r="AG854" i="23"/>
  <c r="AG855" i="23"/>
  <c r="AG856" i="23"/>
  <c r="AG857" i="23"/>
  <c r="AG858" i="23"/>
  <c r="AG859" i="23"/>
  <c r="AG860" i="23"/>
  <c r="AG861" i="23"/>
  <c r="AG862" i="23"/>
  <c r="AG863" i="23"/>
  <c r="AG864" i="23"/>
  <c r="AG865" i="23"/>
  <c r="AG866" i="23"/>
  <c r="AG867" i="23"/>
  <c r="AG868" i="23"/>
  <c r="AG869" i="23"/>
  <c r="AG870" i="23"/>
  <c r="AG871" i="23"/>
  <c r="AG872" i="23"/>
  <c r="AG873" i="23"/>
  <c r="AG874" i="23"/>
  <c r="AG875" i="23"/>
  <c r="AG876" i="23"/>
  <c r="AG877" i="23"/>
  <c r="AG878" i="23"/>
  <c r="AG879" i="23"/>
  <c r="AG880" i="23"/>
  <c r="AG881" i="23"/>
  <c r="AG882" i="23"/>
  <c r="AG883" i="23"/>
  <c r="AG884" i="23"/>
  <c r="AG885" i="23"/>
  <c r="AG886" i="23"/>
  <c r="AG887" i="23"/>
  <c r="AG888" i="23"/>
  <c r="AG889" i="23"/>
  <c r="AG890" i="23"/>
  <c r="AG891" i="23"/>
  <c r="AG892" i="23"/>
  <c r="AG893" i="23"/>
  <c r="AG894" i="23"/>
  <c r="AG895" i="23"/>
  <c r="AG896" i="23"/>
  <c r="AG897" i="23"/>
  <c r="AG898" i="23"/>
  <c r="AG899" i="23"/>
  <c r="AG900" i="23"/>
  <c r="AG901" i="23"/>
  <c r="AG902" i="23"/>
  <c r="AG903" i="23"/>
  <c r="AG904" i="23"/>
  <c r="AG905" i="23"/>
  <c r="AG906" i="23"/>
  <c r="AG907" i="23"/>
  <c r="AG908" i="23"/>
  <c r="AG909" i="23"/>
  <c r="AG910" i="23"/>
  <c r="AG911" i="23"/>
  <c r="AG912" i="23"/>
  <c r="AG913" i="23"/>
  <c r="AG914" i="23"/>
  <c r="AG915" i="23"/>
  <c r="AG916" i="23"/>
  <c r="AG917" i="23"/>
  <c r="AG918" i="23"/>
  <c r="AG919" i="23"/>
  <c r="AG920" i="23"/>
  <c r="AG921" i="23"/>
  <c r="AG922" i="23"/>
  <c r="AG923" i="23"/>
  <c r="AG924" i="23"/>
  <c r="AG925" i="23"/>
  <c r="AG926" i="23"/>
  <c r="AG927" i="23"/>
  <c r="AG928" i="23"/>
  <c r="AG929" i="23"/>
  <c r="AG930" i="23"/>
  <c r="AG931" i="23"/>
  <c r="AG932" i="23"/>
  <c r="AG933" i="23"/>
  <c r="AG934" i="23"/>
  <c r="AG935" i="23"/>
  <c r="AG936" i="23"/>
  <c r="AG937" i="23"/>
  <c r="AG938" i="23"/>
  <c r="AG939" i="23"/>
  <c r="AG940" i="23"/>
  <c r="AG941" i="23"/>
  <c r="AG942" i="23"/>
  <c r="AG943" i="23"/>
  <c r="AG944" i="23"/>
  <c r="AG945" i="23"/>
  <c r="AG946" i="23"/>
  <c r="AG947" i="23"/>
  <c r="AG948" i="23"/>
  <c r="AG949" i="23"/>
  <c r="AG950" i="23"/>
  <c r="AG951" i="23"/>
  <c r="AG952" i="23"/>
  <c r="AG953" i="23"/>
  <c r="AG954" i="23"/>
  <c r="AG955" i="23"/>
  <c r="AG956" i="23"/>
  <c r="AG957" i="23"/>
  <c r="AG958" i="23"/>
  <c r="AG959" i="23"/>
  <c r="AG960" i="23"/>
  <c r="AG961" i="23"/>
  <c r="AG962" i="23"/>
  <c r="AG963" i="23"/>
  <c r="AG964" i="23"/>
  <c r="AG965" i="23"/>
  <c r="AG966" i="23"/>
  <c r="AG967" i="23"/>
  <c r="AG968" i="23"/>
  <c r="AG969" i="23"/>
  <c r="AG970" i="23"/>
  <c r="AG971" i="23"/>
  <c r="AG972" i="23"/>
  <c r="AG973" i="23"/>
  <c r="AG974" i="23"/>
  <c r="AG975" i="23"/>
  <c r="AG976" i="23"/>
  <c r="AG977" i="23"/>
  <c r="AG978" i="23"/>
  <c r="AG979" i="23"/>
  <c r="AG980" i="23"/>
  <c r="AG981" i="23"/>
  <c r="AG982" i="23"/>
  <c r="AG983" i="23"/>
  <c r="AG984" i="23"/>
  <c r="AG985" i="23"/>
  <c r="AG986" i="23"/>
  <c r="AG987" i="23"/>
  <c r="AG988" i="23"/>
  <c r="AG989" i="23"/>
  <c r="AG990" i="23"/>
  <c r="AG991" i="23"/>
  <c r="AG992" i="23"/>
  <c r="AG993" i="23"/>
  <c r="AG994" i="23"/>
  <c r="AG995" i="23"/>
  <c r="AG996" i="23"/>
  <c r="AG997" i="23"/>
  <c r="AG998" i="23"/>
  <c r="AG999" i="23"/>
  <c r="AG1000" i="23"/>
  <c r="AG1001" i="23"/>
  <c r="AG1002" i="23"/>
  <c r="AG1003" i="23"/>
  <c r="AG1004" i="23"/>
  <c r="AK16" i="23"/>
  <c r="AK17" i="23"/>
  <c r="AK18" i="23"/>
  <c r="AK19" i="23"/>
  <c r="AK20" i="23"/>
  <c r="AK21" i="23"/>
  <c r="AK22" i="23"/>
  <c r="AK23" i="23"/>
  <c r="AK24" i="23"/>
  <c r="AK25" i="23"/>
  <c r="AK26" i="23"/>
  <c r="AK27" i="23"/>
  <c r="AK28" i="23"/>
  <c r="AK29" i="23"/>
  <c r="AK30" i="23"/>
  <c r="AK31" i="23"/>
  <c r="AK32" i="23"/>
  <c r="AK33" i="23"/>
  <c r="AK34" i="23"/>
  <c r="AK35" i="23"/>
  <c r="AK36" i="23"/>
  <c r="AK37" i="23"/>
  <c r="AK38" i="23"/>
  <c r="AK39" i="23"/>
  <c r="AK40" i="23"/>
  <c r="AK41" i="23"/>
  <c r="AK42" i="23"/>
  <c r="AK43" i="23"/>
  <c r="AK44" i="23"/>
  <c r="AK45" i="23"/>
  <c r="AK46" i="23"/>
  <c r="AK47" i="23"/>
  <c r="AK48" i="23"/>
  <c r="AK49" i="23"/>
  <c r="AK50" i="23"/>
  <c r="AK51" i="23"/>
  <c r="AK52" i="23"/>
  <c r="AK53" i="23"/>
  <c r="AK54" i="23"/>
  <c r="AK55" i="23"/>
  <c r="AK56" i="23"/>
  <c r="AK57" i="23"/>
  <c r="AK58" i="23"/>
  <c r="AK59" i="23"/>
  <c r="AK60" i="23"/>
  <c r="AK61" i="23"/>
  <c r="AK62" i="23"/>
  <c r="AK63" i="23"/>
  <c r="AK64" i="23"/>
  <c r="AK65" i="23"/>
  <c r="AK66" i="23"/>
  <c r="AK67" i="23"/>
  <c r="AK68" i="23"/>
  <c r="AK69" i="23"/>
  <c r="AK70" i="23"/>
  <c r="AK71" i="23"/>
  <c r="AK72" i="23"/>
  <c r="AK73" i="23"/>
  <c r="AK74" i="23"/>
  <c r="AK75" i="23"/>
  <c r="AK76" i="23"/>
  <c r="AK77" i="23"/>
  <c r="AK78" i="23"/>
  <c r="AK79" i="23"/>
  <c r="AK80" i="23"/>
  <c r="AK81" i="23"/>
  <c r="AK82" i="23"/>
  <c r="AK83" i="23"/>
  <c r="AK84" i="23"/>
  <c r="AK85" i="23"/>
  <c r="AK86" i="23"/>
  <c r="AK87" i="23"/>
  <c r="AK88" i="23"/>
  <c r="AK89" i="23"/>
  <c r="AK90" i="23"/>
  <c r="AK91" i="23"/>
  <c r="AK92" i="23"/>
  <c r="AK93" i="23"/>
  <c r="AK94" i="23"/>
  <c r="AK95" i="23"/>
  <c r="AK96" i="23"/>
  <c r="AK97" i="23"/>
  <c r="AK98" i="23"/>
  <c r="AK99" i="23"/>
  <c r="AK100" i="23"/>
  <c r="AK101" i="23"/>
  <c r="AK102" i="23"/>
  <c r="AK103" i="23"/>
  <c r="AK104" i="23"/>
  <c r="AK105" i="23"/>
  <c r="AK106" i="23"/>
  <c r="AK107" i="23"/>
  <c r="AK108" i="23"/>
  <c r="AK109" i="23"/>
  <c r="AK110" i="23"/>
  <c r="AK111" i="23"/>
  <c r="AK112" i="23"/>
  <c r="AK113" i="23"/>
  <c r="AK114" i="23"/>
  <c r="AK115" i="23"/>
  <c r="AK116" i="23"/>
  <c r="AK117" i="23"/>
  <c r="AK118" i="23"/>
  <c r="AK119" i="23"/>
  <c r="AK120" i="23"/>
  <c r="AK121" i="23"/>
  <c r="AK122" i="23"/>
  <c r="AK123" i="23"/>
  <c r="AK124" i="23"/>
  <c r="AK125" i="23"/>
  <c r="AK126" i="23"/>
  <c r="AK127" i="23"/>
  <c r="AK128" i="23"/>
  <c r="AK129" i="23"/>
  <c r="AK130" i="23"/>
  <c r="AK131" i="23"/>
  <c r="AK132" i="23"/>
  <c r="AK133" i="23"/>
  <c r="AK134" i="23"/>
  <c r="AK135" i="23"/>
  <c r="AK136" i="23"/>
  <c r="AK137" i="23"/>
  <c r="AK138" i="23"/>
  <c r="AK139" i="23"/>
  <c r="AK140" i="23"/>
  <c r="AK141" i="23"/>
  <c r="AK142" i="23"/>
  <c r="AK143" i="23"/>
  <c r="AK144" i="23"/>
  <c r="AK145" i="23"/>
  <c r="AK146" i="23"/>
  <c r="AK147" i="23"/>
  <c r="AK148" i="23"/>
  <c r="AK149" i="23"/>
  <c r="AK150" i="23"/>
  <c r="AK151" i="23"/>
  <c r="AK152" i="23"/>
  <c r="AK153" i="23"/>
  <c r="AK154" i="23"/>
  <c r="AK155" i="23"/>
  <c r="AK156" i="23"/>
  <c r="AK157" i="23"/>
  <c r="AK158" i="23"/>
  <c r="AK159" i="23"/>
  <c r="AK160" i="23"/>
  <c r="AK161" i="23"/>
  <c r="AK162" i="23"/>
  <c r="AK163" i="23"/>
  <c r="AK164" i="23"/>
  <c r="AK165" i="23"/>
  <c r="AK166" i="23"/>
  <c r="AK167" i="23"/>
  <c r="AK168" i="23"/>
  <c r="AK169" i="23"/>
  <c r="AK170" i="23"/>
  <c r="AK171" i="23"/>
  <c r="AK172" i="23"/>
  <c r="AK173" i="23"/>
  <c r="AK174" i="23"/>
  <c r="AK175" i="23"/>
  <c r="AK176" i="23"/>
  <c r="AK177" i="23"/>
  <c r="AK178" i="23"/>
  <c r="AK179" i="23"/>
  <c r="AK180" i="23"/>
  <c r="AK181" i="23"/>
  <c r="AK182" i="23"/>
  <c r="AK183" i="23"/>
  <c r="AK184" i="23"/>
  <c r="AK185" i="23"/>
  <c r="AK186" i="23"/>
  <c r="AK187" i="23"/>
  <c r="AK188" i="23"/>
  <c r="AK189" i="23"/>
  <c r="AK190" i="23"/>
  <c r="AK191" i="23"/>
  <c r="AK192" i="23"/>
  <c r="AK193" i="23"/>
  <c r="AK194" i="23"/>
  <c r="AK195" i="23"/>
  <c r="AK196" i="23"/>
  <c r="AK197" i="23"/>
  <c r="AK198" i="23"/>
  <c r="AK199" i="23"/>
  <c r="AK200" i="23"/>
  <c r="AK201" i="23"/>
  <c r="AK202" i="23"/>
  <c r="AK203" i="23"/>
  <c r="AK204" i="23"/>
  <c r="AK205" i="23"/>
  <c r="AK206" i="23"/>
  <c r="AK207" i="23"/>
  <c r="AK208" i="23"/>
  <c r="AK209" i="23"/>
  <c r="AK210" i="23"/>
  <c r="AK211" i="23"/>
  <c r="AK212" i="23"/>
  <c r="AK213" i="23"/>
  <c r="AK214" i="23"/>
  <c r="AK215" i="23"/>
  <c r="AK216" i="23"/>
  <c r="AK217" i="23"/>
  <c r="AK218" i="23"/>
  <c r="AK219" i="23"/>
  <c r="AK220" i="23"/>
  <c r="AK221" i="23"/>
  <c r="AK222" i="23"/>
  <c r="AK223" i="23"/>
  <c r="AK224" i="23"/>
  <c r="AK225" i="23"/>
  <c r="AK226" i="23"/>
  <c r="AK227" i="23"/>
  <c r="AK228" i="23"/>
  <c r="AK229" i="23"/>
  <c r="AK230" i="23"/>
  <c r="AK231" i="23"/>
  <c r="AK232" i="23"/>
  <c r="AK233" i="23"/>
  <c r="AK234" i="23"/>
  <c r="AK235" i="23"/>
  <c r="AK236" i="23"/>
  <c r="AK237" i="23"/>
  <c r="AK238" i="23"/>
  <c r="AK239" i="23"/>
  <c r="AK240" i="23"/>
  <c r="AK241" i="23"/>
  <c r="AK242" i="23"/>
  <c r="AK243" i="23"/>
  <c r="AK244" i="23"/>
  <c r="AK245" i="23"/>
  <c r="AK246" i="23"/>
  <c r="AK247" i="23"/>
  <c r="AK248" i="23"/>
  <c r="AK249" i="23"/>
  <c r="AK250" i="23"/>
  <c r="AK251" i="23"/>
  <c r="AK252" i="23"/>
  <c r="AK253" i="23"/>
  <c r="AK254" i="23"/>
  <c r="AK255" i="23"/>
  <c r="AK256" i="23"/>
  <c r="AK257" i="23"/>
  <c r="AK258" i="23"/>
  <c r="AK259" i="23"/>
  <c r="AK260" i="23"/>
  <c r="AK261" i="23"/>
  <c r="AK262" i="23"/>
  <c r="AK263" i="23"/>
  <c r="AK264" i="23"/>
  <c r="AK265" i="23"/>
  <c r="AK266" i="23"/>
  <c r="AK267" i="23"/>
  <c r="AK268" i="23"/>
  <c r="AK269" i="23"/>
  <c r="AK270" i="23"/>
  <c r="AK271" i="23"/>
  <c r="AK272" i="23"/>
  <c r="AK273" i="23"/>
  <c r="AK274" i="23"/>
  <c r="AK275" i="23"/>
  <c r="AK276" i="23"/>
  <c r="AK277" i="23"/>
  <c r="AK278" i="23"/>
  <c r="AK279" i="23"/>
  <c r="AK280" i="23"/>
  <c r="AK281" i="23"/>
  <c r="AK282" i="23"/>
  <c r="AK283" i="23"/>
  <c r="AK284" i="23"/>
  <c r="AK285" i="23"/>
  <c r="AK286" i="23"/>
  <c r="AK287" i="23"/>
  <c r="AK288" i="23"/>
  <c r="AK289" i="23"/>
  <c r="AK290" i="23"/>
  <c r="AK291" i="23"/>
  <c r="AK292" i="23"/>
  <c r="AK293" i="23"/>
  <c r="AK294" i="23"/>
  <c r="AK295" i="23"/>
  <c r="AK296" i="23"/>
  <c r="AK297" i="23"/>
  <c r="AK298" i="23"/>
  <c r="AK299" i="23"/>
  <c r="AK300" i="23"/>
  <c r="AK301" i="23"/>
  <c r="AK302" i="23"/>
  <c r="AK303" i="23"/>
  <c r="AK304" i="23"/>
  <c r="AK305" i="23"/>
  <c r="AK306" i="23"/>
  <c r="AK307" i="23"/>
  <c r="AK308" i="23"/>
  <c r="AK309" i="23"/>
  <c r="AK310" i="23"/>
  <c r="AK311" i="23"/>
  <c r="AK312" i="23"/>
  <c r="AK313" i="23"/>
  <c r="AK314" i="23"/>
  <c r="AK315" i="23"/>
  <c r="AK316" i="23"/>
  <c r="AK317" i="23"/>
  <c r="AK318" i="23"/>
  <c r="AK319" i="23"/>
  <c r="AK320" i="23"/>
  <c r="AK321" i="23"/>
  <c r="AK322" i="23"/>
  <c r="AK323" i="23"/>
  <c r="AK324" i="23"/>
  <c r="AK325" i="23"/>
  <c r="AK326" i="23"/>
  <c r="AK327" i="23"/>
  <c r="AK328" i="23"/>
  <c r="AK329" i="23"/>
  <c r="AK330" i="23"/>
  <c r="AK331" i="23"/>
  <c r="AK332" i="23"/>
  <c r="AK333" i="23"/>
  <c r="AK334" i="23"/>
  <c r="AK335" i="23"/>
  <c r="AK336" i="23"/>
  <c r="AK337" i="23"/>
  <c r="AK338" i="23"/>
  <c r="AK339" i="23"/>
  <c r="AK340" i="23"/>
  <c r="AK341" i="23"/>
  <c r="AK342" i="23"/>
  <c r="AK343" i="23"/>
  <c r="AK344" i="23"/>
  <c r="AK345" i="23"/>
  <c r="AK346" i="23"/>
  <c r="AK347" i="23"/>
  <c r="AK348" i="23"/>
  <c r="AK349" i="23"/>
  <c r="AK350" i="23"/>
  <c r="AK351" i="23"/>
  <c r="AK352" i="23"/>
  <c r="AK353" i="23"/>
  <c r="AK354" i="23"/>
  <c r="AK355" i="23"/>
  <c r="AK356" i="23"/>
  <c r="AK357" i="23"/>
  <c r="AK358" i="23"/>
  <c r="AK359" i="23"/>
  <c r="AK360" i="23"/>
  <c r="AK361" i="23"/>
  <c r="AK362" i="23"/>
  <c r="AK363" i="23"/>
  <c r="AK364" i="23"/>
  <c r="AK365" i="23"/>
  <c r="AK366" i="23"/>
  <c r="AK367" i="23"/>
  <c r="AK368" i="23"/>
  <c r="AK369" i="23"/>
  <c r="AK370" i="23"/>
  <c r="AK371" i="23"/>
  <c r="AK372" i="23"/>
  <c r="AK373" i="23"/>
  <c r="AK374" i="23"/>
  <c r="AK375" i="23"/>
  <c r="AK376" i="23"/>
  <c r="AK377" i="23"/>
  <c r="AK378" i="23"/>
  <c r="AK379" i="23"/>
  <c r="AK380" i="23"/>
  <c r="AK381" i="23"/>
  <c r="AK382" i="23"/>
  <c r="AK383" i="23"/>
  <c r="AK384" i="23"/>
  <c r="AK385" i="23"/>
  <c r="AK386" i="23"/>
  <c r="AK387" i="23"/>
  <c r="AK388" i="23"/>
  <c r="AK389" i="23"/>
  <c r="AK390" i="23"/>
  <c r="AK391" i="23"/>
  <c r="AK392" i="23"/>
  <c r="AK393" i="23"/>
  <c r="AK394" i="23"/>
  <c r="AK395" i="23"/>
  <c r="AK396" i="23"/>
  <c r="AK397" i="23"/>
  <c r="AK398" i="23"/>
  <c r="AK399" i="23"/>
  <c r="AK400" i="23"/>
  <c r="AK401" i="23"/>
  <c r="AK402" i="23"/>
  <c r="AK403" i="23"/>
  <c r="AK404" i="23"/>
  <c r="AK405" i="23"/>
  <c r="AK406" i="23"/>
  <c r="AK407" i="23"/>
  <c r="AK408" i="23"/>
  <c r="AK409" i="23"/>
  <c r="AK410" i="23"/>
  <c r="AK411" i="23"/>
  <c r="AK412" i="23"/>
  <c r="AK413" i="23"/>
  <c r="AK414" i="23"/>
  <c r="AK415" i="23"/>
  <c r="AK416" i="23"/>
  <c r="AK417" i="23"/>
  <c r="AK418" i="23"/>
  <c r="AK419" i="23"/>
  <c r="AK420" i="23"/>
  <c r="AK421" i="23"/>
  <c r="AK422" i="23"/>
  <c r="AK423" i="23"/>
  <c r="AK424" i="23"/>
  <c r="AK425" i="23"/>
  <c r="AK426" i="23"/>
  <c r="AK427" i="23"/>
  <c r="AK428" i="23"/>
  <c r="AK429" i="23"/>
  <c r="AK430" i="23"/>
  <c r="AK431" i="23"/>
  <c r="AK432" i="23"/>
  <c r="AK433" i="23"/>
  <c r="AK434" i="23"/>
  <c r="AK435" i="23"/>
  <c r="AK436" i="23"/>
  <c r="AK437" i="23"/>
  <c r="AK438" i="23"/>
  <c r="AK439" i="23"/>
  <c r="AK440" i="23"/>
  <c r="AK441" i="23"/>
  <c r="AK442" i="23"/>
  <c r="AK443" i="23"/>
  <c r="AK444" i="23"/>
  <c r="AK445" i="23"/>
  <c r="AK446" i="23"/>
  <c r="AK447" i="23"/>
  <c r="AK448" i="23"/>
  <c r="AK449" i="23"/>
  <c r="AK450" i="23"/>
  <c r="AK451" i="23"/>
  <c r="AK452" i="23"/>
  <c r="AK453" i="23"/>
  <c r="AK454" i="23"/>
  <c r="AK455" i="23"/>
  <c r="AK456" i="23"/>
  <c r="AK457" i="23"/>
  <c r="AK458" i="23"/>
  <c r="AK459" i="23"/>
  <c r="AK460" i="23"/>
  <c r="AK461" i="23"/>
  <c r="AK462" i="23"/>
  <c r="AK463" i="23"/>
  <c r="AK464" i="23"/>
  <c r="AK465" i="23"/>
  <c r="AK466" i="23"/>
  <c r="AK467" i="23"/>
  <c r="AK468" i="23"/>
  <c r="AK469" i="23"/>
  <c r="AK470" i="23"/>
  <c r="AK471" i="23"/>
  <c r="AK472" i="23"/>
  <c r="AK473" i="23"/>
  <c r="AK474" i="23"/>
  <c r="AK475" i="23"/>
  <c r="AK476" i="23"/>
  <c r="AK477" i="23"/>
  <c r="AK478" i="23"/>
  <c r="AK479" i="23"/>
  <c r="AK480" i="23"/>
  <c r="AK481" i="23"/>
  <c r="AK482" i="23"/>
  <c r="AK483" i="23"/>
  <c r="AK484" i="23"/>
  <c r="AK485" i="23"/>
  <c r="AK486" i="23"/>
  <c r="AK487" i="23"/>
  <c r="AK488" i="23"/>
  <c r="AK489" i="23"/>
  <c r="AK490" i="23"/>
  <c r="AK491" i="23"/>
  <c r="AK492" i="23"/>
  <c r="AK493" i="23"/>
  <c r="AK494" i="23"/>
  <c r="AK495" i="23"/>
  <c r="AK496" i="23"/>
  <c r="AK497" i="23"/>
  <c r="AK498" i="23"/>
  <c r="AK499" i="23"/>
  <c r="AK500" i="23"/>
  <c r="AK501" i="23"/>
  <c r="AK502" i="23"/>
  <c r="AK503" i="23"/>
  <c r="AK504" i="23"/>
  <c r="AK505" i="23"/>
  <c r="AK506" i="23"/>
  <c r="AK507" i="23"/>
  <c r="AK508" i="23"/>
  <c r="AK509" i="23"/>
  <c r="AK510" i="23"/>
  <c r="AK511" i="23"/>
  <c r="AK512" i="23"/>
  <c r="AK513" i="23"/>
  <c r="AK514" i="23"/>
  <c r="AK515" i="23"/>
  <c r="AK516" i="23"/>
  <c r="AK517" i="23"/>
  <c r="AK518" i="23"/>
  <c r="AK519" i="23"/>
  <c r="AK520" i="23"/>
  <c r="AK521" i="23"/>
  <c r="AK522" i="23"/>
  <c r="AK523" i="23"/>
  <c r="AK524" i="23"/>
  <c r="AK525" i="23"/>
  <c r="AK526" i="23"/>
  <c r="AK527" i="23"/>
  <c r="AK528" i="23"/>
  <c r="AK529" i="23"/>
  <c r="AK530" i="23"/>
  <c r="AK531" i="23"/>
  <c r="AK532" i="23"/>
  <c r="AK533" i="23"/>
  <c r="AK534" i="23"/>
  <c r="AK535" i="23"/>
  <c r="AK536" i="23"/>
  <c r="AK537" i="23"/>
  <c r="AK538" i="23"/>
  <c r="AK539" i="23"/>
  <c r="AK540" i="23"/>
  <c r="AK541" i="23"/>
  <c r="AK542" i="23"/>
  <c r="AK543" i="23"/>
  <c r="AK544" i="23"/>
  <c r="AK545" i="23"/>
  <c r="AK546" i="23"/>
  <c r="AK547" i="23"/>
  <c r="AK548" i="23"/>
  <c r="AK549" i="23"/>
  <c r="AK550" i="23"/>
  <c r="AK551" i="23"/>
  <c r="AK552" i="23"/>
  <c r="AK553" i="23"/>
  <c r="AK554" i="23"/>
  <c r="AK555" i="23"/>
  <c r="AK556" i="23"/>
  <c r="AK557" i="23"/>
  <c r="AK558" i="23"/>
  <c r="AK559" i="23"/>
  <c r="AK560" i="23"/>
  <c r="AK561" i="23"/>
  <c r="AK562" i="23"/>
  <c r="AK563" i="23"/>
  <c r="AK564" i="23"/>
  <c r="AK565" i="23"/>
  <c r="AK566" i="23"/>
  <c r="AK567" i="23"/>
  <c r="AK568" i="23"/>
  <c r="AK569" i="23"/>
  <c r="AK570" i="23"/>
  <c r="AK571" i="23"/>
  <c r="AK572" i="23"/>
  <c r="AK573" i="23"/>
  <c r="AK574" i="23"/>
  <c r="AK575" i="23"/>
  <c r="AK576" i="23"/>
  <c r="AK577" i="23"/>
  <c r="AK578" i="23"/>
  <c r="AK579" i="23"/>
  <c r="AK580" i="23"/>
  <c r="AK581" i="23"/>
  <c r="AK582" i="23"/>
  <c r="AK583" i="23"/>
  <c r="AK584" i="23"/>
  <c r="AK585" i="23"/>
  <c r="AK586" i="23"/>
  <c r="AK587" i="23"/>
  <c r="AK588" i="23"/>
  <c r="AK589" i="23"/>
  <c r="AK590" i="23"/>
  <c r="AK591" i="23"/>
  <c r="AK592" i="23"/>
  <c r="AK593" i="23"/>
  <c r="AK594" i="23"/>
  <c r="AK595" i="23"/>
  <c r="AK596" i="23"/>
  <c r="AK597" i="23"/>
  <c r="AK598" i="23"/>
  <c r="AK599" i="23"/>
  <c r="AK600" i="23"/>
  <c r="AK601" i="23"/>
  <c r="AK602" i="23"/>
  <c r="AK603" i="23"/>
  <c r="AK604" i="23"/>
  <c r="AK605" i="23"/>
  <c r="AK606" i="23"/>
  <c r="AK607" i="23"/>
  <c r="AK608" i="23"/>
  <c r="AK609" i="23"/>
  <c r="AK610" i="23"/>
  <c r="AK611" i="23"/>
  <c r="AK612" i="23"/>
  <c r="AK613" i="23"/>
  <c r="AK614" i="23"/>
  <c r="AK615" i="23"/>
  <c r="AK616" i="23"/>
  <c r="AK617" i="23"/>
  <c r="AK618" i="23"/>
  <c r="AK619" i="23"/>
  <c r="AK620" i="23"/>
  <c r="AK621" i="23"/>
  <c r="AK622" i="23"/>
  <c r="AK623" i="23"/>
  <c r="AK624" i="23"/>
  <c r="AK625" i="23"/>
  <c r="AK626" i="23"/>
  <c r="AK627" i="23"/>
  <c r="AK628" i="23"/>
  <c r="AK629" i="23"/>
  <c r="AK630" i="23"/>
  <c r="AK631" i="23"/>
  <c r="AK632" i="23"/>
  <c r="AK633" i="23"/>
  <c r="AK634" i="23"/>
  <c r="AK635" i="23"/>
  <c r="AK636" i="23"/>
  <c r="AK637" i="23"/>
  <c r="AK638" i="23"/>
  <c r="AK639" i="23"/>
  <c r="AK640" i="23"/>
  <c r="AK641" i="23"/>
  <c r="AK642" i="23"/>
  <c r="AK643" i="23"/>
  <c r="AK644" i="23"/>
  <c r="AK645" i="23"/>
  <c r="AK646" i="23"/>
  <c r="AK647" i="23"/>
  <c r="AK648" i="23"/>
  <c r="AK649" i="23"/>
  <c r="AK650" i="23"/>
  <c r="AK651" i="23"/>
  <c r="AK652" i="23"/>
  <c r="AK653" i="23"/>
  <c r="AK654" i="23"/>
  <c r="AK655" i="23"/>
  <c r="AK656" i="23"/>
  <c r="AK657" i="23"/>
  <c r="AK658" i="23"/>
  <c r="AK659" i="23"/>
  <c r="AK660" i="23"/>
  <c r="AK661" i="23"/>
  <c r="AK662" i="23"/>
  <c r="AK663" i="23"/>
  <c r="AK664" i="23"/>
  <c r="AK665" i="23"/>
  <c r="AK666" i="23"/>
  <c r="AK667" i="23"/>
  <c r="AK668" i="23"/>
  <c r="AK669" i="23"/>
  <c r="AK670" i="23"/>
  <c r="AK671" i="23"/>
  <c r="AK672" i="23"/>
  <c r="AK673" i="23"/>
  <c r="AK674" i="23"/>
  <c r="AK675" i="23"/>
  <c r="AK676" i="23"/>
  <c r="AK677" i="23"/>
  <c r="AK678" i="23"/>
  <c r="AK679" i="23"/>
  <c r="AK680" i="23"/>
  <c r="AK681" i="23"/>
  <c r="AK682" i="23"/>
  <c r="AK683" i="23"/>
  <c r="AK684" i="23"/>
  <c r="AK685" i="23"/>
  <c r="AK686" i="23"/>
  <c r="AK687" i="23"/>
  <c r="AK688" i="23"/>
  <c r="AK689" i="23"/>
  <c r="AK690" i="23"/>
  <c r="AK691" i="23"/>
  <c r="AK692" i="23"/>
  <c r="AK693" i="23"/>
  <c r="AK694" i="23"/>
  <c r="AK695" i="23"/>
  <c r="AK696" i="23"/>
  <c r="AK697" i="23"/>
  <c r="AK698" i="23"/>
  <c r="AK699" i="23"/>
  <c r="AK700" i="23"/>
  <c r="AK701" i="23"/>
  <c r="AK702" i="23"/>
  <c r="AK703" i="23"/>
  <c r="AK704" i="23"/>
  <c r="AK705" i="23"/>
  <c r="AK706" i="23"/>
  <c r="AK707" i="23"/>
  <c r="AK708" i="23"/>
  <c r="AK709" i="23"/>
  <c r="AK710" i="23"/>
  <c r="AK711" i="23"/>
  <c r="AK712" i="23"/>
  <c r="AK713" i="23"/>
  <c r="AK714" i="23"/>
  <c r="AK715" i="23"/>
  <c r="AK716" i="23"/>
  <c r="AK717" i="23"/>
  <c r="AK718" i="23"/>
  <c r="AK719" i="23"/>
  <c r="AK720" i="23"/>
  <c r="AK721" i="23"/>
  <c r="AK722" i="23"/>
  <c r="AK723" i="23"/>
  <c r="AK724" i="23"/>
  <c r="AK725" i="23"/>
  <c r="AK726" i="23"/>
  <c r="AK727" i="23"/>
  <c r="AK728" i="23"/>
  <c r="AK729" i="23"/>
  <c r="AK730" i="23"/>
  <c r="AK731" i="23"/>
  <c r="AK732" i="23"/>
  <c r="AK733" i="23"/>
  <c r="AK734" i="23"/>
  <c r="AK735" i="23"/>
  <c r="AK736" i="23"/>
  <c r="AK737" i="23"/>
  <c r="AK738" i="23"/>
  <c r="AK739" i="23"/>
  <c r="AK740" i="23"/>
  <c r="AK741" i="23"/>
  <c r="AK742" i="23"/>
  <c r="AK743" i="23"/>
  <c r="AK744" i="23"/>
  <c r="AK745" i="23"/>
  <c r="AK746" i="23"/>
  <c r="AK747" i="23"/>
  <c r="AK748" i="23"/>
  <c r="AK749" i="23"/>
  <c r="AK750" i="23"/>
  <c r="AK751" i="23"/>
  <c r="AK752" i="23"/>
  <c r="AK753" i="23"/>
  <c r="AK754" i="23"/>
  <c r="AK755" i="23"/>
  <c r="AK756" i="23"/>
  <c r="AK757" i="23"/>
  <c r="AK758" i="23"/>
  <c r="AK759" i="23"/>
  <c r="AK760" i="23"/>
  <c r="AK761" i="23"/>
  <c r="AK762" i="23"/>
  <c r="AK763" i="23"/>
  <c r="AK764" i="23"/>
  <c r="AK765" i="23"/>
  <c r="AK766" i="23"/>
  <c r="AK767" i="23"/>
  <c r="AK768" i="23"/>
  <c r="AK769" i="23"/>
  <c r="AK770" i="23"/>
  <c r="AK771" i="23"/>
  <c r="AK772" i="23"/>
  <c r="AK773" i="23"/>
  <c r="AK774" i="23"/>
  <c r="AK775" i="23"/>
  <c r="AK776" i="23"/>
  <c r="AK777" i="23"/>
  <c r="AK778" i="23"/>
  <c r="AK779" i="23"/>
  <c r="AK780" i="23"/>
  <c r="AK781" i="23"/>
  <c r="AK782" i="23"/>
  <c r="AK783" i="23"/>
  <c r="AK784" i="23"/>
  <c r="AK785" i="23"/>
  <c r="AK786" i="23"/>
  <c r="AK787" i="23"/>
  <c r="AK788" i="23"/>
  <c r="AK789" i="23"/>
  <c r="AK790" i="23"/>
  <c r="AK791" i="23"/>
  <c r="AK792" i="23"/>
  <c r="AK793" i="23"/>
  <c r="AK794" i="23"/>
  <c r="AK795" i="23"/>
  <c r="AK796" i="23"/>
  <c r="AK797" i="23"/>
  <c r="AK798" i="23"/>
  <c r="AK799" i="23"/>
  <c r="AK800" i="23"/>
  <c r="AK801" i="23"/>
  <c r="AK802" i="23"/>
  <c r="AK803" i="23"/>
  <c r="AK804" i="23"/>
  <c r="AK805" i="23"/>
  <c r="AK806" i="23"/>
  <c r="AK807" i="23"/>
  <c r="AK808" i="23"/>
  <c r="AK809" i="23"/>
  <c r="AK810" i="23"/>
  <c r="AK811" i="23"/>
  <c r="AK812" i="23"/>
  <c r="AK813" i="23"/>
  <c r="AK814" i="23"/>
  <c r="AK815" i="23"/>
  <c r="AK816" i="23"/>
  <c r="AK817" i="23"/>
  <c r="AK818" i="23"/>
  <c r="AK819" i="23"/>
  <c r="AK820" i="23"/>
  <c r="AK821" i="23"/>
  <c r="AK822" i="23"/>
  <c r="AK823" i="23"/>
  <c r="AK824" i="23"/>
  <c r="AK825" i="23"/>
  <c r="AK826" i="23"/>
  <c r="AK827" i="23"/>
  <c r="AK828" i="23"/>
  <c r="AK829" i="23"/>
  <c r="AK830" i="23"/>
  <c r="AK831" i="23"/>
  <c r="AK832" i="23"/>
  <c r="AK833" i="23"/>
  <c r="AK834" i="23"/>
  <c r="AK835" i="23"/>
  <c r="AK836" i="23"/>
  <c r="AK837" i="23"/>
  <c r="AK838" i="23"/>
  <c r="AK839" i="23"/>
  <c r="AK840" i="23"/>
  <c r="AK841" i="23"/>
  <c r="AK842" i="23"/>
  <c r="AK843" i="23"/>
  <c r="AK844" i="23"/>
  <c r="AK845" i="23"/>
  <c r="AK846" i="23"/>
  <c r="AK847" i="23"/>
  <c r="AK848" i="23"/>
  <c r="AK849" i="23"/>
  <c r="AK850" i="23"/>
  <c r="AK851" i="23"/>
  <c r="AK852" i="23"/>
  <c r="AK853" i="23"/>
  <c r="AK854" i="23"/>
  <c r="AK855" i="23"/>
  <c r="AK856" i="23"/>
  <c r="AK857" i="23"/>
  <c r="AK858" i="23"/>
  <c r="AK859" i="23"/>
  <c r="AK860" i="23"/>
  <c r="AK861" i="23"/>
  <c r="AK862" i="23"/>
  <c r="AK863" i="23"/>
  <c r="AK864" i="23"/>
  <c r="AK865" i="23"/>
  <c r="AK866" i="23"/>
  <c r="AK867" i="23"/>
  <c r="AK868" i="23"/>
  <c r="AK869" i="23"/>
  <c r="AK870" i="23"/>
  <c r="AK871" i="23"/>
  <c r="AK872" i="23"/>
  <c r="AK873" i="23"/>
  <c r="AK874" i="23"/>
  <c r="AK875" i="23"/>
  <c r="AK876" i="23"/>
  <c r="AK877" i="23"/>
  <c r="AK878" i="23"/>
  <c r="AK879" i="23"/>
  <c r="AK880" i="23"/>
  <c r="AK881" i="23"/>
  <c r="AK882" i="23"/>
  <c r="AK883" i="23"/>
  <c r="AK884" i="23"/>
  <c r="AK885" i="23"/>
  <c r="AK886" i="23"/>
  <c r="AK887" i="23"/>
  <c r="AK888" i="23"/>
  <c r="AK889" i="23"/>
  <c r="AK890" i="23"/>
  <c r="AK891" i="23"/>
  <c r="AK892" i="23"/>
  <c r="AK893" i="23"/>
  <c r="AK894" i="23"/>
  <c r="AK895" i="23"/>
  <c r="AK896" i="23"/>
  <c r="AK897" i="23"/>
  <c r="AK898" i="23"/>
  <c r="AK899" i="23"/>
  <c r="AK900" i="23"/>
  <c r="AK901" i="23"/>
  <c r="AK902" i="23"/>
  <c r="AK903" i="23"/>
  <c r="AK904" i="23"/>
  <c r="AK905" i="23"/>
  <c r="AK906" i="23"/>
  <c r="AK907" i="23"/>
  <c r="AK908" i="23"/>
  <c r="AK909" i="23"/>
  <c r="AK910" i="23"/>
  <c r="AK911" i="23"/>
  <c r="AK912" i="23"/>
  <c r="AK913" i="23"/>
  <c r="AK914" i="23"/>
  <c r="AK915" i="23"/>
  <c r="AK916" i="23"/>
  <c r="AK917" i="23"/>
  <c r="AK918" i="23"/>
  <c r="AK919" i="23"/>
  <c r="AK920" i="23"/>
  <c r="AK921" i="23"/>
  <c r="AK922" i="23"/>
  <c r="AK923" i="23"/>
  <c r="AK924" i="23"/>
  <c r="AK925" i="23"/>
  <c r="AK926" i="23"/>
  <c r="AK927" i="23"/>
  <c r="AK928" i="23"/>
  <c r="AK929" i="23"/>
  <c r="AK930" i="23"/>
  <c r="AK931" i="23"/>
  <c r="AK932" i="23"/>
  <c r="AK933" i="23"/>
  <c r="AK934" i="23"/>
  <c r="AK935" i="23"/>
  <c r="AK936" i="23"/>
  <c r="AK937" i="23"/>
  <c r="AK938" i="23"/>
  <c r="AK939" i="23"/>
  <c r="AK940" i="23"/>
  <c r="AK941" i="23"/>
  <c r="AK942" i="23"/>
  <c r="AK943" i="23"/>
  <c r="AK944" i="23"/>
  <c r="AK945" i="23"/>
  <c r="AK946" i="23"/>
  <c r="AK947" i="23"/>
  <c r="AK948" i="23"/>
  <c r="AK949" i="23"/>
  <c r="AK950" i="23"/>
  <c r="AK951" i="23"/>
  <c r="AK952" i="23"/>
  <c r="AK953" i="23"/>
  <c r="AK954" i="23"/>
  <c r="AK955" i="23"/>
  <c r="AK956" i="23"/>
  <c r="AK957" i="23"/>
  <c r="AK958" i="23"/>
  <c r="AK959" i="23"/>
  <c r="AK960" i="23"/>
  <c r="AK961" i="23"/>
  <c r="AK962" i="23"/>
  <c r="AK963" i="23"/>
  <c r="AK964" i="23"/>
  <c r="AK965" i="23"/>
  <c r="AK966" i="23"/>
  <c r="AK967" i="23"/>
  <c r="AK968" i="23"/>
  <c r="AK969" i="23"/>
  <c r="AK970" i="23"/>
  <c r="AK971" i="23"/>
  <c r="AK972" i="23"/>
  <c r="AK973" i="23"/>
  <c r="AK974" i="23"/>
  <c r="AK975" i="23"/>
  <c r="AK976" i="23"/>
  <c r="AK977" i="23"/>
  <c r="AK978" i="23"/>
  <c r="AK979" i="23"/>
  <c r="AK980" i="23"/>
  <c r="AK981" i="23"/>
  <c r="AK982" i="23"/>
  <c r="AK983" i="23"/>
  <c r="AK984" i="23"/>
  <c r="AK985" i="23"/>
  <c r="AK986" i="23"/>
  <c r="AK987" i="23"/>
  <c r="AK988" i="23"/>
  <c r="AK989" i="23"/>
  <c r="AK990" i="23"/>
  <c r="AK991" i="23"/>
  <c r="AK992" i="23"/>
  <c r="AK993" i="23"/>
  <c r="AK994" i="23"/>
  <c r="AK995" i="23"/>
  <c r="AK996" i="23"/>
  <c r="AK997" i="23"/>
  <c r="AK998" i="23"/>
  <c r="AK999" i="23"/>
  <c r="AK1000" i="23"/>
  <c r="AK1001" i="23"/>
  <c r="AK1002" i="23"/>
  <c r="AK1003" i="23"/>
  <c r="AK1004" i="23"/>
  <c r="L12" i="23"/>
  <c r="AK12" i="23" s="1"/>
  <c r="Y3" i="13"/>
  <c r="Y4" i="13"/>
  <c r="Y5" i="13"/>
  <c r="Y6" i="13"/>
  <c r="Y7" i="13"/>
  <c r="Y8" i="13"/>
  <c r="Y9" i="13"/>
  <c r="Y10" i="13"/>
  <c r="Y11" i="13"/>
  <c r="Y12" i="13"/>
  <c r="Y13" i="13"/>
  <c r="Y14" i="13"/>
  <c r="Y15" i="13"/>
  <c r="Y16" i="13"/>
  <c r="Y17" i="13"/>
  <c r="Y18" i="13"/>
  <c r="Y19" i="13"/>
  <c r="Y20" i="13"/>
  <c r="Y21" i="13"/>
  <c r="Y22" i="13"/>
  <c r="Y23" i="13"/>
  <c r="Y24" i="13"/>
  <c r="Y25" i="13"/>
  <c r="Y26" i="13"/>
  <c r="Y27" i="13"/>
  <c r="Y28" i="13"/>
  <c r="Y29" i="13"/>
  <c r="Y30" i="13"/>
  <c r="Y31" i="13"/>
  <c r="Y32" i="13"/>
  <c r="Y33" i="13"/>
  <c r="Y34" i="13"/>
  <c r="Y35" i="13"/>
  <c r="Y36" i="13"/>
  <c r="Y37" i="13"/>
  <c r="Y38" i="13"/>
  <c r="Y39" i="13"/>
  <c r="Y40" i="13"/>
  <c r="Y41" i="13"/>
  <c r="Y42" i="13"/>
  <c r="Y43" i="13"/>
  <c r="Y44" i="13"/>
  <c r="Y45" i="13"/>
  <c r="Y46" i="13"/>
  <c r="Y47" i="13"/>
  <c r="Y48" i="13"/>
  <c r="Y49" i="13"/>
  <c r="Y50" i="13"/>
  <c r="Y51" i="13"/>
  <c r="Y52" i="13"/>
  <c r="Y53" i="13"/>
  <c r="Y54" i="13"/>
  <c r="Y55" i="13"/>
  <c r="Y56" i="13"/>
  <c r="Y57" i="13"/>
  <c r="Y58" i="13"/>
  <c r="Y59" i="13"/>
  <c r="Y60" i="13"/>
  <c r="Y61" i="13"/>
  <c r="Y62" i="13"/>
  <c r="Y63" i="13"/>
  <c r="Y64" i="13"/>
  <c r="Y65" i="13"/>
  <c r="Y66" i="13"/>
  <c r="Y67" i="13"/>
  <c r="Y68" i="13"/>
  <c r="Y69" i="13"/>
  <c r="Y70" i="13"/>
  <c r="Y71" i="13"/>
  <c r="Y72" i="13"/>
  <c r="Y73" i="13"/>
  <c r="Y74" i="13"/>
  <c r="Y75" i="13"/>
  <c r="Y76" i="13"/>
  <c r="Y77" i="13"/>
  <c r="Y78" i="13"/>
  <c r="Y79" i="13"/>
  <c r="Y80" i="13"/>
  <c r="Y81" i="13"/>
  <c r="Y82" i="13"/>
  <c r="Y83" i="13"/>
  <c r="Y84" i="13"/>
  <c r="Y85" i="13"/>
  <c r="Y86" i="13"/>
  <c r="Y87" i="13"/>
  <c r="Y88" i="13"/>
  <c r="Y89" i="13"/>
  <c r="Y90" i="13"/>
  <c r="Y91" i="13"/>
  <c r="Y92" i="13"/>
  <c r="Y93" i="13"/>
  <c r="Y94" i="13"/>
  <c r="Y95" i="13"/>
  <c r="Y96" i="13"/>
  <c r="Y97" i="13"/>
  <c r="Y98" i="13"/>
  <c r="Y99" i="13"/>
  <c r="Y100" i="13"/>
  <c r="Y101" i="13"/>
  <c r="Y102" i="13"/>
  <c r="Y103" i="13"/>
  <c r="Y104" i="13"/>
  <c r="Y105" i="13"/>
  <c r="Y106" i="13"/>
  <c r="Y107" i="13"/>
  <c r="Y108" i="13"/>
  <c r="Y109" i="13"/>
  <c r="Y110" i="13"/>
  <c r="Y111" i="13"/>
  <c r="Y112" i="13"/>
  <c r="Y113" i="13"/>
  <c r="Y114" i="13"/>
  <c r="Y115" i="13"/>
  <c r="Y116" i="13"/>
  <c r="Y117" i="13"/>
  <c r="Y118" i="13"/>
  <c r="Y119" i="13"/>
  <c r="Y120" i="13"/>
  <c r="Y121" i="13"/>
  <c r="Y122" i="13"/>
  <c r="Y123" i="13"/>
  <c r="Y124" i="13"/>
  <c r="Y125" i="13"/>
  <c r="Y126" i="13"/>
  <c r="Y127" i="13"/>
  <c r="Y128" i="13"/>
  <c r="Y129" i="13"/>
  <c r="Y130" i="13"/>
  <c r="Y131" i="13"/>
  <c r="Y132" i="13"/>
  <c r="Y133" i="13"/>
  <c r="Y134" i="13"/>
  <c r="Y135" i="13"/>
  <c r="Y136" i="13"/>
  <c r="Y137" i="13"/>
  <c r="Y138" i="13"/>
  <c r="Y139" i="13"/>
  <c r="Y140" i="13"/>
  <c r="Y141" i="13"/>
  <c r="Y142" i="13"/>
  <c r="Y143" i="13"/>
  <c r="Y144" i="13"/>
  <c r="Y145" i="13"/>
  <c r="Y146" i="13"/>
  <c r="Y147" i="13"/>
  <c r="Y148" i="13"/>
  <c r="Y149" i="13"/>
  <c r="Y150" i="13"/>
  <c r="Y151" i="13"/>
  <c r="Y152" i="13"/>
  <c r="Y153" i="13"/>
  <c r="Y154" i="13"/>
  <c r="Y155" i="13"/>
  <c r="Y156" i="13"/>
  <c r="Y157" i="13"/>
  <c r="Y158" i="13"/>
  <c r="Y159" i="13"/>
  <c r="Y160" i="13"/>
  <c r="Y161" i="13"/>
  <c r="Y162" i="13"/>
  <c r="Y163" i="13"/>
  <c r="Y164" i="13"/>
  <c r="Y165" i="13"/>
  <c r="Y166" i="13"/>
  <c r="Y167" i="13"/>
  <c r="Y168" i="13"/>
  <c r="Y169" i="13"/>
  <c r="Y170" i="13"/>
  <c r="Y171" i="13"/>
  <c r="Y172" i="13"/>
  <c r="Y173" i="13"/>
  <c r="Y174" i="13"/>
  <c r="L18" i="23" s="1"/>
  <c r="Y175" i="13"/>
  <c r="Y176" i="13"/>
  <c r="Y177" i="13"/>
  <c r="Y178" i="13"/>
  <c r="Y179" i="13"/>
  <c r="Y180" i="13"/>
  <c r="Y181" i="13"/>
  <c r="Y182" i="13"/>
  <c r="Y183" i="13"/>
  <c r="Y184" i="13"/>
  <c r="Y185" i="13"/>
  <c r="Y186" i="13"/>
  <c r="Y187" i="13"/>
  <c r="Y188" i="13"/>
  <c r="Y189" i="13"/>
  <c r="Y190" i="13"/>
  <c r="Y191" i="13"/>
  <c r="Y192" i="13"/>
  <c r="Y193" i="13"/>
  <c r="Y194" i="13"/>
  <c r="Y195" i="13"/>
  <c r="Y196" i="13"/>
  <c r="Y197" i="13"/>
  <c r="Y198" i="13"/>
  <c r="Y199" i="13"/>
  <c r="Y200" i="13"/>
  <c r="Y201" i="13"/>
  <c r="Y202" i="13"/>
  <c r="Y203" i="13"/>
  <c r="Y204" i="13"/>
  <c r="Y205" i="13"/>
  <c r="Y206" i="13"/>
  <c r="Y207" i="13"/>
  <c r="Y208" i="13"/>
  <c r="Y209" i="13"/>
  <c r="Y210" i="13"/>
  <c r="Y211" i="13"/>
  <c r="Y212" i="13"/>
  <c r="Y213" i="13"/>
  <c r="Y214" i="13"/>
  <c r="Y215" i="13"/>
  <c r="Y216" i="13"/>
  <c r="Y217" i="13"/>
  <c r="Y218" i="13"/>
  <c r="Y219" i="13"/>
  <c r="Y220" i="13"/>
  <c r="Y221" i="13"/>
  <c r="Y222" i="13"/>
  <c r="Y223" i="13"/>
  <c r="Y224" i="13"/>
  <c r="Y225" i="13"/>
  <c r="Y226" i="13"/>
  <c r="Y227" i="13"/>
  <c r="Y228" i="13"/>
  <c r="Y229" i="13"/>
  <c r="Y230" i="13"/>
  <c r="Y231" i="13"/>
  <c r="Y232" i="13"/>
  <c r="Y233" i="13"/>
  <c r="Y234" i="13"/>
  <c r="Y235" i="13"/>
  <c r="Y236" i="13"/>
  <c r="Y237" i="13"/>
  <c r="Y238" i="13"/>
  <c r="Y239" i="13"/>
  <c r="Y240" i="13"/>
  <c r="Y241" i="13"/>
  <c r="Y242" i="13"/>
  <c r="Y243" i="13"/>
  <c r="Y244" i="13"/>
  <c r="Y245" i="13"/>
  <c r="Y246" i="13"/>
  <c r="Y247" i="13"/>
  <c r="Y248" i="13"/>
  <c r="Y249" i="13"/>
  <c r="Y250" i="13"/>
  <c r="Y251" i="13"/>
  <c r="Y252" i="13"/>
  <c r="Y253" i="13"/>
  <c r="Y254" i="13"/>
  <c r="Y255" i="13"/>
  <c r="Y256" i="13"/>
  <c r="Y257" i="13"/>
  <c r="Y258" i="13"/>
  <c r="Y259" i="13"/>
  <c r="Y260" i="13"/>
  <c r="Y261" i="13"/>
  <c r="Y262" i="13"/>
  <c r="Y263" i="13"/>
  <c r="Y264" i="13"/>
  <c r="Y265" i="13"/>
  <c r="Y266" i="13"/>
  <c r="Y267" i="13"/>
  <c r="Y268" i="13"/>
  <c r="Y269" i="13"/>
  <c r="Y270" i="13"/>
  <c r="Y271" i="13"/>
  <c r="Y272" i="13"/>
  <c r="Y273" i="13"/>
  <c r="Y274" i="13"/>
  <c r="Y275" i="13"/>
  <c r="Y276" i="13"/>
  <c r="Y277" i="13"/>
  <c r="Y278" i="13"/>
  <c r="Y279" i="13"/>
  <c r="Y280" i="13"/>
  <c r="Y281" i="13"/>
  <c r="Y282" i="13"/>
  <c r="Y283" i="13"/>
  <c r="Y284" i="13"/>
  <c r="Y285" i="13"/>
  <c r="Y286" i="13"/>
  <c r="Y287" i="13"/>
  <c r="Y288" i="13"/>
  <c r="Y289" i="13"/>
  <c r="Y290" i="13"/>
  <c r="Y291" i="13"/>
  <c r="Y292" i="13"/>
  <c r="Y293" i="13"/>
  <c r="Y294" i="13"/>
  <c r="Y295" i="13"/>
  <c r="Y296" i="13"/>
  <c r="Y297" i="13"/>
  <c r="Y298" i="13"/>
  <c r="Y299" i="13"/>
  <c r="Y300" i="13"/>
  <c r="Y301" i="13"/>
  <c r="Y302" i="13"/>
  <c r="Y303" i="13"/>
  <c r="Y304" i="13"/>
  <c r="Y305" i="13"/>
  <c r="Y306" i="13"/>
  <c r="Y307" i="13"/>
  <c r="Y308" i="13"/>
  <c r="Y309" i="13"/>
  <c r="Y310" i="13"/>
  <c r="Y311" i="13"/>
  <c r="Y312" i="13"/>
  <c r="Y313" i="13"/>
  <c r="Y314" i="13"/>
  <c r="Y315" i="13"/>
  <c r="Y316" i="13"/>
  <c r="Y317" i="13"/>
  <c r="Y318" i="13"/>
  <c r="Y319" i="13"/>
  <c r="Y320" i="13"/>
  <c r="Y321" i="13"/>
  <c r="Y322" i="13"/>
  <c r="Y323" i="13"/>
  <c r="Y324" i="13"/>
  <c r="Y325" i="13"/>
  <c r="Y326" i="13"/>
  <c r="Y327" i="13"/>
  <c r="Y328" i="13"/>
  <c r="Y329" i="13"/>
  <c r="Y330" i="13"/>
  <c r="Y331" i="13"/>
  <c r="Y332" i="13"/>
  <c r="Y333" i="13"/>
  <c r="Y334" i="13"/>
  <c r="Y335" i="13"/>
  <c r="Y336" i="13"/>
  <c r="Y337" i="13"/>
  <c r="Y338" i="13"/>
  <c r="Y339" i="13"/>
  <c r="Y340" i="13"/>
  <c r="Y341" i="13"/>
  <c r="Y342" i="13"/>
  <c r="Y343" i="13"/>
  <c r="Y344" i="13"/>
  <c r="Y345" i="13"/>
  <c r="Y346" i="13"/>
  <c r="Y347" i="13"/>
  <c r="Y348" i="13"/>
  <c r="Y349" i="13"/>
  <c r="Y350" i="13"/>
  <c r="L17" i="23" s="1"/>
  <c r="Y351" i="13"/>
  <c r="Y352" i="13"/>
  <c r="Y353" i="13"/>
  <c r="Y354" i="13"/>
  <c r="Y355" i="13"/>
  <c r="Y356" i="13"/>
  <c r="Y357" i="13"/>
  <c r="Y358" i="13"/>
  <c r="Y359" i="13"/>
  <c r="Y360" i="13"/>
  <c r="Y361" i="13"/>
  <c r="Y362" i="13"/>
  <c r="Y363" i="13"/>
  <c r="Y364" i="13"/>
  <c r="Y365" i="13"/>
  <c r="Y366" i="13"/>
  <c r="Y367" i="13"/>
  <c r="Y368" i="13"/>
  <c r="Y369" i="13"/>
  <c r="Y370" i="13"/>
  <c r="Y371" i="13"/>
  <c r="Y372" i="13"/>
  <c r="Y373" i="13"/>
  <c r="Y374" i="13"/>
  <c r="Y375" i="13"/>
  <c r="L16" i="23" s="1"/>
  <c r="Y376" i="13"/>
  <c r="Y377" i="13"/>
  <c r="Y378" i="13"/>
  <c r="Y379" i="13"/>
  <c r="Y380" i="13"/>
  <c r="Y381" i="13"/>
  <c r="Y382" i="13"/>
  <c r="Y383" i="13"/>
  <c r="Y384" i="13"/>
  <c r="Y385" i="13"/>
  <c r="Y386" i="13"/>
  <c r="Y387" i="13"/>
  <c r="Y388" i="13"/>
  <c r="Y389" i="13"/>
  <c r="Y390" i="13"/>
  <c r="Y391" i="13"/>
  <c r="Y392" i="13"/>
  <c r="Y393" i="13"/>
  <c r="Y394" i="13"/>
  <c r="Y395" i="13"/>
  <c r="Y396" i="13"/>
  <c r="Y397" i="13"/>
  <c r="Y398" i="13"/>
  <c r="Y399" i="13"/>
  <c r="Y400" i="13"/>
  <c r="Y401" i="13"/>
  <c r="Y402" i="13"/>
  <c r="Y403" i="13"/>
  <c r="Y404" i="13"/>
  <c r="Y405" i="13"/>
  <c r="Y406" i="13"/>
  <c r="Y407" i="13"/>
  <c r="Y408" i="13"/>
  <c r="Y409" i="13"/>
  <c r="Y410" i="13"/>
  <c r="Y411" i="13"/>
  <c r="Y412" i="13"/>
  <c r="Y413" i="13"/>
  <c r="Y414" i="13"/>
  <c r="Y415" i="13"/>
  <c r="Y416" i="13"/>
  <c r="Y417" i="13"/>
  <c r="Y418" i="13"/>
  <c r="Y419" i="13"/>
  <c r="Y420" i="13"/>
  <c r="Y421" i="13"/>
  <c r="Y422" i="13"/>
  <c r="Y423" i="13"/>
  <c r="Y424" i="13"/>
  <c r="Y425" i="13"/>
  <c r="Y426" i="13"/>
  <c r="Y427" i="13"/>
  <c r="Y428" i="13"/>
  <c r="Y429" i="13"/>
  <c r="Y430" i="13"/>
  <c r="Y431" i="13"/>
  <c r="Y432" i="13"/>
  <c r="Y433" i="13"/>
  <c r="Y434" i="13"/>
  <c r="Y435" i="13"/>
  <c r="Y436" i="13"/>
  <c r="Y437" i="13"/>
  <c r="Y438" i="13"/>
  <c r="Y439" i="13"/>
  <c r="Y440" i="13"/>
  <c r="Y441" i="13"/>
  <c r="Y442" i="13"/>
  <c r="Y443" i="13"/>
  <c r="Y444" i="13"/>
  <c r="Y445" i="13"/>
  <c r="Y446" i="13"/>
  <c r="Y447" i="13"/>
  <c r="Y448" i="13"/>
  <c r="Y449" i="13"/>
  <c r="Y450" i="13"/>
  <c r="Y451" i="13"/>
  <c r="Y452" i="13"/>
  <c r="Y453" i="13"/>
  <c r="Y454" i="13"/>
  <c r="Y455" i="13"/>
  <c r="Y456" i="13"/>
  <c r="Y457" i="13"/>
  <c r="Y458" i="13"/>
  <c r="Y459" i="13"/>
  <c r="Y460" i="13"/>
  <c r="Y461" i="13"/>
  <c r="Y462" i="13"/>
  <c r="Y463" i="13"/>
  <c r="Y464" i="13"/>
  <c r="Y465" i="13"/>
  <c r="Y466" i="13"/>
  <c r="Y467" i="13"/>
  <c r="Y468" i="13"/>
  <c r="Y469" i="13"/>
  <c r="Y470" i="13"/>
  <c r="Y471" i="13"/>
  <c r="Y472" i="13"/>
  <c r="Y473" i="13"/>
  <c r="Y474" i="13"/>
  <c r="Y475" i="13"/>
  <c r="Y476" i="13"/>
  <c r="Y477" i="13"/>
  <c r="Y478" i="13"/>
  <c r="Y479" i="13"/>
  <c r="Y480" i="13"/>
  <c r="Y481" i="13"/>
  <c r="Y482" i="13"/>
  <c r="Y483" i="13"/>
  <c r="Y484" i="13"/>
  <c r="Y485" i="13"/>
  <c r="Y486" i="13"/>
  <c r="Y487" i="13"/>
  <c r="Y488" i="13"/>
  <c r="Y489" i="13"/>
  <c r="Y490" i="13"/>
  <c r="Y491" i="13"/>
  <c r="Y492" i="13"/>
  <c r="Y493" i="13"/>
  <c r="Y494" i="13"/>
  <c r="Y495" i="13"/>
  <c r="Y496" i="13"/>
  <c r="Y497" i="13"/>
  <c r="Y498" i="13"/>
  <c r="Y499" i="13"/>
  <c r="Y500" i="13"/>
  <c r="Y501" i="13"/>
  <c r="Y502" i="13"/>
  <c r="Y503" i="13"/>
  <c r="Y504" i="13"/>
  <c r="Y505" i="13"/>
  <c r="Y506" i="13"/>
  <c r="Y507" i="13"/>
  <c r="Y508" i="13"/>
  <c r="Y509" i="13"/>
  <c r="Y510" i="13"/>
  <c r="Y511" i="13"/>
  <c r="Y512" i="13"/>
  <c r="Y513" i="13"/>
  <c r="Y514" i="13"/>
  <c r="Y515" i="13"/>
  <c r="Y516" i="13"/>
  <c r="Y517" i="13"/>
  <c r="Y518" i="13"/>
  <c r="Y519" i="13"/>
  <c r="Y520" i="13"/>
  <c r="Y521" i="13"/>
  <c r="Y522" i="13"/>
  <c r="Y523" i="13"/>
  <c r="Y524" i="13"/>
  <c r="Y525" i="13"/>
  <c r="Y526" i="13"/>
  <c r="Y527" i="13"/>
  <c r="Y528" i="13"/>
  <c r="Y529" i="13"/>
  <c r="Y530" i="13"/>
  <c r="Y531" i="13"/>
  <c r="Y532" i="13"/>
  <c r="Y533" i="13"/>
  <c r="Y534" i="13"/>
  <c r="Y535" i="13"/>
  <c r="Y536" i="13"/>
  <c r="Y537" i="13"/>
  <c r="Y538" i="13"/>
  <c r="Y539" i="13"/>
  <c r="Y540" i="13"/>
  <c r="Y541" i="13"/>
  <c r="Y542" i="13"/>
  <c r="Y543" i="13"/>
  <c r="Y544" i="13"/>
  <c r="Y545" i="13"/>
  <c r="Y546" i="13"/>
  <c r="Y547" i="13"/>
  <c r="Y548" i="13"/>
  <c r="Y549" i="13"/>
  <c r="Y550" i="13"/>
  <c r="Y551" i="13"/>
  <c r="Y552" i="13"/>
  <c r="Y553" i="13"/>
  <c r="Y554" i="13"/>
  <c r="Y555" i="13"/>
  <c r="Y556" i="13"/>
  <c r="Y557" i="13"/>
  <c r="Y558" i="13"/>
  <c r="Y559" i="13"/>
  <c r="Y560" i="13"/>
  <c r="Y561" i="13"/>
  <c r="Y562" i="13"/>
  <c r="Y563" i="13"/>
  <c r="Y564" i="13"/>
  <c r="Y565" i="13"/>
  <c r="Y566" i="13"/>
  <c r="Y567" i="13"/>
  <c r="Y568" i="13"/>
  <c r="Y569" i="13"/>
  <c r="Y570" i="13"/>
  <c r="Y571" i="13"/>
  <c r="Y572" i="13"/>
  <c r="Y573" i="13"/>
  <c r="Y574" i="13"/>
  <c r="Y575" i="13"/>
  <c r="Y576" i="13"/>
  <c r="Y577" i="13"/>
  <c r="Y578" i="13"/>
  <c r="Y579" i="13"/>
  <c r="Y580" i="13"/>
  <c r="Y581" i="13"/>
  <c r="Y582" i="13"/>
  <c r="Y583" i="13"/>
  <c r="Y584" i="13"/>
  <c r="Y585" i="13"/>
  <c r="Y586" i="13"/>
  <c r="Y587" i="13"/>
  <c r="Y588" i="13"/>
  <c r="Y589" i="13"/>
  <c r="Y590" i="13"/>
  <c r="Y591" i="13"/>
  <c r="Y592" i="13"/>
  <c r="Y593" i="13"/>
  <c r="Y594" i="13"/>
  <c r="Y595" i="13"/>
  <c r="Y596" i="13"/>
  <c r="Y597" i="13"/>
  <c r="Y598" i="13"/>
  <c r="Y599" i="13"/>
  <c r="Y600" i="13"/>
  <c r="Y601" i="13"/>
  <c r="Y602" i="13"/>
  <c r="Y603" i="13"/>
  <c r="Y604" i="13"/>
  <c r="Y605" i="13"/>
  <c r="Y606" i="13"/>
  <c r="Y607" i="13"/>
  <c r="Y608" i="13"/>
  <c r="Y609" i="13"/>
  <c r="Y610" i="13"/>
  <c r="Y611" i="13"/>
  <c r="Y612" i="13"/>
  <c r="Y613" i="13"/>
  <c r="Y614" i="13"/>
  <c r="Y615" i="13"/>
  <c r="Y616" i="13"/>
  <c r="Y617" i="13"/>
  <c r="Y618" i="13"/>
  <c r="Y619" i="13"/>
  <c r="Y620" i="13"/>
  <c r="Y621" i="13"/>
  <c r="Y622" i="13"/>
  <c r="Y623" i="13"/>
  <c r="Y624" i="13"/>
  <c r="Y625" i="13"/>
  <c r="Y626" i="13"/>
  <c r="Y627" i="13"/>
  <c r="Y628" i="13"/>
  <c r="Y629" i="13"/>
  <c r="Y630" i="13"/>
  <c r="Y631" i="13"/>
  <c r="Y632" i="13"/>
  <c r="Y633" i="13"/>
  <c r="Y634" i="13"/>
  <c r="Y635" i="13"/>
  <c r="Y636" i="13"/>
  <c r="Y637" i="13"/>
  <c r="L13" i="23" s="1"/>
  <c r="AK13" i="23" s="1"/>
  <c r="Y638" i="13"/>
  <c r="Y639" i="13"/>
  <c r="Y640" i="13"/>
  <c r="Y641" i="13"/>
  <c r="Y642" i="13"/>
  <c r="Y643" i="13"/>
  <c r="Y644" i="13"/>
  <c r="Y645" i="13"/>
  <c r="Y646" i="13"/>
  <c r="Y647" i="13"/>
  <c r="Y648" i="13"/>
  <c r="Y649" i="13"/>
  <c r="Y650" i="13"/>
  <c r="Y651" i="13"/>
  <c r="Y652" i="13"/>
  <c r="Y653" i="13"/>
  <c r="Y654" i="13"/>
  <c r="Y655" i="13"/>
  <c r="Y656" i="13"/>
  <c r="Y657" i="13"/>
  <c r="Y658" i="13"/>
  <c r="Y659" i="13"/>
  <c r="Y660" i="13"/>
  <c r="Y661" i="13"/>
  <c r="Y662" i="13"/>
  <c r="Y663" i="13"/>
  <c r="Y664" i="13"/>
  <c r="Y665" i="13"/>
  <c r="Y666" i="13"/>
  <c r="Y667" i="13"/>
  <c r="Y668" i="13"/>
  <c r="Y669" i="13"/>
  <c r="Y670" i="13"/>
  <c r="Y671" i="13"/>
  <c r="Y672" i="13"/>
  <c r="Y673" i="13"/>
  <c r="Y674" i="13"/>
  <c r="Y675" i="13"/>
  <c r="Y676" i="13"/>
  <c r="Y677" i="13"/>
  <c r="Y678" i="13"/>
  <c r="Y679" i="13"/>
  <c r="Y680" i="13"/>
  <c r="Y681" i="13"/>
  <c r="Y682" i="13"/>
  <c r="Y683" i="13"/>
  <c r="Y684" i="13"/>
  <c r="Y685" i="13"/>
  <c r="Y686" i="13"/>
  <c r="Y687" i="13"/>
  <c r="Y688" i="13"/>
  <c r="Y689" i="13"/>
  <c r="Y690" i="13"/>
  <c r="Y691" i="13"/>
  <c r="Y692" i="13"/>
  <c r="Y693" i="13"/>
  <c r="Y694" i="13"/>
  <c r="Y695" i="13"/>
  <c r="Y696" i="13"/>
  <c r="Y697" i="13"/>
  <c r="Y698" i="13"/>
  <c r="Y699" i="13"/>
  <c r="Y700" i="13"/>
  <c r="Y701" i="13"/>
  <c r="Y702" i="13"/>
  <c r="Y703" i="13"/>
  <c r="Y704" i="13"/>
  <c r="Y705" i="13"/>
  <c r="Y706" i="13"/>
  <c r="Y707" i="13"/>
  <c r="Y708" i="13"/>
  <c r="Y709" i="13"/>
  <c r="Y710" i="13"/>
  <c r="Y711" i="13"/>
  <c r="Y712" i="13"/>
  <c r="Y713" i="13"/>
  <c r="Y714" i="13"/>
  <c r="Y715" i="13"/>
  <c r="Y716" i="13"/>
  <c r="Y717" i="13"/>
  <c r="Y718" i="13"/>
  <c r="Y719" i="13"/>
  <c r="Y720" i="13"/>
  <c r="Y721" i="13"/>
  <c r="Y722" i="13"/>
  <c r="Y723" i="13"/>
  <c r="Y724" i="13"/>
  <c r="Y725" i="13"/>
  <c r="Y726" i="13"/>
  <c r="Y727" i="13"/>
  <c r="Y728" i="13"/>
  <c r="Y729" i="13"/>
  <c r="Y730" i="13"/>
  <c r="Y731" i="13"/>
  <c r="Y732" i="13"/>
  <c r="Y733" i="13"/>
  <c r="Y734" i="13"/>
  <c r="Y735" i="13"/>
  <c r="Y736" i="13"/>
  <c r="Y737" i="13"/>
  <c r="Y738" i="13"/>
  <c r="Y739" i="13"/>
  <c r="Y740" i="13"/>
  <c r="Y741" i="13"/>
  <c r="Y742" i="13"/>
  <c r="Y743" i="13"/>
  <c r="Y744" i="13"/>
  <c r="Y745" i="13"/>
  <c r="Y746" i="13"/>
  <c r="Y747" i="13"/>
  <c r="Y748" i="13"/>
  <c r="Y749" i="13"/>
  <c r="Y750" i="13"/>
  <c r="Y751" i="13"/>
  <c r="Y752" i="13"/>
  <c r="Y753" i="13"/>
  <c r="Y754" i="13"/>
  <c r="Y755" i="13"/>
  <c r="Y756" i="13"/>
  <c r="Y757" i="13"/>
  <c r="Y758" i="13"/>
  <c r="Y759" i="13"/>
  <c r="Y760" i="13"/>
  <c r="Y761" i="13"/>
  <c r="Y762" i="13"/>
  <c r="Y763" i="13"/>
  <c r="Y764" i="13"/>
  <c r="Y765" i="13"/>
  <c r="Y766" i="13"/>
  <c r="Y767" i="13"/>
  <c r="Y768" i="13"/>
  <c r="Y769" i="13"/>
  <c r="Y770" i="13"/>
  <c r="Y771" i="13"/>
  <c r="Y772" i="13"/>
  <c r="Y773" i="13"/>
  <c r="Y774" i="13"/>
  <c r="Y775" i="13"/>
  <c r="Y776" i="13"/>
  <c r="Y777" i="13"/>
  <c r="Y778" i="13"/>
  <c r="Y779" i="13"/>
  <c r="Y780" i="13"/>
  <c r="Y781" i="13"/>
  <c r="Y782" i="13"/>
  <c r="Y783" i="13"/>
  <c r="Y784" i="13"/>
  <c r="Y785" i="13"/>
  <c r="Y786" i="13"/>
  <c r="Y787" i="13"/>
  <c r="Y788" i="13"/>
  <c r="Y790" i="13"/>
  <c r="Y791" i="13"/>
  <c r="Y792" i="13"/>
  <c r="Y796" i="13"/>
  <c r="Y2" i="13"/>
  <c r="AH17" i="23"/>
  <c r="AH18" i="23"/>
  <c r="AH19" i="23"/>
  <c r="AH20" i="23"/>
  <c r="AH21" i="23"/>
  <c r="AH22" i="23"/>
  <c r="AH23" i="23"/>
  <c r="AH24" i="23"/>
  <c r="AH25" i="23"/>
  <c r="AH26" i="23"/>
  <c r="AH27" i="23"/>
  <c r="AH28" i="23"/>
  <c r="AH29" i="23"/>
  <c r="AH30" i="23"/>
  <c r="AH31" i="23"/>
  <c r="AH32" i="23"/>
  <c r="AH33" i="23"/>
  <c r="AH34" i="23"/>
  <c r="AH35" i="23"/>
  <c r="AH36" i="23"/>
  <c r="AH37" i="23"/>
  <c r="AH38" i="23"/>
  <c r="AH39" i="23"/>
  <c r="AH40" i="23"/>
  <c r="AH41" i="23"/>
  <c r="AH42" i="23"/>
  <c r="AH43" i="23"/>
  <c r="AH44" i="23"/>
  <c r="AH45" i="23"/>
  <c r="AH46" i="23"/>
  <c r="AH47" i="23"/>
  <c r="AH48" i="23"/>
  <c r="AH49" i="23"/>
  <c r="AH50" i="23"/>
  <c r="AH51" i="23"/>
  <c r="AH52" i="23"/>
  <c r="AH53" i="23"/>
  <c r="AH54" i="23"/>
  <c r="AH55" i="23"/>
  <c r="AH56" i="23"/>
  <c r="AH57" i="23"/>
  <c r="AH58" i="23"/>
  <c r="AH59" i="23"/>
  <c r="AH60" i="23"/>
  <c r="AH61" i="23"/>
  <c r="AH62" i="23"/>
  <c r="AH63" i="23"/>
  <c r="AH64" i="23"/>
  <c r="AH65" i="23"/>
  <c r="AH66" i="23"/>
  <c r="AH67" i="23"/>
  <c r="AH68" i="23"/>
  <c r="AH69" i="23"/>
  <c r="AH70" i="23"/>
  <c r="AH71" i="23"/>
  <c r="AH72" i="23"/>
  <c r="AH73" i="23"/>
  <c r="AH74" i="23"/>
  <c r="AH75" i="23"/>
  <c r="AH76" i="23"/>
  <c r="AH77" i="23"/>
  <c r="AH78" i="23"/>
  <c r="AH79" i="23"/>
  <c r="AH80" i="23"/>
  <c r="AH81" i="23"/>
  <c r="AH82" i="23"/>
  <c r="AH83" i="23"/>
  <c r="AH84" i="23"/>
  <c r="AH85" i="23"/>
  <c r="AH86" i="23"/>
  <c r="AH87" i="23"/>
  <c r="AH88" i="23"/>
  <c r="AH89" i="23"/>
  <c r="AH90" i="23"/>
  <c r="AH91" i="23"/>
  <c r="AH92" i="23"/>
  <c r="AH93" i="23"/>
  <c r="AH94" i="23"/>
  <c r="AH95" i="23"/>
  <c r="AH96" i="23"/>
  <c r="AH97" i="23"/>
  <c r="AH98" i="23"/>
  <c r="AH99" i="23"/>
  <c r="AH100" i="23"/>
  <c r="AH101" i="23"/>
  <c r="AH102" i="23"/>
  <c r="AH103" i="23"/>
  <c r="AH104" i="23"/>
  <c r="AH105" i="23"/>
  <c r="AH106" i="23"/>
  <c r="AH107" i="23"/>
  <c r="AH108" i="23"/>
  <c r="AH109" i="23"/>
  <c r="AH110" i="23"/>
  <c r="AH111" i="23"/>
  <c r="AH112" i="23"/>
  <c r="AH113" i="23"/>
  <c r="AH114" i="23"/>
  <c r="AH115" i="23"/>
  <c r="AH116" i="23"/>
  <c r="AH117" i="23"/>
  <c r="AH118" i="23"/>
  <c r="AH119" i="23"/>
  <c r="AH120" i="23"/>
  <c r="AH121" i="23"/>
  <c r="AH122" i="23"/>
  <c r="AH123" i="23"/>
  <c r="AH124" i="23"/>
  <c r="AH125" i="23"/>
  <c r="AH126" i="23"/>
  <c r="AH127" i="23"/>
  <c r="AH128" i="23"/>
  <c r="AH129" i="23"/>
  <c r="AH130" i="23"/>
  <c r="AH131" i="23"/>
  <c r="AH132" i="23"/>
  <c r="AH133" i="23"/>
  <c r="AH134" i="23"/>
  <c r="AH135" i="23"/>
  <c r="AH136" i="23"/>
  <c r="AH137" i="23"/>
  <c r="AH138" i="23"/>
  <c r="AH139" i="23"/>
  <c r="AH140" i="23"/>
  <c r="AH141" i="23"/>
  <c r="AH142" i="23"/>
  <c r="AH143" i="23"/>
  <c r="AH144" i="23"/>
  <c r="AH145" i="23"/>
  <c r="AH146" i="23"/>
  <c r="AH147" i="23"/>
  <c r="AH148" i="23"/>
  <c r="AH149" i="23"/>
  <c r="AH150" i="23"/>
  <c r="AH151" i="23"/>
  <c r="AH152" i="23"/>
  <c r="AH153" i="23"/>
  <c r="AH154" i="23"/>
  <c r="AH155" i="23"/>
  <c r="AH156" i="23"/>
  <c r="AH157" i="23"/>
  <c r="AH158" i="23"/>
  <c r="AH159" i="23"/>
  <c r="AH160" i="23"/>
  <c r="AH161" i="23"/>
  <c r="AH162" i="23"/>
  <c r="AH163" i="23"/>
  <c r="AH164" i="23"/>
  <c r="AH165" i="23"/>
  <c r="AH166" i="23"/>
  <c r="AH167" i="23"/>
  <c r="AH168" i="23"/>
  <c r="AH169" i="23"/>
  <c r="AH170" i="23"/>
  <c r="AH171" i="23"/>
  <c r="AH172" i="23"/>
  <c r="AH173" i="23"/>
  <c r="AH174" i="23"/>
  <c r="AH175" i="23"/>
  <c r="AH176" i="23"/>
  <c r="AH177" i="23"/>
  <c r="AH178" i="23"/>
  <c r="AH179" i="23"/>
  <c r="AH180" i="23"/>
  <c r="AH181" i="23"/>
  <c r="AH182" i="23"/>
  <c r="AH183" i="23"/>
  <c r="AH184" i="23"/>
  <c r="AH185" i="23"/>
  <c r="AH186" i="23"/>
  <c r="AH187" i="23"/>
  <c r="AH188" i="23"/>
  <c r="AH189" i="23"/>
  <c r="AH190" i="23"/>
  <c r="AH191" i="23"/>
  <c r="AH192" i="23"/>
  <c r="AH193" i="23"/>
  <c r="AH194" i="23"/>
  <c r="AH195" i="23"/>
  <c r="AH196" i="23"/>
  <c r="AH197" i="23"/>
  <c r="AH198" i="23"/>
  <c r="AH199" i="23"/>
  <c r="AH200" i="23"/>
  <c r="AH201" i="23"/>
  <c r="AH202" i="23"/>
  <c r="AH203" i="23"/>
  <c r="AH204" i="23"/>
  <c r="AH205" i="23"/>
  <c r="AH206" i="23"/>
  <c r="AH207" i="23"/>
  <c r="AH208" i="23"/>
  <c r="AH209" i="23"/>
  <c r="AH210" i="23"/>
  <c r="AH211" i="23"/>
  <c r="AH212" i="23"/>
  <c r="AH213" i="23"/>
  <c r="AH214" i="23"/>
  <c r="AH215" i="23"/>
  <c r="AH216" i="23"/>
  <c r="AH217" i="23"/>
  <c r="AH218" i="23"/>
  <c r="AH219" i="23"/>
  <c r="AH220" i="23"/>
  <c r="AH221" i="23"/>
  <c r="AH222" i="23"/>
  <c r="AH223" i="23"/>
  <c r="AH224" i="23"/>
  <c r="AH225" i="23"/>
  <c r="AH226" i="23"/>
  <c r="AH227" i="23"/>
  <c r="AH228" i="23"/>
  <c r="AH229" i="23"/>
  <c r="AH230" i="23"/>
  <c r="AH231" i="23"/>
  <c r="AH232" i="23"/>
  <c r="AH233" i="23"/>
  <c r="AH234" i="23"/>
  <c r="AH235" i="23"/>
  <c r="AH236" i="23"/>
  <c r="AH237" i="23"/>
  <c r="AH238" i="23"/>
  <c r="AH239" i="23"/>
  <c r="AH240" i="23"/>
  <c r="AH241" i="23"/>
  <c r="AH242" i="23"/>
  <c r="AH243" i="23"/>
  <c r="AH244" i="23"/>
  <c r="AH245" i="23"/>
  <c r="AH246" i="23"/>
  <c r="AH247" i="23"/>
  <c r="AH248" i="23"/>
  <c r="AH249" i="23"/>
  <c r="AH250" i="23"/>
  <c r="AH251" i="23"/>
  <c r="AH252" i="23"/>
  <c r="AH253" i="23"/>
  <c r="AH254" i="23"/>
  <c r="AH255" i="23"/>
  <c r="AH256" i="23"/>
  <c r="AH257" i="23"/>
  <c r="AH258" i="23"/>
  <c r="AH259" i="23"/>
  <c r="AH260" i="23"/>
  <c r="AH261" i="23"/>
  <c r="AH262" i="23"/>
  <c r="AH263" i="23"/>
  <c r="AH264" i="23"/>
  <c r="AH265" i="23"/>
  <c r="AH266" i="23"/>
  <c r="AH267" i="23"/>
  <c r="AH268" i="23"/>
  <c r="AH269" i="23"/>
  <c r="AH270" i="23"/>
  <c r="AH271" i="23"/>
  <c r="AH272" i="23"/>
  <c r="AH273" i="23"/>
  <c r="AH274" i="23"/>
  <c r="AH275" i="23"/>
  <c r="AH276" i="23"/>
  <c r="AH277" i="23"/>
  <c r="AH278" i="23"/>
  <c r="AH279" i="23"/>
  <c r="AH280" i="23"/>
  <c r="AH281" i="23"/>
  <c r="AH282" i="23"/>
  <c r="AH283" i="23"/>
  <c r="AH284" i="23"/>
  <c r="AH285" i="23"/>
  <c r="AH286" i="23"/>
  <c r="AH287" i="23"/>
  <c r="AH288" i="23"/>
  <c r="AH289" i="23"/>
  <c r="AH290" i="23"/>
  <c r="AH291" i="23"/>
  <c r="AH292" i="23"/>
  <c r="AH293" i="23"/>
  <c r="AH294" i="23"/>
  <c r="AH295" i="23"/>
  <c r="AH296" i="23"/>
  <c r="AH297" i="23"/>
  <c r="AH298" i="23"/>
  <c r="AH299" i="23"/>
  <c r="AH300" i="23"/>
  <c r="AH301" i="23"/>
  <c r="AH302" i="23"/>
  <c r="AH303" i="23"/>
  <c r="AH304" i="23"/>
  <c r="AH305" i="23"/>
  <c r="AH306" i="23"/>
  <c r="AH307" i="23"/>
  <c r="AH308" i="23"/>
  <c r="AH309" i="23"/>
  <c r="AH310" i="23"/>
  <c r="AH311" i="23"/>
  <c r="AH312" i="23"/>
  <c r="AH313" i="23"/>
  <c r="AH314" i="23"/>
  <c r="AH315" i="23"/>
  <c r="AH316" i="23"/>
  <c r="AH317" i="23"/>
  <c r="AH318" i="23"/>
  <c r="AH319" i="23"/>
  <c r="AH320" i="23"/>
  <c r="AH321" i="23"/>
  <c r="AH322" i="23"/>
  <c r="AH323" i="23"/>
  <c r="AH324" i="23"/>
  <c r="AH325" i="23"/>
  <c r="AH326" i="23"/>
  <c r="AH327" i="23"/>
  <c r="AH328" i="23"/>
  <c r="AH329" i="23"/>
  <c r="AH330" i="23"/>
  <c r="AH331" i="23"/>
  <c r="AH332" i="23"/>
  <c r="AH333" i="23"/>
  <c r="AH334" i="23"/>
  <c r="AH335" i="23"/>
  <c r="AH336" i="23"/>
  <c r="AH337" i="23"/>
  <c r="AH338" i="23"/>
  <c r="AH339" i="23"/>
  <c r="AH340" i="23"/>
  <c r="AH341" i="23"/>
  <c r="AH342" i="23"/>
  <c r="AH343" i="23"/>
  <c r="AH344" i="23"/>
  <c r="AH345" i="23"/>
  <c r="AH346" i="23"/>
  <c r="AH347" i="23"/>
  <c r="AH348" i="23"/>
  <c r="AH349" i="23"/>
  <c r="AH350" i="23"/>
  <c r="AH351" i="23"/>
  <c r="AH352" i="23"/>
  <c r="AH353" i="23"/>
  <c r="AH354" i="23"/>
  <c r="AH355" i="23"/>
  <c r="AH356" i="23"/>
  <c r="AH357" i="23"/>
  <c r="AH358" i="23"/>
  <c r="AH359" i="23"/>
  <c r="AH360" i="23"/>
  <c r="AH361" i="23"/>
  <c r="AH362" i="23"/>
  <c r="AH363" i="23"/>
  <c r="AH364" i="23"/>
  <c r="AH365" i="23"/>
  <c r="AH366" i="23"/>
  <c r="AH367" i="23"/>
  <c r="AH368" i="23"/>
  <c r="AH369" i="23"/>
  <c r="AH370" i="23"/>
  <c r="AH371" i="23"/>
  <c r="AH372" i="23"/>
  <c r="AH373" i="23"/>
  <c r="AH374" i="23"/>
  <c r="AH375" i="23"/>
  <c r="AH376" i="23"/>
  <c r="AH377" i="23"/>
  <c r="AH378" i="23"/>
  <c r="AH379" i="23"/>
  <c r="AH380" i="23"/>
  <c r="AH381" i="23"/>
  <c r="AH382" i="23"/>
  <c r="AH383" i="23"/>
  <c r="AH384" i="23"/>
  <c r="AH385" i="23"/>
  <c r="AH386" i="23"/>
  <c r="AH387" i="23"/>
  <c r="AH388" i="23"/>
  <c r="AH389" i="23"/>
  <c r="AH390" i="23"/>
  <c r="AH391" i="23"/>
  <c r="AH392" i="23"/>
  <c r="AH393" i="23"/>
  <c r="AH394" i="23"/>
  <c r="AH395" i="23"/>
  <c r="AH396" i="23"/>
  <c r="AH397" i="23"/>
  <c r="AH398" i="23"/>
  <c r="AH399" i="23"/>
  <c r="AH400" i="23"/>
  <c r="AH401" i="23"/>
  <c r="AH402" i="23"/>
  <c r="AH403" i="23"/>
  <c r="AH404" i="23"/>
  <c r="AH405" i="23"/>
  <c r="AH406" i="23"/>
  <c r="AH407" i="23"/>
  <c r="AH408" i="23"/>
  <c r="AH409" i="23"/>
  <c r="AH410" i="23"/>
  <c r="AH411" i="23"/>
  <c r="AH412" i="23"/>
  <c r="AH413" i="23"/>
  <c r="AH414" i="23"/>
  <c r="AH415" i="23"/>
  <c r="AH416" i="23"/>
  <c r="AH417" i="23"/>
  <c r="AH418" i="23"/>
  <c r="AH419" i="23"/>
  <c r="AH420" i="23"/>
  <c r="AH421" i="23"/>
  <c r="AH422" i="23"/>
  <c r="AH423" i="23"/>
  <c r="AH424" i="23"/>
  <c r="AH425" i="23"/>
  <c r="AH426" i="23"/>
  <c r="AH427" i="23"/>
  <c r="AH428" i="23"/>
  <c r="AH429" i="23"/>
  <c r="AH430" i="23"/>
  <c r="AH431" i="23"/>
  <c r="AH432" i="23"/>
  <c r="AH433" i="23"/>
  <c r="AH434" i="23"/>
  <c r="AH435" i="23"/>
  <c r="AH436" i="23"/>
  <c r="AH437" i="23"/>
  <c r="AH438" i="23"/>
  <c r="AH439" i="23"/>
  <c r="AH440" i="23"/>
  <c r="AH441" i="23"/>
  <c r="AH442" i="23"/>
  <c r="AH443" i="23"/>
  <c r="AH444" i="23"/>
  <c r="AH445" i="23"/>
  <c r="AH446" i="23"/>
  <c r="AH447" i="23"/>
  <c r="AH448" i="23"/>
  <c r="AH449" i="23"/>
  <c r="AH450" i="23"/>
  <c r="AH451" i="23"/>
  <c r="AH452" i="23"/>
  <c r="AH453" i="23"/>
  <c r="AH454" i="23"/>
  <c r="AH455" i="23"/>
  <c r="AH456" i="23"/>
  <c r="AH457" i="23"/>
  <c r="AH458" i="23"/>
  <c r="AH459" i="23"/>
  <c r="AH460" i="23"/>
  <c r="AH461" i="23"/>
  <c r="AH462" i="23"/>
  <c r="AH463" i="23"/>
  <c r="AH464" i="23"/>
  <c r="AH465" i="23"/>
  <c r="AH466" i="23"/>
  <c r="AH467" i="23"/>
  <c r="AH468" i="23"/>
  <c r="AH469" i="23"/>
  <c r="AH470" i="23"/>
  <c r="AH471" i="23"/>
  <c r="AH472" i="23"/>
  <c r="AH473" i="23"/>
  <c r="AH474" i="23"/>
  <c r="AH475" i="23"/>
  <c r="AH476" i="23"/>
  <c r="AH477" i="23"/>
  <c r="AH478" i="23"/>
  <c r="AH479" i="23"/>
  <c r="AH480" i="23"/>
  <c r="AH481" i="23"/>
  <c r="AH482" i="23"/>
  <c r="AH483" i="23"/>
  <c r="AH484" i="23"/>
  <c r="AH485" i="23"/>
  <c r="AH486" i="23"/>
  <c r="AH487" i="23"/>
  <c r="AH488" i="23"/>
  <c r="AH489" i="23"/>
  <c r="AH490" i="23"/>
  <c r="AH491" i="23"/>
  <c r="AH492" i="23"/>
  <c r="AH493" i="23"/>
  <c r="AH494" i="23"/>
  <c r="AH495" i="23"/>
  <c r="AH496" i="23"/>
  <c r="AH497" i="23"/>
  <c r="AH498" i="23"/>
  <c r="AH499" i="23"/>
  <c r="AH500" i="23"/>
  <c r="AH501" i="23"/>
  <c r="AH502" i="23"/>
  <c r="AH503" i="23"/>
  <c r="AH504" i="23"/>
  <c r="AH505" i="23"/>
  <c r="AH506" i="23"/>
  <c r="AH507" i="23"/>
  <c r="AH508" i="23"/>
  <c r="AH509" i="23"/>
  <c r="AH510" i="23"/>
  <c r="AH511" i="23"/>
  <c r="AH512" i="23"/>
  <c r="AH513" i="23"/>
  <c r="AH514" i="23"/>
  <c r="AH515" i="23"/>
  <c r="AH516" i="23"/>
  <c r="AH517" i="23"/>
  <c r="AH518" i="23"/>
  <c r="AH519" i="23"/>
  <c r="AH520" i="23"/>
  <c r="AH521" i="23"/>
  <c r="AH522" i="23"/>
  <c r="AH523" i="23"/>
  <c r="AH524" i="23"/>
  <c r="AH525" i="23"/>
  <c r="AH526" i="23"/>
  <c r="AH527" i="23"/>
  <c r="AH528" i="23"/>
  <c r="AH529" i="23"/>
  <c r="AH530" i="23"/>
  <c r="AH531" i="23"/>
  <c r="AH532" i="23"/>
  <c r="AH533" i="23"/>
  <c r="AH534" i="23"/>
  <c r="AH535" i="23"/>
  <c r="AH536" i="23"/>
  <c r="AH537" i="23"/>
  <c r="AH538" i="23"/>
  <c r="AH539" i="23"/>
  <c r="AH540" i="23"/>
  <c r="AH541" i="23"/>
  <c r="AH542" i="23"/>
  <c r="AH543" i="23"/>
  <c r="AH544" i="23"/>
  <c r="AH545" i="23"/>
  <c r="AH546" i="23"/>
  <c r="AH547" i="23"/>
  <c r="AH548" i="23"/>
  <c r="AH549" i="23"/>
  <c r="AH550" i="23"/>
  <c r="AH551" i="23"/>
  <c r="AH552" i="23"/>
  <c r="AH553" i="23"/>
  <c r="AH554" i="23"/>
  <c r="AH555" i="23"/>
  <c r="AH556" i="23"/>
  <c r="AH557" i="23"/>
  <c r="AH558" i="23"/>
  <c r="AH559" i="23"/>
  <c r="AH560" i="23"/>
  <c r="AH561" i="23"/>
  <c r="AH562" i="23"/>
  <c r="AH563" i="23"/>
  <c r="AH564" i="23"/>
  <c r="AH565" i="23"/>
  <c r="AH566" i="23"/>
  <c r="AH567" i="23"/>
  <c r="AH568" i="23"/>
  <c r="AH569" i="23"/>
  <c r="AH570" i="23"/>
  <c r="AH571" i="23"/>
  <c r="AH572" i="23"/>
  <c r="AH573" i="23"/>
  <c r="AH574" i="23"/>
  <c r="AH575" i="23"/>
  <c r="AH576" i="23"/>
  <c r="AH577" i="23"/>
  <c r="AH578" i="23"/>
  <c r="AH579" i="23"/>
  <c r="AH580" i="23"/>
  <c r="AH581" i="23"/>
  <c r="AH582" i="23"/>
  <c r="AH583" i="23"/>
  <c r="AH584" i="23"/>
  <c r="AH585" i="23"/>
  <c r="AH586" i="23"/>
  <c r="AH587" i="23"/>
  <c r="AH588" i="23"/>
  <c r="AH589" i="23"/>
  <c r="AH590" i="23"/>
  <c r="AH591" i="23"/>
  <c r="AH592" i="23"/>
  <c r="AH593" i="23"/>
  <c r="AH594" i="23"/>
  <c r="AH595" i="23"/>
  <c r="AH596" i="23"/>
  <c r="AH597" i="23"/>
  <c r="AH598" i="23"/>
  <c r="AH599" i="23"/>
  <c r="AH600" i="23"/>
  <c r="AH601" i="23"/>
  <c r="AH602" i="23"/>
  <c r="AH603" i="23"/>
  <c r="AH604" i="23"/>
  <c r="AH605" i="23"/>
  <c r="AH606" i="23"/>
  <c r="AH607" i="23"/>
  <c r="AH608" i="23"/>
  <c r="AH609" i="23"/>
  <c r="AH610" i="23"/>
  <c r="AH611" i="23"/>
  <c r="AH612" i="23"/>
  <c r="AH613" i="23"/>
  <c r="AH614" i="23"/>
  <c r="AH615" i="23"/>
  <c r="AH616" i="23"/>
  <c r="AH617" i="23"/>
  <c r="AH618" i="23"/>
  <c r="AH619" i="23"/>
  <c r="AH620" i="23"/>
  <c r="AH621" i="23"/>
  <c r="AH622" i="23"/>
  <c r="AH623" i="23"/>
  <c r="AH624" i="23"/>
  <c r="AH625" i="23"/>
  <c r="AH626" i="23"/>
  <c r="AH627" i="23"/>
  <c r="AH628" i="23"/>
  <c r="AH629" i="23"/>
  <c r="AH630" i="23"/>
  <c r="AH631" i="23"/>
  <c r="AH632" i="23"/>
  <c r="AH633" i="23"/>
  <c r="AH634" i="23"/>
  <c r="AH635" i="23"/>
  <c r="AH636" i="23"/>
  <c r="AH637" i="23"/>
  <c r="AH638" i="23"/>
  <c r="AH639" i="23"/>
  <c r="AH640" i="23"/>
  <c r="AH641" i="23"/>
  <c r="AH642" i="23"/>
  <c r="AH643" i="23"/>
  <c r="AH644" i="23"/>
  <c r="AH645" i="23"/>
  <c r="AH646" i="23"/>
  <c r="AH647" i="23"/>
  <c r="AH648" i="23"/>
  <c r="AH649" i="23"/>
  <c r="AH650" i="23"/>
  <c r="AH651" i="23"/>
  <c r="AH652" i="23"/>
  <c r="AH653" i="23"/>
  <c r="AH654" i="23"/>
  <c r="AH655" i="23"/>
  <c r="AH656" i="23"/>
  <c r="AH657" i="23"/>
  <c r="AH658" i="23"/>
  <c r="AH659" i="23"/>
  <c r="AH660" i="23"/>
  <c r="AH661" i="23"/>
  <c r="AH662" i="23"/>
  <c r="AH663" i="23"/>
  <c r="AH664" i="23"/>
  <c r="AH665" i="23"/>
  <c r="AH666" i="23"/>
  <c r="AH667" i="23"/>
  <c r="AH668" i="23"/>
  <c r="AH669" i="23"/>
  <c r="AH670" i="23"/>
  <c r="AH671" i="23"/>
  <c r="AH672" i="23"/>
  <c r="AH673" i="23"/>
  <c r="AH674" i="23"/>
  <c r="AH675" i="23"/>
  <c r="AH676" i="23"/>
  <c r="AH677" i="23"/>
  <c r="AH678" i="23"/>
  <c r="AH679" i="23"/>
  <c r="AH680" i="23"/>
  <c r="AH681" i="23"/>
  <c r="AH682" i="23"/>
  <c r="AH683" i="23"/>
  <c r="AH684" i="23"/>
  <c r="AH685" i="23"/>
  <c r="AH686" i="23"/>
  <c r="AH687" i="23"/>
  <c r="AH688" i="23"/>
  <c r="AH689" i="23"/>
  <c r="AH690" i="23"/>
  <c r="AH691" i="23"/>
  <c r="AH692" i="23"/>
  <c r="AH693" i="23"/>
  <c r="AH694" i="23"/>
  <c r="AH695" i="23"/>
  <c r="AH696" i="23"/>
  <c r="AH697" i="23"/>
  <c r="AH698" i="23"/>
  <c r="AH699" i="23"/>
  <c r="AH700" i="23"/>
  <c r="AH701" i="23"/>
  <c r="AH702" i="23"/>
  <c r="AH703" i="23"/>
  <c r="AH704" i="23"/>
  <c r="AH705" i="23"/>
  <c r="AH706" i="23"/>
  <c r="AH707" i="23"/>
  <c r="AH708" i="23"/>
  <c r="AH709" i="23"/>
  <c r="AH710" i="23"/>
  <c r="AH711" i="23"/>
  <c r="AH712" i="23"/>
  <c r="AH713" i="23"/>
  <c r="AH714" i="23"/>
  <c r="AH715" i="23"/>
  <c r="AH716" i="23"/>
  <c r="AH717" i="23"/>
  <c r="AH718" i="23"/>
  <c r="AH719" i="23"/>
  <c r="AH720" i="23"/>
  <c r="AH721" i="23"/>
  <c r="AH722" i="23"/>
  <c r="AH723" i="23"/>
  <c r="AH724" i="23"/>
  <c r="AH725" i="23"/>
  <c r="AH726" i="23"/>
  <c r="AH727" i="23"/>
  <c r="AH728" i="23"/>
  <c r="AH729" i="23"/>
  <c r="AH730" i="23"/>
  <c r="AH731" i="23"/>
  <c r="AH732" i="23"/>
  <c r="AH733" i="23"/>
  <c r="AH734" i="23"/>
  <c r="AH735" i="23"/>
  <c r="AH736" i="23"/>
  <c r="AH737" i="23"/>
  <c r="AH738" i="23"/>
  <c r="AH739" i="23"/>
  <c r="AH740" i="23"/>
  <c r="AH741" i="23"/>
  <c r="AH742" i="23"/>
  <c r="AH743" i="23"/>
  <c r="AH744" i="23"/>
  <c r="AH745" i="23"/>
  <c r="AH746" i="23"/>
  <c r="AH747" i="23"/>
  <c r="AH748" i="23"/>
  <c r="AH749" i="23"/>
  <c r="AH750" i="23"/>
  <c r="AH751" i="23"/>
  <c r="AH752" i="23"/>
  <c r="AH753" i="23"/>
  <c r="AH754" i="23"/>
  <c r="AH755" i="23"/>
  <c r="AH756" i="23"/>
  <c r="AH757" i="23"/>
  <c r="AH758" i="23"/>
  <c r="AH759" i="23"/>
  <c r="AH760" i="23"/>
  <c r="AH761" i="23"/>
  <c r="AH762" i="23"/>
  <c r="AH763" i="23"/>
  <c r="AH764" i="23"/>
  <c r="AH765" i="23"/>
  <c r="AH766" i="23"/>
  <c r="AH767" i="23"/>
  <c r="AH768" i="23"/>
  <c r="AH769" i="23"/>
  <c r="AH770" i="23"/>
  <c r="AH771" i="23"/>
  <c r="AH772" i="23"/>
  <c r="AH773" i="23"/>
  <c r="AH774" i="23"/>
  <c r="AH775" i="23"/>
  <c r="AH776" i="23"/>
  <c r="AH777" i="23"/>
  <c r="AH778" i="23"/>
  <c r="AH779" i="23"/>
  <c r="AH780" i="23"/>
  <c r="AH781" i="23"/>
  <c r="AH782" i="23"/>
  <c r="AH783" i="23"/>
  <c r="AH784" i="23"/>
  <c r="AH785" i="23"/>
  <c r="AH786" i="23"/>
  <c r="AH787" i="23"/>
  <c r="AH788" i="23"/>
  <c r="AH789" i="23"/>
  <c r="AH790" i="23"/>
  <c r="AH791" i="23"/>
  <c r="AH792" i="23"/>
  <c r="AH793" i="23"/>
  <c r="AH794" i="23"/>
  <c r="AH795" i="23"/>
  <c r="AH796" i="23"/>
  <c r="AH797" i="23"/>
  <c r="AH798" i="23"/>
  <c r="AH799" i="23"/>
  <c r="AH800" i="23"/>
  <c r="AH801" i="23"/>
  <c r="AH802" i="23"/>
  <c r="AH803" i="23"/>
  <c r="AH804" i="23"/>
  <c r="AH805" i="23"/>
  <c r="AH806" i="23"/>
  <c r="AH807" i="23"/>
  <c r="AH808" i="23"/>
  <c r="AH809" i="23"/>
  <c r="AH810" i="23"/>
  <c r="AH811" i="23"/>
  <c r="AH812" i="23"/>
  <c r="AH813" i="23"/>
  <c r="AH814" i="23"/>
  <c r="AH815" i="23"/>
  <c r="AH816" i="23"/>
  <c r="AH817" i="23"/>
  <c r="AH818" i="23"/>
  <c r="AH819" i="23"/>
  <c r="AH820" i="23"/>
  <c r="AH821" i="23"/>
  <c r="AH822" i="23"/>
  <c r="AH823" i="23"/>
  <c r="AH824" i="23"/>
  <c r="AH825" i="23"/>
  <c r="AH826" i="23"/>
  <c r="AH827" i="23"/>
  <c r="AH828" i="23"/>
  <c r="AH829" i="23"/>
  <c r="AH830" i="23"/>
  <c r="AH831" i="23"/>
  <c r="AH832" i="23"/>
  <c r="AH833" i="23"/>
  <c r="AH834" i="23"/>
  <c r="AH835" i="23"/>
  <c r="AH836" i="23"/>
  <c r="AH837" i="23"/>
  <c r="AH838" i="23"/>
  <c r="AH839" i="23"/>
  <c r="AH840" i="23"/>
  <c r="AH841" i="23"/>
  <c r="AH842" i="23"/>
  <c r="AH843" i="23"/>
  <c r="AH844" i="23"/>
  <c r="AH845" i="23"/>
  <c r="AH846" i="23"/>
  <c r="AH847" i="23"/>
  <c r="AH848" i="23"/>
  <c r="AH849" i="23"/>
  <c r="AH850" i="23"/>
  <c r="AH851" i="23"/>
  <c r="AH852" i="23"/>
  <c r="AH853" i="23"/>
  <c r="AH854" i="23"/>
  <c r="AH855" i="23"/>
  <c r="AH856" i="23"/>
  <c r="AH857" i="23"/>
  <c r="AH858" i="23"/>
  <c r="AH859" i="23"/>
  <c r="AH860" i="23"/>
  <c r="AH861" i="23"/>
  <c r="AH862" i="23"/>
  <c r="AH863" i="23"/>
  <c r="AH864" i="23"/>
  <c r="AH865" i="23"/>
  <c r="AH866" i="23"/>
  <c r="AH867" i="23"/>
  <c r="AH868" i="23"/>
  <c r="AH869" i="23"/>
  <c r="AH870" i="23"/>
  <c r="AH871" i="23"/>
  <c r="AH872" i="23"/>
  <c r="AH873" i="23"/>
  <c r="AH874" i="23"/>
  <c r="AH875" i="23"/>
  <c r="AH876" i="23"/>
  <c r="AH877" i="23"/>
  <c r="AH878" i="23"/>
  <c r="AH879" i="23"/>
  <c r="AH880" i="23"/>
  <c r="AH881" i="23"/>
  <c r="AH882" i="23"/>
  <c r="AH883" i="23"/>
  <c r="AH884" i="23"/>
  <c r="AH885" i="23"/>
  <c r="AH886" i="23"/>
  <c r="AH887" i="23"/>
  <c r="AH888" i="23"/>
  <c r="AH889" i="23"/>
  <c r="AH890" i="23"/>
  <c r="AH891" i="23"/>
  <c r="AH892" i="23"/>
  <c r="AH893" i="23"/>
  <c r="AH894" i="23"/>
  <c r="AH895" i="23"/>
  <c r="AH896" i="23"/>
  <c r="AH897" i="23"/>
  <c r="AH898" i="23"/>
  <c r="AH899" i="23"/>
  <c r="AH900" i="23"/>
  <c r="AH901" i="23"/>
  <c r="AH902" i="23"/>
  <c r="AH903" i="23"/>
  <c r="AH904" i="23"/>
  <c r="AH905" i="23"/>
  <c r="AH906" i="23"/>
  <c r="AH907" i="23"/>
  <c r="AH908" i="23"/>
  <c r="AH909" i="23"/>
  <c r="AH910" i="23"/>
  <c r="AH911" i="23"/>
  <c r="AH912" i="23"/>
  <c r="AH913" i="23"/>
  <c r="AH914" i="23"/>
  <c r="AH915" i="23"/>
  <c r="AH916" i="23"/>
  <c r="AH917" i="23"/>
  <c r="AH918" i="23"/>
  <c r="AH919" i="23"/>
  <c r="AH920" i="23"/>
  <c r="AH921" i="23"/>
  <c r="AH922" i="23"/>
  <c r="AH923" i="23"/>
  <c r="AH924" i="23"/>
  <c r="AH925" i="23"/>
  <c r="AH926" i="23"/>
  <c r="AH927" i="23"/>
  <c r="AH928" i="23"/>
  <c r="AH929" i="23"/>
  <c r="AH930" i="23"/>
  <c r="AH931" i="23"/>
  <c r="AH932" i="23"/>
  <c r="AH933" i="23"/>
  <c r="AH934" i="23"/>
  <c r="AH935" i="23"/>
  <c r="AH936" i="23"/>
  <c r="AH937" i="23"/>
  <c r="AH938" i="23"/>
  <c r="AH939" i="23"/>
  <c r="AH940" i="23"/>
  <c r="AH941" i="23"/>
  <c r="AH942" i="23"/>
  <c r="AH943" i="23"/>
  <c r="AH944" i="23"/>
  <c r="AH945" i="23"/>
  <c r="AH946" i="23"/>
  <c r="AH947" i="23"/>
  <c r="AH948" i="23"/>
  <c r="AH949" i="23"/>
  <c r="AH950" i="23"/>
  <c r="AH951" i="23"/>
  <c r="AH952" i="23"/>
  <c r="AH953" i="23"/>
  <c r="AH954" i="23"/>
  <c r="AH955" i="23"/>
  <c r="AH956" i="23"/>
  <c r="AH957" i="23"/>
  <c r="AH958" i="23"/>
  <c r="AH959" i="23"/>
  <c r="AH960" i="23"/>
  <c r="AH961" i="23"/>
  <c r="AH962" i="23"/>
  <c r="AH963" i="23"/>
  <c r="AH964" i="23"/>
  <c r="AH965" i="23"/>
  <c r="AH966" i="23"/>
  <c r="AH967" i="23"/>
  <c r="AH968" i="23"/>
  <c r="AH969" i="23"/>
  <c r="AH970" i="23"/>
  <c r="AH971" i="23"/>
  <c r="AH972" i="23"/>
  <c r="AH973" i="23"/>
  <c r="AH974" i="23"/>
  <c r="AH975" i="23"/>
  <c r="AH976" i="23"/>
  <c r="AH977" i="23"/>
  <c r="AH978" i="23"/>
  <c r="AH979" i="23"/>
  <c r="AH980" i="23"/>
  <c r="AH981" i="23"/>
  <c r="AH982" i="23"/>
  <c r="AH983" i="23"/>
  <c r="AH984" i="23"/>
  <c r="AH985" i="23"/>
  <c r="AH986" i="23"/>
  <c r="AH987" i="23"/>
  <c r="AH988" i="23"/>
  <c r="AH989" i="23"/>
  <c r="AH990" i="23"/>
  <c r="AH991" i="23"/>
  <c r="AH992" i="23"/>
  <c r="AH993" i="23"/>
  <c r="AH994" i="23"/>
  <c r="AH995" i="23"/>
  <c r="AH996" i="23"/>
  <c r="AH997" i="23"/>
  <c r="AH998" i="23"/>
  <c r="AH999" i="23"/>
  <c r="AH1000" i="23"/>
  <c r="AH1001" i="23"/>
  <c r="AH1002" i="23"/>
  <c r="AH1003" i="23"/>
  <c r="AH1004" i="23"/>
  <c r="AH15" i="23"/>
  <c r="AH16" i="23"/>
  <c r="W1001" i="23"/>
  <c r="W1002" i="23"/>
  <c r="W1003" i="23"/>
  <c r="W1004" i="23"/>
  <c r="AE16" i="23"/>
  <c r="AE17" i="23"/>
  <c r="AE19" i="23"/>
  <c r="AE20" i="23"/>
  <c r="AE21" i="23"/>
  <c r="AE22" i="23"/>
  <c r="AE25" i="23"/>
  <c r="AE26" i="23"/>
  <c r="AE27" i="23"/>
  <c r="AE28" i="23"/>
  <c r="AE29" i="23"/>
  <c r="AE30" i="23"/>
  <c r="AE31" i="23"/>
  <c r="AE32" i="23"/>
  <c r="AE33" i="23"/>
  <c r="AE34" i="23"/>
  <c r="AE35" i="23"/>
  <c r="AE36" i="23"/>
  <c r="AE37" i="23"/>
  <c r="AE38" i="23"/>
  <c r="AE39" i="23"/>
  <c r="AE40" i="23"/>
  <c r="AE41" i="23"/>
  <c r="AE42" i="23"/>
  <c r="AE43" i="23"/>
  <c r="AE44" i="23"/>
  <c r="AE45" i="23"/>
  <c r="AE46" i="23"/>
  <c r="AE47" i="23"/>
  <c r="AE48" i="23"/>
  <c r="AE49" i="23"/>
  <c r="AE50" i="23"/>
  <c r="AE51" i="23"/>
  <c r="AE52" i="23"/>
  <c r="AE53" i="23"/>
  <c r="AE54" i="23"/>
  <c r="AE55" i="23"/>
  <c r="AE56" i="23"/>
  <c r="AE57" i="23"/>
  <c r="AE58" i="23"/>
  <c r="AE59" i="23"/>
  <c r="AE60" i="23"/>
  <c r="AE61" i="23"/>
  <c r="AE62" i="23"/>
  <c r="AE63" i="23"/>
  <c r="AE64" i="23"/>
  <c r="AE65" i="23"/>
  <c r="AE66" i="23"/>
  <c r="AE67" i="23"/>
  <c r="AE68" i="23"/>
  <c r="AE69" i="23"/>
  <c r="AE70" i="23"/>
  <c r="AE71" i="23"/>
  <c r="AE72" i="23"/>
  <c r="AE73" i="23"/>
  <c r="AE74" i="23"/>
  <c r="AE75" i="23"/>
  <c r="AE76" i="23"/>
  <c r="AE77" i="23"/>
  <c r="AE78" i="23"/>
  <c r="AE79" i="23"/>
  <c r="AE80" i="23"/>
  <c r="AE81" i="23"/>
  <c r="AE82" i="23"/>
  <c r="AE83" i="23"/>
  <c r="AE84" i="23"/>
  <c r="AE85" i="23"/>
  <c r="AE86" i="23"/>
  <c r="AE87" i="23"/>
  <c r="AE88" i="23"/>
  <c r="AE89" i="23"/>
  <c r="AE90" i="23"/>
  <c r="AE91" i="23"/>
  <c r="AE92" i="23"/>
  <c r="AE93" i="23"/>
  <c r="AE94" i="23"/>
  <c r="AE95" i="23"/>
  <c r="AE96" i="23"/>
  <c r="AE97" i="23"/>
  <c r="AE98" i="23"/>
  <c r="AE99" i="23"/>
  <c r="AE100" i="23"/>
  <c r="AE101" i="23"/>
  <c r="AE102" i="23"/>
  <c r="AE103" i="23"/>
  <c r="AE104" i="23"/>
  <c r="AE105" i="23"/>
  <c r="AE106" i="23"/>
  <c r="AE107" i="23"/>
  <c r="AE108" i="23"/>
  <c r="AE109" i="23"/>
  <c r="AE110" i="23"/>
  <c r="AE111" i="23"/>
  <c r="AE112" i="23"/>
  <c r="AE113" i="23"/>
  <c r="AE114" i="23"/>
  <c r="AE115" i="23"/>
  <c r="AE116" i="23"/>
  <c r="AE117" i="23"/>
  <c r="AE118" i="23"/>
  <c r="AE119" i="23"/>
  <c r="AE120" i="23"/>
  <c r="AE121" i="23"/>
  <c r="AE122" i="23"/>
  <c r="AE123" i="23"/>
  <c r="AE124" i="23"/>
  <c r="AE125" i="23"/>
  <c r="AE126" i="23"/>
  <c r="AE127" i="23"/>
  <c r="AE128" i="23"/>
  <c r="AE129" i="23"/>
  <c r="AE130" i="23"/>
  <c r="AE131" i="23"/>
  <c r="AE132" i="23"/>
  <c r="AE133" i="23"/>
  <c r="AE134" i="23"/>
  <c r="AE135" i="23"/>
  <c r="AE136" i="23"/>
  <c r="AE137" i="23"/>
  <c r="AE138" i="23"/>
  <c r="AE139" i="23"/>
  <c r="AE140" i="23"/>
  <c r="AE141" i="23"/>
  <c r="AE142" i="23"/>
  <c r="AE143" i="23"/>
  <c r="AE144" i="23"/>
  <c r="AE145" i="23"/>
  <c r="AE146" i="23"/>
  <c r="AE147" i="23"/>
  <c r="AE148" i="23"/>
  <c r="AE149" i="23"/>
  <c r="AE150" i="23"/>
  <c r="AE151" i="23"/>
  <c r="AE152" i="23"/>
  <c r="AE153" i="23"/>
  <c r="AE154" i="23"/>
  <c r="AE155" i="23"/>
  <c r="AE156" i="23"/>
  <c r="AE157" i="23"/>
  <c r="AE158" i="23"/>
  <c r="AE159" i="23"/>
  <c r="AE160" i="23"/>
  <c r="AE161" i="23"/>
  <c r="AE162" i="23"/>
  <c r="AE163" i="23"/>
  <c r="AE164" i="23"/>
  <c r="AE165" i="23"/>
  <c r="AE166" i="23"/>
  <c r="AE167" i="23"/>
  <c r="AE168" i="23"/>
  <c r="AE169" i="23"/>
  <c r="AE170" i="23"/>
  <c r="AE171" i="23"/>
  <c r="AE172" i="23"/>
  <c r="AE173" i="23"/>
  <c r="AE174" i="23"/>
  <c r="AE175" i="23"/>
  <c r="AE176" i="23"/>
  <c r="AE177" i="23"/>
  <c r="AE178" i="23"/>
  <c r="AE179" i="23"/>
  <c r="AE180" i="23"/>
  <c r="AE181" i="23"/>
  <c r="AE182" i="23"/>
  <c r="AE183" i="23"/>
  <c r="AE184" i="23"/>
  <c r="AE185" i="23"/>
  <c r="AE186" i="23"/>
  <c r="AE187" i="23"/>
  <c r="AE188" i="23"/>
  <c r="AE189" i="23"/>
  <c r="AE190" i="23"/>
  <c r="AE191" i="23"/>
  <c r="AE192" i="23"/>
  <c r="AE193" i="23"/>
  <c r="AE194" i="23"/>
  <c r="AE195" i="23"/>
  <c r="AE196" i="23"/>
  <c r="AE197" i="23"/>
  <c r="AE198" i="23"/>
  <c r="AE199" i="23"/>
  <c r="AE200" i="23"/>
  <c r="AE201" i="23"/>
  <c r="AE202" i="23"/>
  <c r="AE203" i="23"/>
  <c r="AE204" i="23"/>
  <c r="AE205" i="23"/>
  <c r="AE206" i="23"/>
  <c r="AE207" i="23"/>
  <c r="AE208" i="23"/>
  <c r="AE209" i="23"/>
  <c r="AE210" i="23"/>
  <c r="AE211" i="23"/>
  <c r="AE212" i="23"/>
  <c r="AE213" i="23"/>
  <c r="AE214" i="23"/>
  <c r="AE215" i="23"/>
  <c r="AE216" i="23"/>
  <c r="AE217" i="23"/>
  <c r="AE218" i="23"/>
  <c r="AE219" i="23"/>
  <c r="AE220" i="23"/>
  <c r="AE221" i="23"/>
  <c r="AE222" i="23"/>
  <c r="AE223" i="23"/>
  <c r="AE224" i="23"/>
  <c r="AE225" i="23"/>
  <c r="AE226" i="23"/>
  <c r="AE227" i="23"/>
  <c r="AE228" i="23"/>
  <c r="AE229" i="23"/>
  <c r="AE230" i="23"/>
  <c r="AE231" i="23"/>
  <c r="AE232" i="23"/>
  <c r="AE233" i="23"/>
  <c r="AE234" i="23"/>
  <c r="AE235" i="23"/>
  <c r="AE236" i="23"/>
  <c r="AE237" i="23"/>
  <c r="AE238" i="23"/>
  <c r="AE239" i="23"/>
  <c r="AE240" i="23"/>
  <c r="AE241" i="23"/>
  <c r="AE242" i="23"/>
  <c r="AE243" i="23"/>
  <c r="AE244" i="23"/>
  <c r="AE245" i="23"/>
  <c r="AE246" i="23"/>
  <c r="AE247" i="23"/>
  <c r="AE248" i="23"/>
  <c r="AE249" i="23"/>
  <c r="AE250" i="23"/>
  <c r="AE251" i="23"/>
  <c r="AE252" i="23"/>
  <c r="AE253" i="23"/>
  <c r="AE254" i="23"/>
  <c r="AE255" i="23"/>
  <c r="AE256" i="23"/>
  <c r="AE257" i="23"/>
  <c r="AE258" i="23"/>
  <c r="AE259" i="23"/>
  <c r="AE260" i="23"/>
  <c r="AE261" i="23"/>
  <c r="AE262" i="23"/>
  <c r="AE263" i="23"/>
  <c r="AE264" i="23"/>
  <c r="AE265" i="23"/>
  <c r="AE266" i="23"/>
  <c r="AE267" i="23"/>
  <c r="AE268" i="23"/>
  <c r="AE269" i="23"/>
  <c r="AE270" i="23"/>
  <c r="AE271" i="23"/>
  <c r="AE272" i="23"/>
  <c r="AE273" i="23"/>
  <c r="AE274" i="23"/>
  <c r="AE275" i="23"/>
  <c r="AE276" i="23"/>
  <c r="AE277" i="23"/>
  <c r="AE278" i="23"/>
  <c r="AE279" i="23"/>
  <c r="AE280" i="23"/>
  <c r="AE281" i="23"/>
  <c r="AE282" i="23"/>
  <c r="AE283" i="23"/>
  <c r="AE284" i="23"/>
  <c r="AE285" i="23"/>
  <c r="AE286" i="23"/>
  <c r="AE287" i="23"/>
  <c r="AE288" i="23"/>
  <c r="AE289" i="23"/>
  <c r="AE290" i="23"/>
  <c r="AE291" i="23"/>
  <c r="AE292" i="23"/>
  <c r="AE293" i="23"/>
  <c r="AE294" i="23"/>
  <c r="AE295" i="23"/>
  <c r="AE296" i="23"/>
  <c r="AE297" i="23"/>
  <c r="AE298" i="23"/>
  <c r="AE299" i="23"/>
  <c r="AE300" i="23"/>
  <c r="AE301" i="23"/>
  <c r="AE302" i="23"/>
  <c r="AE303" i="23"/>
  <c r="AE304" i="23"/>
  <c r="AE305" i="23"/>
  <c r="AE306" i="23"/>
  <c r="AE307" i="23"/>
  <c r="AE308" i="23"/>
  <c r="AE309" i="23"/>
  <c r="AE310" i="23"/>
  <c r="AE311" i="23"/>
  <c r="AE312" i="23"/>
  <c r="AE313" i="23"/>
  <c r="AE314" i="23"/>
  <c r="AE315" i="23"/>
  <c r="AE316" i="23"/>
  <c r="AE317" i="23"/>
  <c r="AE318" i="23"/>
  <c r="AE319" i="23"/>
  <c r="AE320" i="23"/>
  <c r="AE321" i="23"/>
  <c r="AE322" i="23"/>
  <c r="AE323" i="23"/>
  <c r="AE324" i="23"/>
  <c r="AE325" i="23"/>
  <c r="AE326" i="23"/>
  <c r="AE327" i="23"/>
  <c r="AE328" i="23"/>
  <c r="AE329" i="23"/>
  <c r="AE330" i="23"/>
  <c r="AE331" i="23"/>
  <c r="AE332" i="23"/>
  <c r="AE333" i="23"/>
  <c r="AE334" i="23"/>
  <c r="AE335" i="23"/>
  <c r="AE336" i="23"/>
  <c r="AE337" i="23"/>
  <c r="AE338" i="23"/>
  <c r="AE339" i="23"/>
  <c r="AE340" i="23"/>
  <c r="AE341" i="23"/>
  <c r="AE342" i="23"/>
  <c r="AE343" i="23"/>
  <c r="AE344" i="23"/>
  <c r="AE345" i="23"/>
  <c r="AE346" i="23"/>
  <c r="AE347" i="23"/>
  <c r="AE348" i="23"/>
  <c r="AE349" i="23"/>
  <c r="AE350" i="23"/>
  <c r="AE351" i="23"/>
  <c r="AE352" i="23"/>
  <c r="AE353" i="23"/>
  <c r="AE354" i="23"/>
  <c r="AE355" i="23"/>
  <c r="AE356" i="23"/>
  <c r="AE357" i="23"/>
  <c r="AE358" i="23"/>
  <c r="AE359" i="23"/>
  <c r="AE360" i="23"/>
  <c r="AE361" i="23"/>
  <c r="AE362" i="23"/>
  <c r="AE363" i="23"/>
  <c r="AE364" i="23"/>
  <c r="AE365" i="23"/>
  <c r="AE366" i="23"/>
  <c r="AE367" i="23"/>
  <c r="AE368" i="23"/>
  <c r="AE369" i="23"/>
  <c r="AE370" i="23"/>
  <c r="AE371" i="23"/>
  <c r="AE372" i="23"/>
  <c r="AE373" i="23"/>
  <c r="AE374" i="23"/>
  <c r="AE375" i="23"/>
  <c r="AE376" i="23"/>
  <c r="AE377" i="23"/>
  <c r="AE378" i="23"/>
  <c r="AE379" i="23"/>
  <c r="AE380" i="23"/>
  <c r="AE381" i="23"/>
  <c r="AE382" i="23"/>
  <c r="AE383" i="23"/>
  <c r="AE384" i="23"/>
  <c r="AE385" i="23"/>
  <c r="AE386" i="23"/>
  <c r="AE387" i="23"/>
  <c r="AE388" i="23"/>
  <c r="AE389" i="23"/>
  <c r="AE390" i="23"/>
  <c r="AE391" i="23"/>
  <c r="AE392" i="23"/>
  <c r="AE393" i="23"/>
  <c r="AE394" i="23"/>
  <c r="AE395" i="23"/>
  <c r="AE396" i="23"/>
  <c r="AE397" i="23"/>
  <c r="AE398" i="23"/>
  <c r="AE399" i="23"/>
  <c r="AE400" i="23"/>
  <c r="AE401" i="23"/>
  <c r="AE402" i="23"/>
  <c r="AE403" i="23"/>
  <c r="AE404" i="23"/>
  <c r="AE405" i="23"/>
  <c r="AE406" i="23"/>
  <c r="AE407" i="23"/>
  <c r="AE408" i="23"/>
  <c r="AE409" i="23"/>
  <c r="AE410" i="23"/>
  <c r="AE411" i="23"/>
  <c r="AE412" i="23"/>
  <c r="AE413" i="23"/>
  <c r="AE414" i="23"/>
  <c r="AE415" i="23"/>
  <c r="AE416" i="23"/>
  <c r="AE417" i="23"/>
  <c r="AE418" i="23"/>
  <c r="AE419" i="23"/>
  <c r="AE420" i="23"/>
  <c r="AE421" i="23"/>
  <c r="AE422" i="23"/>
  <c r="AE423" i="23"/>
  <c r="AE424" i="23"/>
  <c r="AE425" i="23"/>
  <c r="AE426" i="23"/>
  <c r="AE427" i="23"/>
  <c r="AE428" i="23"/>
  <c r="AE429" i="23"/>
  <c r="AE430" i="23"/>
  <c r="AE431" i="23"/>
  <c r="AE432" i="23"/>
  <c r="AE433" i="23"/>
  <c r="AE434" i="23"/>
  <c r="AE435" i="23"/>
  <c r="AE436" i="23"/>
  <c r="AE437" i="23"/>
  <c r="AE438" i="23"/>
  <c r="AE439" i="23"/>
  <c r="AE440" i="23"/>
  <c r="AE441" i="23"/>
  <c r="AE442" i="23"/>
  <c r="AE443" i="23"/>
  <c r="AE444" i="23"/>
  <c r="AE445" i="23"/>
  <c r="AE446" i="23"/>
  <c r="AE447" i="23"/>
  <c r="AE448" i="23"/>
  <c r="AE449" i="23"/>
  <c r="AE450" i="23"/>
  <c r="AE451" i="23"/>
  <c r="AE452" i="23"/>
  <c r="AE453" i="23"/>
  <c r="AE454" i="23"/>
  <c r="AE455" i="23"/>
  <c r="AE456" i="23"/>
  <c r="AE457" i="23"/>
  <c r="AE458" i="23"/>
  <c r="AE459" i="23"/>
  <c r="AE460" i="23"/>
  <c r="AE461" i="23"/>
  <c r="AE462" i="23"/>
  <c r="AE463" i="23"/>
  <c r="AE464" i="23"/>
  <c r="AE465" i="23"/>
  <c r="AE466" i="23"/>
  <c r="AE467" i="23"/>
  <c r="AE468" i="23"/>
  <c r="AE469" i="23"/>
  <c r="AE470" i="23"/>
  <c r="AE471" i="23"/>
  <c r="AE472" i="23"/>
  <c r="AE473" i="23"/>
  <c r="AE474" i="23"/>
  <c r="AE475" i="23"/>
  <c r="AE476" i="23"/>
  <c r="AE477" i="23"/>
  <c r="AE478" i="23"/>
  <c r="AE479" i="23"/>
  <c r="AE480" i="23"/>
  <c r="AE481" i="23"/>
  <c r="AE482" i="23"/>
  <c r="AE483" i="23"/>
  <c r="AE484" i="23"/>
  <c r="AE485" i="23"/>
  <c r="AE486" i="23"/>
  <c r="AE487" i="23"/>
  <c r="AE488" i="23"/>
  <c r="AE489" i="23"/>
  <c r="AE490" i="23"/>
  <c r="AE491" i="23"/>
  <c r="AE492" i="23"/>
  <c r="AE493" i="23"/>
  <c r="AE494" i="23"/>
  <c r="AE495" i="23"/>
  <c r="AE496" i="23"/>
  <c r="AE497" i="23"/>
  <c r="AE498" i="23"/>
  <c r="AE499" i="23"/>
  <c r="AE500" i="23"/>
  <c r="AE501" i="23"/>
  <c r="AE502" i="23"/>
  <c r="AE503" i="23"/>
  <c r="AE504" i="23"/>
  <c r="AE505" i="23"/>
  <c r="AE506" i="23"/>
  <c r="AE507" i="23"/>
  <c r="AE508" i="23"/>
  <c r="AE509" i="23"/>
  <c r="AE510" i="23"/>
  <c r="AE511" i="23"/>
  <c r="AE512" i="23"/>
  <c r="AE513" i="23"/>
  <c r="AE514" i="23"/>
  <c r="AE515" i="23"/>
  <c r="AE516" i="23"/>
  <c r="AE517" i="23"/>
  <c r="AE518" i="23"/>
  <c r="AE519" i="23"/>
  <c r="AE520" i="23"/>
  <c r="AE521" i="23"/>
  <c r="AE522" i="23"/>
  <c r="AE523" i="23"/>
  <c r="AE524" i="23"/>
  <c r="AE525" i="23"/>
  <c r="AE526" i="23"/>
  <c r="AE527" i="23"/>
  <c r="AE528" i="23"/>
  <c r="AE529" i="23"/>
  <c r="AE530" i="23"/>
  <c r="AE531" i="23"/>
  <c r="AE532" i="23"/>
  <c r="AE533" i="23"/>
  <c r="AE534" i="23"/>
  <c r="AE535" i="23"/>
  <c r="AE536" i="23"/>
  <c r="AE537" i="23"/>
  <c r="AE538" i="23"/>
  <c r="AE539" i="23"/>
  <c r="AE540" i="23"/>
  <c r="AE541" i="23"/>
  <c r="AE542" i="23"/>
  <c r="AE543" i="23"/>
  <c r="AE544" i="23"/>
  <c r="AE545" i="23"/>
  <c r="AE546" i="23"/>
  <c r="AE547" i="23"/>
  <c r="AE548" i="23"/>
  <c r="AE549" i="23"/>
  <c r="AE550" i="23"/>
  <c r="AE551" i="23"/>
  <c r="AE552" i="23"/>
  <c r="AE553" i="23"/>
  <c r="AE554" i="23"/>
  <c r="AE555" i="23"/>
  <c r="AE556" i="23"/>
  <c r="AE557" i="23"/>
  <c r="AE558" i="23"/>
  <c r="AE559" i="23"/>
  <c r="AE560" i="23"/>
  <c r="AE561" i="23"/>
  <c r="AE562" i="23"/>
  <c r="AE563" i="23"/>
  <c r="AE564" i="23"/>
  <c r="AE565" i="23"/>
  <c r="AE566" i="23"/>
  <c r="AE567" i="23"/>
  <c r="AE568" i="23"/>
  <c r="AE569" i="23"/>
  <c r="AE570" i="23"/>
  <c r="AE571" i="23"/>
  <c r="AE572" i="23"/>
  <c r="AE573" i="23"/>
  <c r="AE574" i="23"/>
  <c r="AE575" i="23"/>
  <c r="AE576" i="23"/>
  <c r="AE577" i="23"/>
  <c r="AE578" i="23"/>
  <c r="AE579" i="23"/>
  <c r="AE580" i="23"/>
  <c r="AE581" i="23"/>
  <c r="AE582" i="23"/>
  <c r="AE583" i="23"/>
  <c r="AE584" i="23"/>
  <c r="AE585" i="23"/>
  <c r="AE586" i="23"/>
  <c r="AE587" i="23"/>
  <c r="AE588" i="23"/>
  <c r="AE589" i="23"/>
  <c r="AE590" i="23"/>
  <c r="AE591" i="23"/>
  <c r="AE592" i="23"/>
  <c r="AE593" i="23"/>
  <c r="AE594" i="23"/>
  <c r="AE595" i="23"/>
  <c r="AE596" i="23"/>
  <c r="AE597" i="23"/>
  <c r="AE598" i="23"/>
  <c r="AE599" i="23"/>
  <c r="AE600" i="23"/>
  <c r="AE601" i="23"/>
  <c r="AE602" i="23"/>
  <c r="AE603" i="23"/>
  <c r="AE604" i="23"/>
  <c r="AE605" i="23"/>
  <c r="AE606" i="23"/>
  <c r="AE607" i="23"/>
  <c r="AE608" i="23"/>
  <c r="AE609" i="23"/>
  <c r="AE610" i="23"/>
  <c r="AE611" i="23"/>
  <c r="AE612" i="23"/>
  <c r="AE613" i="23"/>
  <c r="AE614" i="23"/>
  <c r="AE615" i="23"/>
  <c r="AE616" i="23"/>
  <c r="AE617" i="23"/>
  <c r="AE618" i="23"/>
  <c r="AE619" i="23"/>
  <c r="AE620" i="23"/>
  <c r="AE621" i="23"/>
  <c r="AE622" i="23"/>
  <c r="AE623" i="23"/>
  <c r="AE624" i="23"/>
  <c r="AE625" i="23"/>
  <c r="AE626" i="23"/>
  <c r="AE627" i="23"/>
  <c r="AE628" i="23"/>
  <c r="AE629" i="23"/>
  <c r="AE630" i="23"/>
  <c r="AE631" i="23"/>
  <c r="AE632" i="23"/>
  <c r="AE633" i="23"/>
  <c r="AE634" i="23"/>
  <c r="AE635" i="23"/>
  <c r="AE636" i="23"/>
  <c r="AE637" i="23"/>
  <c r="AE638" i="23"/>
  <c r="AE639" i="23"/>
  <c r="AE640" i="23"/>
  <c r="AE641" i="23"/>
  <c r="AE642" i="23"/>
  <c r="AE643" i="23"/>
  <c r="AE644" i="23"/>
  <c r="AE645" i="23"/>
  <c r="AE646" i="23"/>
  <c r="AE647" i="23"/>
  <c r="AE648" i="23"/>
  <c r="AE649" i="23"/>
  <c r="AE650" i="23"/>
  <c r="AE651" i="23"/>
  <c r="AE652" i="23"/>
  <c r="AE653" i="23"/>
  <c r="AE654" i="23"/>
  <c r="AE655" i="23"/>
  <c r="AE656" i="23"/>
  <c r="AE657" i="23"/>
  <c r="AE658" i="23"/>
  <c r="AE659" i="23"/>
  <c r="AE660" i="23"/>
  <c r="AE661" i="23"/>
  <c r="AE662" i="23"/>
  <c r="AE663" i="23"/>
  <c r="AE664" i="23"/>
  <c r="AE665" i="23"/>
  <c r="AE666" i="23"/>
  <c r="AE667" i="23"/>
  <c r="AE668" i="23"/>
  <c r="AE669" i="23"/>
  <c r="AE670" i="23"/>
  <c r="AE671" i="23"/>
  <c r="AE672" i="23"/>
  <c r="AE673" i="23"/>
  <c r="AE674" i="23"/>
  <c r="AE675" i="23"/>
  <c r="AE676" i="23"/>
  <c r="AE677" i="23"/>
  <c r="AE678" i="23"/>
  <c r="AE679" i="23"/>
  <c r="AE680" i="23"/>
  <c r="AE681" i="23"/>
  <c r="AE682" i="23"/>
  <c r="AE683" i="23"/>
  <c r="AE684" i="23"/>
  <c r="AE685" i="23"/>
  <c r="AE686" i="23"/>
  <c r="AE687" i="23"/>
  <c r="AE688" i="23"/>
  <c r="AE689" i="23"/>
  <c r="AE690" i="23"/>
  <c r="AE691" i="23"/>
  <c r="AE692" i="23"/>
  <c r="AE693" i="23"/>
  <c r="AE694" i="23"/>
  <c r="AE695" i="23"/>
  <c r="AE696" i="23"/>
  <c r="AE697" i="23"/>
  <c r="AE698" i="23"/>
  <c r="AE699" i="23"/>
  <c r="AE700" i="23"/>
  <c r="AE701" i="23"/>
  <c r="AE702" i="23"/>
  <c r="AE703" i="23"/>
  <c r="AE704" i="23"/>
  <c r="AE705" i="23"/>
  <c r="AE706" i="23"/>
  <c r="AE707" i="23"/>
  <c r="AE708" i="23"/>
  <c r="AE709" i="23"/>
  <c r="AE710" i="23"/>
  <c r="AE711" i="23"/>
  <c r="AE712" i="23"/>
  <c r="AE713" i="23"/>
  <c r="AE714" i="23"/>
  <c r="AE715" i="23"/>
  <c r="AE716" i="23"/>
  <c r="AE717" i="23"/>
  <c r="AE718" i="23"/>
  <c r="AE719" i="23"/>
  <c r="AE720" i="23"/>
  <c r="AE721" i="23"/>
  <c r="AE722" i="23"/>
  <c r="AE723" i="23"/>
  <c r="AE724" i="23"/>
  <c r="AE725" i="23"/>
  <c r="AE726" i="23"/>
  <c r="AE727" i="23"/>
  <c r="AE728" i="23"/>
  <c r="AE729" i="23"/>
  <c r="AE730" i="23"/>
  <c r="AE731" i="23"/>
  <c r="AE732" i="23"/>
  <c r="AE733" i="23"/>
  <c r="AE734" i="23"/>
  <c r="AE735" i="23"/>
  <c r="AE736" i="23"/>
  <c r="AE737" i="23"/>
  <c r="AE738" i="23"/>
  <c r="AE739" i="23"/>
  <c r="AE740" i="23"/>
  <c r="AE741" i="23"/>
  <c r="AE742" i="23"/>
  <c r="AE743" i="23"/>
  <c r="AE744" i="23"/>
  <c r="AE745" i="23"/>
  <c r="AE746" i="23"/>
  <c r="AE747" i="23"/>
  <c r="AE748" i="23"/>
  <c r="AE749" i="23"/>
  <c r="AE750" i="23"/>
  <c r="AE751" i="23"/>
  <c r="AE752" i="23"/>
  <c r="AE753" i="23"/>
  <c r="AE754" i="23"/>
  <c r="AE755" i="23"/>
  <c r="AE756" i="23"/>
  <c r="AE757" i="23"/>
  <c r="AE758" i="23"/>
  <c r="AE759" i="23"/>
  <c r="AE760" i="23"/>
  <c r="AE761" i="23"/>
  <c r="AE762" i="23"/>
  <c r="AE763" i="23"/>
  <c r="AE764" i="23"/>
  <c r="AE765" i="23"/>
  <c r="AE766" i="23"/>
  <c r="AE767" i="23"/>
  <c r="AE768" i="23"/>
  <c r="AE769" i="23"/>
  <c r="AE770" i="23"/>
  <c r="AE771" i="23"/>
  <c r="AE772" i="23"/>
  <c r="AE773" i="23"/>
  <c r="AE774" i="23"/>
  <c r="AE775" i="23"/>
  <c r="AE776" i="23"/>
  <c r="AE777" i="23"/>
  <c r="AE778" i="23"/>
  <c r="AE779" i="23"/>
  <c r="AE780" i="23"/>
  <c r="AE781" i="23"/>
  <c r="AE782" i="23"/>
  <c r="AE783" i="23"/>
  <c r="AE784" i="23"/>
  <c r="AE785" i="23"/>
  <c r="AE786" i="23"/>
  <c r="AE787" i="23"/>
  <c r="AE788" i="23"/>
  <c r="AE789" i="23"/>
  <c r="AE790" i="23"/>
  <c r="AE791" i="23"/>
  <c r="AE792" i="23"/>
  <c r="AE793" i="23"/>
  <c r="AE794" i="23"/>
  <c r="AE795" i="23"/>
  <c r="AE796" i="23"/>
  <c r="AE797" i="23"/>
  <c r="AE798" i="23"/>
  <c r="AE799" i="23"/>
  <c r="AE800" i="23"/>
  <c r="AE801" i="23"/>
  <c r="AE802" i="23"/>
  <c r="AE803" i="23"/>
  <c r="AE804" i="23"/>
  <c r="AE805" i="23"/>
  <c r="AE806" i="23"/>
  <c r="AE807" i="23"/>
  <c r="AE808" i="23"/>
  <c r="AE809" i="23"/>
  <c r="AE810" i="23"/>
  <c r="AE811" i="23"/>
  <c r="AE812" i="23"/>
  <c r="AE813" i="23"/>
  <c r="AE814" i="23"/>
  <c r="AE815" i="23"/>
  <c r="AE816" i="23"/>
  <c r="AE817" i="23"/>
  <c r="AE818" i="23"/>
  <c r="AE819" i="23"/>
  <c r="AE820" i="23"/>
  <c r="AE821" i="23"/>
  <c r="AE822" i="23"/>
  <c r="AE823" i="23"/>
  <c r="AE824" i="23"/>
  <c r="AE825" i="23"/>
  <c r="AE826" i="23"/>
  <c r="AE827" i="23"/>
  <c r="AE828" i="23"/>
  <c r="AE829" i="23"/>
  <c r="AE830" i="23"/>
  <c r="AE831" i="23"/>
  <c r="AE832" i="23"/>
  <c r="AE833" i="23"/>
  <c r="AE834" i="23"/>
  <c r="AE835" i="23"/>
  <c r="AE836" i="23"/>
  <c r="AE837" i="23"/>
  <c r="AE838" i="23"/>
  <c r="AE839" i="23"/>
  <c r="AE840" i="23"/>
  <c r="AE841" i="23"/>
  <c r="AE842" i="23"/>
  <c r="AE843" i="23"/>
  <c r="AE844" i="23"/>
  <c r="AE845" i="23"/>
  <c r="AE846" i="23"/>
  <c r="AE847" i="23"/>
  <c r="AE848" i="23"/>
  <c r="AE849" i="23"/>
  <c r="AE850" i="23"/>
  <c r="AE851" i="23"/>
  <c r="AE852" i="23"/>
  <c r="AE853" i="23"/>
  <c r="AE854" i="23"/>
  <c r="AE855" i="23"/>
  <c r="AE856" i="23"/>
  <c r="AE857" i="23"/>
  <c r="AE858" i="23"/>
  <c r="AE859" i="23"/>
  <c r="AE860" i="23"/>
  <c r="AE861" i="23"/>
  <c r="AE862" i="23"/>
  <c r="AE863" i="23"/>
  <c r="AE864" i="23"/>
  <c r="AE865" i="23"/>
  <c r="AE866" i="23"/>
  <c r="AE867" i="23"/>
  <c r="AE868" i="23"/>
  <c r="AE869" i="23"/>
  <c r="AE870" i="23"/>
  <c r="AE871" i="23"/>
  <c r="AE872" i="23"/>
  <c r="AE873" i="23"/>
  <c r="AE874" i="23"/>
  <c r="AE875" i="23"/>
  <c r="AE876" i="23"/>
  <c r="AE877" i="23"/>
  <c r="AE878" i="23"/>
  <c r="AE879" i="23"/>
  <c r="AE880" i="23"/>
  <c r="AE881" i="23"/>
  <c r="AE882" i="23"/>
  <c r="AE883" i="23"/>
  <c r="AE884" i="23"/>
  <c r="AE885" i="23"/>
  <c r="AE886" i="23"/>
  <c r="AE887" i="23"/>
  <c r="AE888" i="23"/>
  <c r="AE889" i="23"/>
  <c r="AE890" i="23"/>
  <c r="AE891" i="23"/>
  <c r="AE892" i="23"/>
  <c r="AE893" i="23"/>
  <c r="AE894" i="23"/>
  <c r="AE895" i="23"/>
  <c r="AE896" i="23"/>
  <c r="AE897" i="23"/>
  <c r="AE898" i="23"/>
  <c r="AE899" i="23"/>
  <c r="AE900" i="23"/>
  <c r="AE901" i="23"/>
  <c r="AE902" i="23"/>
  <c r="AE903" i="23"/>
  <c r="AE904" i="23"/>
  <c r="AE905" i="23"/>
  <c r="AE906" i="23"/>
  <c r="AE907" i="23"/>
  <c r="AE908" i="23"/>
  <c r="AE909" i="23"/>
  <c r="AE910" i="23"/>
  <c r="AE911" i="23"/>
  <c r="AE912" i="23"/>
  <c r="AE913" i="23"/>
  <c r="AE914" i="23"/>
  <c r="AE915" i="23"/>
  <c r="AE916" i="23"/>
  <c r="AE917" i="23"/>
  <c r="AE918" i="23"/>
  <c r="AE919" i="23"/>
  <c r="AE920" i="23"/>
  <c r="AE921" i="23"/>
  <c r="AE922" i="23"/>
  <c r="AE923" i="23"/>
  <c r="AE924" i="23"/>
  <c r="AE925" i="23"/>
  <c r="AE926" i="23"/>
  <c r="AE927" i="23"/>
  <c r="AE928" i="23"/>
  <c r="AE929" i="23"/>
  <c r="AE930" i="23"/>
  <c r="AE931" i="23"/>
  <c r="AE932" i="23"/>
  <c r="AE933" i="23"/>
  <c r="AE934" i="23"/>
  <c r="AE935" i="23"/>
  <c r="AE936" i="23"/>
  <c r="AE937" i="23"/>
  <c r="AE938" i="23"/>
  <c r="AE939" i="23"/>
  <c r="AE940" i="23"/>
  <c r="AE941" i="23"/>
  <c r="AE942" i="23"/>
  <c r="AE943" i="23"/>
  <c r="AE944" i="23"/>
  <c r="AE945" i="23"/>
  <c r="AE946" i="23"/>
  <c r="AE947" i="23"/>
  <c r="AE948" i="23"/>
  <c r="AE949" i="23"/>
  <c r="AE950" i="23"/>
  <c r="AE951" i="23"/>
  <c r="AE952" i="23"/>
  <c r="AE953" i="23"/>
  <c r="AE954" i="23"/>
  <c r="AE955" i="23"/>
  <c r="AE956" i="23"/>
  <c r="AE957" i="23"/>
  <c r="AE958" i="23"/>
  <c r="AE959" i="23"/>
  <c r="AE960" i="23"/>
  <c r="AE961" i="23"/>
  <c r="AE962" i="23"/>
  <c r="AE963" i="23"/>
  <c r="AE964" i="23"/>
  <c r="AE965" i="23"/>
  <c r="AE966" i="23"/>
  <c r="AE967" i="23"/>
  <c r="AE968" i="23"/>
  <c r="AE969" i="23"/>
  <c r="AE970" i="23"/>
  <c r="AE971" i="23"/>
  <c r="AE972" i="23"/>
  <c r="AE973" i="23"/>
  <c r="AE974" i="23"/>
  <c r="AE975" i="23"/>
  <c r="AE976" i="23"/>
  <c r="AE977" i="23"/>
  <c r="AE978" i="23"/>
  <c r="AE979" i="23"/>
  <c r="AE980" i="23"/>
  <c r="AE981" i="23"/>
  <c r="AE982" i="23"/>
  <c r="AE983" i="23"/>
  <c r="AE984" i="23"/>
  <c r="AE985" i="23"/>
  <c r="AE986" i="23"/>
  <c r="AE987" i="23"/>
  <c r="AE988" i="23"/>
  <c r="AE989" i="23"/>
  <c r="AE990" i="23"/>
  <c r="AE991" i="23"/>
  <c r="AE992" i="23"/>
  <c r="AE993" i="23"/>
  <c r="AE994" i="23"/>
  <c r="AE995" i="23"/>
  <c r="AE996" i="23"/>
  <c r="AE997" i="23"/>
  <c r="AE998" i="23"/>
  <c r="AE999" i="23"/>
  <c r="AE1000" i="23"/>
  <c r="AE1001" i="23"/>
  <c r="AE1002" i="23"/>
  <c r="AE1003" i="23"/>
  <c r="AE1004" i="23"/>
  <c r="Y1001" i="23"/>
  <c r="Y1002" i="23"/>
  <c r="Y1003" i="23"/>
  <c r="Y1004" i="23"/>
  <c r="AD12" i="23"/>
  <c r="AD13" i="23"/>
  <c r="AD14" i="23"/>
  <c r="AD15" i="23"/>
  <c r="AD16" i="23"/>
  <c r="AD17" i="23"/>
  <c r="AD18" i="23"/>
  <c r="AD19" i="23"/>
  <c r="AD20" i="23"/>
  <c r="AD21" i="23"/>
  <c r="AD22" i="23"/>
  <c r="AD23" i="23"/>
  <c r="AD24" i="23"/>
  <c r="AD25" i="23"/>
  <c r="AD26" i="23"/>
  <c r="AD27" i="23"/>
  <c r="AD28" i="23"/>
  <c r="AD29" i="23"/>
  <c r="AD30" i="23"/>
  <c r="AD31" i="23"/>
  <c r="AD32" i="23"/>
  <c r="AD33" i="23"/>
  <c r="AD34" i="23"/>
  <c r="AD35" i="23"/>
  <c r="AD36" i="23"/>
  <c r="AD37" i="23"/>
  <c r="AD38" i="23"/>
  <c r="AD39" i="23"/>
  <c r="AD40" i="23"/>
  <c r="AD41" i="23"/>
  <c r="AD42" i="23"/>
  <c r="AD43" i="23"/>
  <c r="AD44" i="23"/>
  <c r="AD45" i="23"/>
  <c r="AD46" i="23"/>
  <c r="AD47" i="23"/>
  <c r="AD48" i="23"/>
  <c r="AD49" i="23"/>
  <c r="AD50" i="23"/>
  <c r="AD51" i="23"/>
  <c r="AD52" i="23"/>
  <c r="AD53" i="23"/>
  <c r="AD54" i="23"/>
  <c r="AD55" i="23"/>
  <c r="AD56" i="23"/>
  <c r="AD57" i="23"/>
  <c r="AD58" i="23"/>
  <c r="AD59" i="23"/>
  <c r="AD60" i="23"/>
  <c r="AD61" i="23"/>
  <c r="AD62" i="23"/>
  <c r="AD63" i="23"/>
  <c r="AD64" i="23"/>
  <c r="AD65" i="23"/>
  <c r="AD66" i="23"/>
  <c r="AD67" i="23"/>
  <c r="AD68" i="23"/>
  <c r="AD69" i="23"/>
  <c r="AD70" i="23"/>
  <c r="AD71" i="23"/>
  <c r="AD72" i="23"/>
  <c r="AD73" i="23"/>
  <c r="AD74" i="23"/>
  <c r="AD75" i="23"/>
  <c r="AD76" i="23"/>
  <c r="AD77" i="23"/>
  <c r="AD78" i="23"/>
  <c r="AD79" i="23"/>
  <c r="AD80" i="23"/>
  <c r="AD81" i="23"/>
  <c r="AD82" i="23"/>
  <c r="AD83" i="23"/>
  <c r="AD84" i="23"/>
  <c r="AD85" i="23"/>
  <c r="AD86" i="23"/>
  <c r="AD87" i="23"/>
  <c r="AD88" i="23"/>
  <c r="AD89" i="23"/>
  <c r="AD90" i="23"/>
  <c r="AD91" i="23"/>
  <c r="AD92" i="23"/>
  <c r="AD93" i="23"/>
  <c r="AD94" i="23"/>
  <c r="AD95" i="23"/>
  <c r="AD96" i="23"/>
  <c r="AD97" i="23"/>
  <c r="AD98" i="23"/>
  <c r="AD99" i="23"/>
  <c r="AD100" i="23"/>
  <c r="AD101" i="23"/>
  <c r="AD102" i="23"/>
  <c r="AD103" i="23"/>
  <c r="AD104" i="23"/>
  <c r="AD105" i="23"/>
  <c r="AD106" i="23"/>
  <c r="AD107" i="23"/>
  <c r="AD108" i="23"/>
  <c r="AD109" i="23"/>
  <c r="AD110" i="23"/>
  <c r="AD111" i="23"/>
  <c r="AD112" i="23"/>
  <c r="AD113" i="23"/>
  <c r="AD114" i="23"/>
  <c r="AD115" i="23"/>
  <c r="AD116" i="23"/>
  <c r="AD117" i="23"/>
  <c r="AD118" i="23"/>
  <c r="AD119" i="23"/>
  <c r="AD120" i="23"/>
  <c r="AD121" i="23"/>
  <c r="AD122" i="23"/>
  <c r="AD123" i="23"/>
  <c r="AD124" i="23"/>
  <c r="AD125" i="23"/>
  <c r="AD126" i="23"/>
  <c r="AD127" i="23"/>
  <c r="AD128" i="23"/>
  <c r="AD129" i="23"/>
  <c r="AD130" i="23"/>
  <c r="AD131" i="23"/>
  <c r="AD132" i="23"/>
  <c r="AD133" i="23"/>
  <c r="AD134" i="23"/>
  <c r="AD135" i="23"/>
  <c r="AD136" i="23"/>
  <c r="AD137" i="23"/>
  <c r="AD138" i="23"/>
  <c r="AD139" i="23"/>
  <c r="AD140" i="23"/>
  <c r="AD141" i="23"/>
  <c r="AD142" i="23"/>
  <c r="AD143" i="23"/>
  <c r="AD144" i="23"/>
  <c r="AD145" i="23"/>
  <c r="AD146" i="23"/>
  <c r="AD147" i="23"/>
  <c r="AD148" i="23"/>
  <c r="AD149" i="23"/>
  <c r="AD150" i="23"/>
  <c r="AD151" i="23"/>
  <c r="AD152" i="23"/>
  <c r="AD153" i="23"/>
  <c r="AD154" i="23"/>
  <c r="AD155" i="23"/>
  <c r="AD156" i="23"/>
  <c r="AD157" i="23"/>
  <c r="AD158" i="23"/>
  <c r="AD159" i="23"/>
  <c r="AD160" i="23"/>
  <c r="AD161" i="23"/>
  <c r="AD162" i="23"/>
  <c r="AD163" i="23"/>
  <c r="AD164" i="23"/>
  <c r="AD165" i="23"/>
  <c r="AD166" i="23"/>
  <c r="AD167" i="23"/>
  <c r="AD168" i="23"/>
  <c r="AD169" i="23"/>
  <c r="AD170" i="23"/>
  <c r="AD171" i="23"/>
  <c r="AD172" i="23"/>
  <c r="AD173" i="23"/>
  <c r="AD174" i="23"/>
  <c r="AD175" i="23"/>
  <c r="AD176" i="23"/>
  <c r="AD177" i="23"/>
  <c r="AD178" i="23"/>
  <c r="AD179" i="23"/>
  <c r="AD180" i="23"/>
  <c r="AD181" i="23"/>
  <c r="AD182" i="23"/>
  <c r="AD183" i="23"/>
  <c r="AD184" i="23"/>
  <c r="AD185" i="23"/>
  <c r="AD186" i="23"/>
  <c r="AD187" i="23"/>
  <c r="AD188" i="23"/>
  <c r="AD189" i="23"/>
  <c r="AD190" i="23"/>
  <c r="AD191" i="23"/>
  <c r="AD192" i="23"/>
  <c r="AD193" i="23"/>
  <c r="AD194" i="23"/>
  <c r="AD195" i="23"/>
  <c r="AD196" i="23"/>
  <c r="AD197" i="23"/>
  <c r="AD198" i="23"/>
  <c r="AD199" i="23"/>
  <c r="AD200" i="23"/>
  <c r="AD201" i="23"/>
  <c r="AD202" i="23"/>
  <c r="AD203" i="23"/>
  <c r="AD204" i="23"/>
  <c r="AD205" i="23"/>
  <c r="AD206" i="23"/>
  <c r="AD207" i="23"/>
  <c r="AD208" i="23"/>
  <c r="AD209" i="23"/>
  <c r="AD210" i="23"/>
  <c r="AD211" i="23"/>
  <c r="AD212" i="23"/>
  <c r="AD213" i="23"/>
  <c r="AD214" i="23"/>
  <c r="AD215" i="23"/>
  <c r="AD216" i="23"/>
  <c r="AD217" i="23"/>
  <c r="AD218" i="23"/>
  <c r="AD219" i="23"/>
  <c r="AD220" i="23"/>
  <c r="AD221" i="23"/>
  <c r="AD222" i="23"/>
  <c r="AD223" i="23"/>
  <c r="AD224" i="23"/>
  <c r="AD225" i="23"/>
  <c r="AD226" i="23"/>
  <c r="AD227" i="23"/>
  <c r="AD228" i="23"/>
  <c r="AD229" i="23"/>
  <c r="AD230" i="23"/>
  <c r="AD231" i="23"/>
  <c r="AD232" i="23"/>
  <c r="AD233" i="23"/>
  <c r="AD234" i="23"/>
  <c r="AD235" i="23"/>
  <c r="AD236" i="23"/>
  <c r="AD237" i="23"/>
  <c r="AD238" i="23"/>
  <c r="AD239" i="23"/>
  <c r="AD240" i="23"/>
  <c r="AD241" i="23"/>
  <c r="AD242" i="23"/>
  <c r="AD243" i="23"/>
  <c r="AD244" i="23"/>
  <c r="AD245" i="23"/>
  <c r="AD246" i="23"/>
  <c r="AD247" i="23"/>
  <c r="AD248" i="23"/>
  <c r="AD249" i="23"/>
  <c r="AD250" i="23"/>
  <c r="AD251" i="23"/>
  <c r="AD252" i="23"/>
  <c r="AD253" i="23"/>
  <c r="AD254" i="23"/>
  <c r="AD255" i="23"/>
  <c r="AD256" i="23"/>
  <c r="AD257" i="23"/>
  <c r="AD258" i="23"/>
  <c r="AD259" i="23"/>
  <c r="AD260" i="23"/>
  <c r="AD261" i="23"/>
  <c r="AD262" i="23"/>
  <c r="AD263" i="23"/>
  <c r="AD264" i="23"/>
  <c r="AD265" i="23"/>
  <c r="AD266" i="23"/>
  <c r="AD267" i="23"/>
  <c r="AD268" i="23"/>
  <c r="AD269" i="23"/>
  <c r="AD270" i="23"/>
  <c r="AD271" i="23"/>
  <c r="AD272" i="23"/>
  <c r="AD273" i="23"/>
  <c r="AD274" i="23"/>
  <c r="AD275" i="23"/>
  <c r="AD276" i="23"/>
  <c r="AD277" i="23"/>
  <c r="AD278" i="23"/>
  <c r="AD279" i="23"/>
  <c r="AD280" i="23"/>
  <c r="AD281" i="23"/>
  <c r="AD282" i="23"/>
  <c r="AD283" i="23"/>
  <c r="AD284" i="23"/>
  <c r="AD285" i="23"/>
  <c r="AD286" i="23"/>
  <c r="AD287" i="23"/>
  <c r="AD288" i="23"/>
  <c r="AD289" i="23"/>
  <c r="AD290" i="23"/>
  <c r="AD291" i="23"/>
  <c r="AD292" i="23"/>
  <c r="AD293" i="23"/>
  <c r="AD294" i="23"/>
  <c r="AD295" i="23"/>
  <c r="AD296" i="23"/>
  <c r="AD297" i="23"/>
  <c r="AD298" i="23"/>
  <c r="AD299" i="23"/>
  <c r="AD300" i="23"/>
  <c r="AD301" i="23"/>
  <c r="AD302" i="23"/>
  <c r="AD303" i="23"/>
  <c r="AD304" i="23"/>
  <c r="AD305" i="23"/>
  <c r="AD306" i="23"/>
  <c r="AD307" i="23"/>
  <c r="AD308" i="23"/>
  <c r="AD309" i="23"/>
  <c r="AD310" i="23"/>
  <c r="AD311" i="23"/>
  <c r="AD312" i="23"/>
  <c r="AD313" i="23"/>
  <c r="AD314" i="23"/>
  <c r="AD315" i="23"/>
  <c r="AD316" i="23"/>
  <c r="AD317" i="23"/>
  <c r="AD318" i="23"/>
  <c r="AD319" i="23"/>
  <c r="AD320" i="23"/>
  <c r="AD321" i="23"/>
  <c r="AD322" i="23"/>
  <c r="AD323" i="23"/>
  <c r="AD324" i="23"/>
  <c r="AD325" i="23"/>
  <c r="AD326" i="23"/>
  <c r="AD327" i="23"/>
  <c r="AD328" i="23"/>
  <c r="AD329" i="23"/>
  <c r="AD330" i="23"/>
  <c r="AD331" i="23"/>
  <c r="AD332" i="23"/>
  <c r="AD333" i="23"/>
  <c r="AD334" i="23"/>
  <c r="AD335" i="23"/>
  <c r="AD336" i="23"/>
  <c r="AD337" i="23"/>
  <c r="AD338" i="23"/>
  <c r="AD339" i="23"/>
  <c r="AD340" i="23"/>
  <c r="AD341" i="23"/>
  <c r="AD342" i="23"/>
  <c r="AD343" i="23"/>
  <c r="AD344" i="23"/>
  <c r="AD345" i="23"/>
  <c r="AD346" i="23"/>
  <c r="AD347" i="23"/>
  <c r="AD348" i="23"/>
  <c r="AD349" i="23"/>
  <c r="AD350" i="23"/>
  <c r="AD351" i="23"/>
  <c r="AD352" i="23"/>
  <c r="AD353" i="23"/>
  <c r="AD354" i="23"/>
  <c r="AD355" i="23"/>
  <c r="AD356" i="23"/>
  <c r="AD357" i="23"/>
  <c r="AD358" i="23"/>
  <c r="AD359" i="23"/>
  <c r="AD360" i="23"/>
  <c r="AD361" i="23"/>
  <c r="AD362" i="23"/>
  <c r="AD363" i="23"/>
  <c r="AD364" i="23"/>
  <c r="AD365" i="23"/>
  <c r="AD366" i="23"/>
  <c r="AD367" i="23"/>
  <c r="AD368" i="23"/>
  <c r="AD369" i="23"/>
  <c r="AD370" i="23"/>
  <c r="AD371" i="23"/>
  <c r="AD372" i="23"/>
  <c r="AD373" i="23"/>
  <c r="AD374" i="23"/>
  <c r="AD375" i="23"/>
  <c r="AD376" i="23"/>
  <c r="AD377" i="23"/>
  <c r="AD378" i="23"/>
  <c r="AD379" i="23"/>
  <c r="AD380" i="23"/>
  <c r="AD381" i="23"/>
  <c r="AD382" i="23"/>
  <c r="AD383" i="23"/>
  <c r="AD384" i="23"/>
  <c r="AD385" i="23"/>
  <c r="AD386" i="23"/>
  <c r="AD387" i="23"/>
  <c r="AD388" i="23"/>
  <c r="AD389" i="23"/>
  <c r="AD390" i="23"/>
  <c r="AD391" i="23"/>
  <c r="AD392" i="23"/>
  <c r="AD393" i="23"/>
  <c r="AD394" i="23"/>
  <c r="AD395" i="23"/>
  <c r="AD396" i="23"/>
  <c r="AD397" i="23"/>
  <c r="AD398" i="23"/>
  <c r="AD399" i="23"/>
  <c r="AD400" i="23"/>
  <c r="AD401" i="23"/>
  <c r="AD402" i="23"/>
  <c r="AD403" i="23"/>
  <c r="AD404" i="23"/>
  <c r="AD405" i="23"/>
  <c r="AD406" i="23"/>
  <c r="AD407" i="23"/>
  <c r="AD408" i="23"/>
  <c r="AD409" i="23"/>
  <c r="AD410" i="23"/>
  <c r="AD411" i="23"/>
  <c r="AD412" i="23"/>
  <c r="AD413" i="23"/>
  <c r="AD414" i="23"/>
  <c r="AD415" i="23"/>
  <c r="AD416" i="23"/>
  <c r="AD417" i="23"/>
  <c r="AD418" i="23"/>
  <c r="AD419" i="23"/>
  <c r="AD420" i="23"/>
  <c r="AD421" i="23"/>
  <c r="AD422" i="23"/>
  <c r="AD423" i="23"/>
  <c r="AD424" i="23"/>
  <c r="AD425" i="23"/>
  <c r="AD426" i="23"/>
  <c r="AD427" i="23"/>
  <c r="AD428" i="23"/>
  <c r="AD429" i="23"/>
  <c r="AD430" i="23"/>
  <c r="AD431" i="23"/>
  <c r="AD432" i="23"/>
  <c r="AD433" i="23"/>
  <c r="AD434" i="23"/>
  <c r="AD435" i="23"/>
  <c r="AD436" i="23"/>
  <c r="AD437" i="23"/>
  <c r="AD438" i="23"/>
  <c r="AD439" i="23"/>
  <c r="AD440" i="23"/>
  <c r="AD441" i="23"/>
  <c r="AD442" i="23"/>
  <c r="AD443" i="23"/>
  <c r="AD444" i="23"/>
  <c r="AD445" i="23"/>
  <c r="AD446" i="23"/>
  <c r="AD447" i="23"/>
  <c r="AD448" i="23"/>
  <c r="AD449" i="23"/>
  <c r="AD450" i="23"/>
  <c r="AD451" i="23"/>
  <c r="AD452" i="23"/>
  <c r="AD453" i="23"/>
  <c r="AD454" i="23"/>
  <c r="AD455" i="23"/>
  <c r="AD456" i="23"/>
  <c r="AD457" i="23"/>
  <c r="AD458" i="23"/>
  <c r="AD459" i="23"/>
  <c r="AD460" i="23"/>
  <c r="AD461" i="23"/>
  <c r="AD462" i="23"/>
  <c r="AD463" i="23"/>
  <c r="AD464" i="23"/>
  <c r="AD465" i="23"/>
  <c r="AD466" i="23"/>
  <c r="AD467" i="23"/>
  <c r="AD468" i="23"/>
  <c r="AD469" i="23"/>
  <c r="AD470" i="23"/>
  <c r="AD471" i="23"/>
  <c r="AD472" i="23"/>
  <c r="AD473" i="23"/>
  <c r="AD474" i="23"/>
  <c r="AD475" i="23"/>
  <c r="AD476" i="23"/>
  <c r="AD477" i="23"/>
  <c r="AD478" i="23"/>
  <c r="AD479" i="23"/>
  <c r="AD480" i="23"/>
  <c r="AD481" i="23"/>
  <c r="AD482" i="23"/>
  <c r="AD483" i="23"/>
  <c r="AD484" i="23"/>
  <c r="AD485" i="23"/>
  <c r="AD486" i="23"/>
  <c r="AD487" i="23"/>
  <c r="AD488" i="23"/>
  <c r="AD489" i="23"/>
  <c r="AD490" i="23"/>
  <c r="AD491" i="23"/>
  <c r="AD492" i="23"/>
  <c r="AD493" i="23"/>
  <c r="AD494" i="23"/>
  <c r="AD495" i="23"/>
  <c r="AD496" i="23"/>
  <c r="AD497" i="23"/>
  <c r="AD498" i="23"/>
  <c r="AD499" i="23"/>
  <c r="AD500" i="23"/>
  <c r="AD501" i="23"/>
  <c r="AD502" i="23"/>
  <c r="AD503" i="23"/>
  <c r="AD504" i="23"/>
  <c r="AD505" i="23"/>
  <c r="AD506" i="23"/>
  <c r="AD507" i="23"/>
  <c r="AD508" i="23"/>
  <c r="AD509" i="23"/>
  <c r="AD510" i="23"/>
  <c r="AD511" i="23"/>
  <c r="AD512" i="23"/>
  <c r="AD513" i="23"/>
  <c r="AD514" i="23"/>
  <c r="AD515" i="23"/>
  <c r="AD516" i="23"/>
  <c r="AD517" i="23"/>
  <c r="AD518" i="23"/>
  <c r="AD519" i="23"/>
  <c r="AD520" i="23"/>
  <c r="AD521" i="23"/>
  <c r="AD522" i="23"/>
  <c r="AD523" i="23"/>
  <c r="AD524" i="23"/>
  <c r="AD525" i="23"/>
  <c r="AD526" i="23"/>
  <c r="AD527" i="23"/>
  <c r="AD528" i="23"/>
  <c r="AD529" i="23"/>
  <c r="AD530" i="23"/>
  <c r="AD531" i="23"/>
  <c r="AD532" i="23"/>
  <c r="AD533" i="23"/>
  <c r="AD534" i="23"/>
  <c r="AD535" i="23"/>
  <c r="AD536" i="23"/>
  <c r="AD537" i="23"/>
  <c r="AD538" i="23"/>
  <c r="AD539" i="23"/>
  <c r="AD540" i="23"/>
  <c r="AD541" i="23"/>
  <c r="AD542" i="23"/>
  <c r="AD543" i="23"/>
  <c r="AD544" i="23"/>
  <c r="AD545" i="23"/>
  <c r="AD546" i="23"/>
  <c r="AD547" i="23"/>
  <c r="AD548" i="23"/>
  <c r="AD549" i="23"/>
  <c r="AD550" i="23"/>
  <c r="AD551" i="23"/>
  <c r="AD552" i="23"/>
  <c r="AD553" i="23"/>
  <c r="AD554" i="23"/>
  <c r="AD555" i="23"/>
  <c r="AD556" i="23"/>
  <c r="AD557" i="23"/>
  <c r="AD558" i="23"/>
  <c r="AD559" i="23"/>
  <c r="AD560" i="23"/>
  <c r="AD561" i="23"/>
  <c r="AD562" i="23"/>
  <c r="AD563" i="23"/>
  <c r="AD564" i="23"/>
  <c r="AD565" i="23"/>
  <c r="AD566" i="23"/>
  <c r="AD567" i="23"/>
  <c r="AD568" i="23"/>
  <c r="AD569" i="23"/>
  <c r="AD570" i="23"/>
  <c r="AD571" i="23"/>
  <c r="AD572" i="23"/>
  <c r="AD573" i="23"/>
  <c r="AD574" i="23"/>
  <c r="AD575" i="23"/>
  <c r="AD576" i="23"/>
  <c r="AD577" i="23"/>
  <c r="AD578" i="23"/>
  <c r="AD579" i="23"/>
  <c r="AD580" i="23"/>
  <c r="AD581" i="23"/>
  <c r="AD582" i="23"/>
  <c r="AD583" i="23"/>
  <c r="AD584" i="23"/>
  <c r="AD585" i="23"/>
  <c r="AD586" i="23"/>
  <c r="AD587" i="23"/>
  <c r="AD588" i="23"/>
  <c r="AD589" i="23"/>
  <c r="AD590" i="23"/>
  <c r="AD591" i="23"/>
  <c r="AD592" i="23"/>
  <c r="AD593" i="23"/>
  <c r="AD594" i="23"/>
  <c r="AD595" i="23"/>
  <c r="AD596" i="23"/>
  <c r="AD597" i="23"/>
  <c r="AD598" i="23"/>
  <c r="AD599" i="23"/>
  <c r="AD600" i="23"/>
  <c r="AD601" i="23"/>
  <c r="AD602" i="23"/>
  <c r="AD603" i="23"/>
  <c r="AD604" i="23"/>
  <c r="AD605" i="23"/>
  <c r="AD606" i="23"/>
  <c r="AD607" i="23"/>
  <c r="AD608" i="23"/>
  <c r="AD609" i="23"/>
  <c r="AD610" i="23"/>
  <c r="AD611" i="23"/>
  <c r="AD612" i="23"/>
  <c r="AD613" i="23"/>
  <c r="AD614" i="23"/>
  <c r="AD615" i="23"/>
  <c r="AD616" i="23"/>
  <c r="AD617" i="23"/>
  <c r="AD618" i="23"/>
  <c r="AD619" i="23"/>
  <c r="AD620" i="23"/>
  <c r="AD621" i="23"/>
  <c r="AD622" i="23"/>
  <c r="AD623" i="23"/>
  <c r="AD624" i="23"/>
  <c r="AD625" i="23"/>
  <c r="AD626" i="23"/>
  <c r="AD627" i="23"/>
  <c r="AD628" i="23"/>
  <c r="AD629" i="23"/>
  <c r="AD630" i="23"/>
  <c r="AD631" i="23"/>
  <c r="AD632" i="23"/>
  <c r="AD633" i="23"/>
  <c r="AD634" i="23"/>
  <c r="AD635" i="23"/>
  <c r="AD636" i="23"/>
  <c r="AD637" i="23"/>
  <c r="AD638" i="23"/>
  <c r="AD639" i="23"/>
  <c r="AD640" i="23"/>
  <c r="AD641" i="23"/>
  <c r="AD642" i="23"/>
  <c r="AD643" i="23"/>
  <c r="AD644" i="23"/>
  <c r="AD645" i="23"/>
  <c r="AD646" i="23"/>
  <c r="AD647" i="23"/>
  <c r="AD648" i="23"/>
  <c r="AD649" i="23"/>
  <c r="AD650" i="23"/>
  <c r="AD651" i="23"/>
  <c r="AD652" i="23"/>
  <c r="AD653" i="23"/>
  <c r="AD654" i="23"/>
  <c r="AD655" i="23"/>
  <c r="AD656" i="23"/>
  <c r="AD657" i="23"/>
  <c r="AD658" i="23"/>
  <c r="AD659" i="23"/>
  <c r="AD660" i="23"/>
  <c r="AD661" i="23"/>
  <c r="AD662" i="23"/>
  <c r="AD663" i="23"/>
  <c r="AD664" i="23"/>
  <c r="AD665" i="23"/>
  <c r="AD666" i="23"/>
  <c r="AD667" i="23"/>
  <c r="AD668" i="23"/>
  <c r="AD669" i="23"/>
  <c r="AD670" i="23"/>
  <c r="AD671" i="23"/>
  <c r="AD672" i="23"/>
  <c r="AD673" i="23"/>
  <c r="AD674" i="23"/>
  <c r="AD675" i="23"/>
  <c r="AD676" i="23"/>
  <c r="AD677" i="23"/>
  <c r="AD678" i="23"/>
  <c r="AD679" i="23"/>
  <c r="AD680" i="23"/>
  <c r="AD681" i="23"/>
  <c r="AD682" i="23"/>
  <c r="AD683" i="23"/>
  <c r="AD684" i="23"/>
  <c r="AD685" i="23"/>
  <c r="AD686" i="23"/>
  <c r="AD687" i="23"/>
  <c r="AD688" i="23"/>
  <c r="AD689" i="23"/>
  <c r="AD690" i="23"/>
  <c r="AD691" i="23"/>
  <c r="AD692" i="23"/>
  <c r="AD693" i="23"/>
  <c r="AD694" i="23"/>
  <c r="AD695" i="23"/>
  <c r="AD696" i="23"/>
  <c r="AD697" i="23"/>
  <c r="AD698" i="23"/>
  <c r="AD699" i="23"/>
  <c r="AD700" i="23"/>
  <c r="AD701" i="23"/>
  <c r="AD702" i="23"/>
  <c r="AD703" i="23"/>
  <c r="AD704" i="23"/>
  <c r="AD705" i="23"/>
  <c r="AD706" i="23"/>
  <c r="AD707" i="23"/>
  <c r="AD708" i="23"/>
  <c r="AD709" i="23"/>
  <c r="AD710" i="23"/>
  <c r="AD711" i="23"/>
  <c r="AD712" i="23"/>
  <c r="AD713" i="23"/>
  <c r="AD714" i="23"/>
  <c r="AD715" i="23"/>
  <c r="AD716" i="23"/>
  <c r="AD717" i="23"/>
  <c r="AD718" i="23"/>
  <c r="AD719" i="23"/>
  <c r="AD720" i="23"/>
  <c r="AD721" i="23"/>
  <c r="AD722" i="23"/>
  <c r="AD723" i="23"/>
  <c r="AD724" i="23"/>
  <c r="AD725" i="23"/>
  <c r="AD726" i="23"/>
  <c r="AD727" i="23"/>
  <c r="AD728" i="23"/>
  <c r="AD729" i="23"/>
  <c r="AD730" i="23"/>
  <c r="AD731" i="23"/>
  <c r="AD732" i="23"/>
  <c r="AD733" i="23"/>
  <c r="AD734" i="23"/>
  <c r="AD735" i="23"/>
  <c r="AD736" i="23"/>
  <c r="AD737" i="23"/>
  <c r="AD738" i="23"/>
  <c r="AD739" i="23"/>
  <c r="AD740" i="23"/>
  <c r="AD741" i="23"/>
  <c r="AD742" i="23"/>
  <c r="AD743" i="23"/>
  <c r="AD744" i="23"/>
  <c r="AD745" i="23"/>
  <c r="AD746" i="23"/>
  <c r="AD747" i="23"/>
  <c r="AD748" i="23"/>
  <c r="AD749" i="23"/>
  <c r="AD750" i="23"/>
  <c r="AD751" i="23"/>
  <c r="AD752" i="23"/>
  <c r="AD753" i="23"/>
  <c r="AD754" i="23"/>
  <c r="AD755" i="23"/>
  <c r="AD756" i="23"/>
  <c r="AD757" i="23"/>
  <c r="AD758" i="23"/>
  <c r="AD759" i="23"/>
  <c r="AD760" i="23"/>
  <c r="AD761" i="23"/>
  <c r="AD762" i="23"/>
  <c r="AD763" i="23"/>
  <c r="AD764" i="23"/>
  <c r="AD765" i="23"/>
  <c r="AD766" i="23"/>
  <c r="AD767" i="23"/>
  <c r="AD768" i="23"/>
  <c r="AD769" i="23"/>
  <c r="AD770" i="23"/>
  <c r="AD771" i="23"/>
  <c r="AD772" i="23"/>
  <c r="AD773" i="23"/>
  <c r="AD774" i="23"/>
  <c r="AD775" i="23"/>
  <c r="AD776" i="23"/>
  <c r="AD777" i="23"/>
  <c r="AD778" i="23"/>
  <c r="AD779" i="23"/>
  <c r="AD780" i="23"/>
  <c r="AD781" i="23"/>
  <c r="AD782" i="23"/>
  <c r="AD783" i="23"/>
  <c r="AD784" i="23"/>
  <c r="AD785" i="23"/>
  <c r="AD786" i="23"/>
  <c r="AD787" i="23"/>
  <c r="AD788" i="23"/>
  <c r="AD789" i="23"/>
  <c r="AD790" i="23"/>
  <c r="AD791" i="23"/>
  <c r="AD792" i="23"/>
  <c r="AD793" i="23"/>
  <c r="AD794" i="23"/>
  <c r="AD795" i="23"/>
  <c r="AD796" i="23"/>
  <c r="AD797" i="23"/>
  <c r="AD798" i="23"/>
  <c r="AD799" i="23"/>
  <c r="AD800" i="23"/>
  <c r="AD801" i="23"/>
  <c r="AD802" i="23"/>
  <c r="AD803" i="23"/>
  <c r="AD804" i="23"/>
  <c r="AD805" i="23"/>
  <c r="AD806" i="23"/>
  <c r="AD807" i="23"/>
  <c r="AD808" i="23"/>
  <c r="AD809" i="23"/>
  <c r="AD810" i="23"/>
  <c r="AD811" i="23"/>
  <c r="AD812" i="23"/>
  <c r="AD813" i="23"/>
  <c r="AD814" i="23"/>
  <c r="AD815" i="23"/>
  <c r="AD816" i="23"/>
  <c r="AD817" i="23"/>
  <c r="AD818" i="23"/>
  <c r="AD819" i="23"/>
  <c r="AD820" i="23"/>
  <c r="AD821" i="23"/>
  <c r="AD822" i="23"/>
  <c r="AD823" i="23"/>
  <c r="AD824" i="23"/>
  <c r="AD825" i="23"/>
  <c r="AD826" i="23"/>
  <c r="AD827" i="23"/>
  <c r="AD828" i="23"/>
  <c r="AD829" i="23"/>
  <c r="AD830" i="23"/>
  <c r="AD831" i="23"/>
  <c r="AD832" i="23"/>
  <c r="AD833" i="23"/>
  <c r="AD834" i="23"/>
  <c r="AD835" i="23"/>
  <c r="AD836" i="23"/>
  <c r="AD837" i="23"/>
  <c r="AD838" i="23"/>
  <c r="AD839" i="23"/>
  <c r="AD840" i="23"/>
  <c r="AD841" i="23"/>
  <c r="AD842" i="23"/>
  <c r="AD843" i="23"/>
  <c r="AD844" i="23"/>
  <c r="AD845" i="23"/>
  <c r="AD846" i="23"/>
  <c r="AD847" i="23"/>
  <c r="AD848" i="23"/>
  <c r="AD849" i="23"/>
  <c r="AD850" i="23"/>
  <c r="AD851" i="23"/>
  <c r="AD852" i="23"/>
  <c r="AD853" i="23"/>
  <c r="AD854" i="23"/>
  <c r="AD855" i="23"/>
  <c r="AD856" i="23"/>
  <c r="AD857" i="23"/>
  <c r="AD858" i="23"/>
  <c r="AD859" i="23"/>
  <c r="AD860" i="23"/>
  <c r="AD861" i="23"/>
  <c r="AD862" i="23"/>
  <c r="AD863" i="23"/>
  <c r="AD864" i="23"/>
  <c r="AD865" i="23"/>
  <c r="AD866" i="23"/>
  <c r="AD867" i="23"/>
  <c r="AD868" i="23"/>
  <c r="AD869" i="23"/>
  <c r="AD870" i="23"/>
  <c r="AD871" i="23"/>
  <c r="AD872" i="23"/>
  <c r="AD873" i="23"/>
  <c r="AD874" i="23"/>
  <c r="AD875" i="23"/>
  <c r="AD876" i="23"/>
  <c r="AD877" i="23"/>
  <c r="AD878" i="23"/>
  <c r="AD879" i="23"/>
  <c r="AD880" i="23"/>
  <c r="AD881" i="23"/>
  <c r="AD882" i="23"/>
  <c r="AD883" i="23"/>
  <c r="AD884" i="23"/>
  <c r="AD885" i="23"/>
  <c r="AD886" i="23"/>
  <c r="AD887" i="23"/>
  <c r="AD888" i="23"/>
  <c r="AD889" i="23"/>
  <c r="AD890" i="23"/>
  <c r="AD891" i="23"/>
  <c r="AD892" i="23"/>
  <c r="AD893" i="23"/>
  <c r="AD894" i="23"/>
  <c r="AD895" i="23"/>
  <c r="AD896" i="23"/>
  <c r="AD897" i="23"/>
  <c r="AD898" i="23"/>
  <c r="AD899" i="23"/>
  <c r="AD900" i="23"/>
  <c r="AD901" i="23"/>
  <c r="AD902" i="23"/>
  <c r="AD903" i="23"/>
  <c r="AD904" i="23"/>
  <c r="AD905" i="23"/>
  <c r="AD906" i="23"/>
  <c r="AD907" i="23"/>
  <c r="AD908" i="23"/>
  <c r="AD909" i="23"/>
  <c r="AD910" i="23"/>
  <c r="AD911" i="23"/>
  <c r="AD912" i="23"/>
  <c r="AD913" i="23"/>
  <c r="AD914" i="23"/>
  <c r="AD915" i="23"/>
  <c r="AD916" i="23"/>
  <c r="AD917" i="23"/>
  <c r="AD918" i="23"/>
  <c r="AD919" i="23"/>
  <c r="AD920" i="23"/>
  <c r="AD921" i="23"/>
  <c r="AD922" i="23"/>
  <c r="AD923" i="23"/>
  <c r="AD924" i="23"/>
  <c r="AD925" i="23"/>
  <c r="AD926" i="23"/>
  <c r="AD927" i="23"/>
  <c r="AD928" i="23"/>
  <c r="AD929" i="23"/>
  <c r="AD930" i="23"/>
  <c r="AD931" i="23"/>
  <c r="AD932" i="23"/>
  <c r="AD933" i="23"/>
  <c r="AD934" i="23"/>
  <c r="AD935" i="23"/>
  <c r="AD936" i="23"/>
  <c r="AD937" i="23"/>
  <c r="AD938" i="23"/>
  <c r="AD939" i="23"/>
  <c r="AD940" i="23"/>
  <c r="AD941" i="23"/>
  <c r="AD942" i="23"/>
  <c r="AD943" i="23"/>
  <c r="AD944" i="23"/>
  <c r="AD945" i="23"/>
  <c r="AD946" i="23"/>
  <c r="AD947" i="23"/>
  <c r="AD948" i="23"/>
  <c r="AD949" i="23"/>
  <c r="AD950" i="23"/>
  <c r="AD951" i="23"/>
  <c r="AD952" i="23"/>
  <c r="AD953" i="23"/>
  <c r="AD954" i="23"/>
  <c r="AD955" i="23"/>
  <c r="AD956" i="23"/>
  <c r="AD957" i="23"/>
  <c r="AD958" i="23"/>
  <c r="AD959" i="23"/>
  <c r="AD960" i="23"/>
  <c r="AD961" i="23"/>
  <c r="AD962" i="23"/>
  <c r="AD963" i="23"/>
  <c r="AD964" i="23"/>
  <c r="AD965" i="23"/>
  <c r="AD966" i="23"/>
  <c r="AD967" i="23"/>
  <c r="AD968" i="23"/>
  <c r="AD969" i="23"/>
  <c r="AD970" i="23"/>
  <c r="AD971" i="23"/>
  <c r="AD972" i="23"/>
  <c r="AD973" i="23"/>
  <c r="AD974" i="23"/>
  <c r="AD975" i="23"/>
  <c r="AD976" i="23"/>
  <c r="AD977" i="23"/>
  <c r="AD978" i="23"/>
  <c r="AD979" i="23"/>
  <c r="AD980" i="23"/>
  <c r="AD981" i="23"/>
  <c r="AD982" i="23"/>
  <c r="AD983" i="23"/>
  <c r="AD984" i="23"/>
  <c r="AD985" i="23"/>
  <c r="AD986" i="23"/>
  <c r="AD987" i="23"/>
  <c r="AD988" i="23"/>
  <c r="AD989" i="23"/>
  <c r="AD990" i="23"/>
  <c r="AD991" i="23"/>
  <c r="AD992" i="23"/>
  <c r="AD993" i="23"/>
  <c r="AD994" i="23"/>
  <c r="AD995" i="23"/>
  <c r="AD996" i="23"/>
  <c r="AD997" i="23"/>
  <c r="AD998" i="23"/>
  <c r="AD999" i="23"/>
  <c r="AD1000" i="23"/>
  <c r="AD1001" i="23"/>
  <c r="AD1002" i="23"/>
  <c r="AD1003" i="23"/>
  <c r="AD1004" i="23"/>
  <c r="Z1004" i="23"/>
  <c r="Z1001" i="23"/>
  <c r="Z1002" i="23"/>
  <c r="Z1003" i="23"/>
  <c r="G14" i="23"/>
  <c r="AB14" i="23" s="1"/>
  <c r="AC14" i="23" s="1"/>
  <c r="G15" i="23"/>
  <c r="AB15" i="23" s="1"/>
  <c r="AC15" i="23" s="1"/>
  <c r="G16" i="23"/>
  <c r="AB16" i="23" s="1"/>
  <c r="AC16" i="23" s="1"/>
  <c r="G11" i="23"/>
  <c r="AB11" i="23" s="1"/>
  <c r="G12" i="23"/>
  <c r="AB12" i="23" s="1"/>
  <c r="AC12" i="23" s="1"/>
  <c r="G13" i="23"/>
  <c r="AB13" i="23" s="1"/>
  <c r="AC13" i="23" s="1"/>
  <c r="F12" i="23"/>
  <c r="K12" i="23"/>
  <c r="AI12" i="23" s="1"/>
  <c r="F13" i="23"/>
  <c r="K13" i="23"/>
  <c r="AI13" i="23" s="1"/>
  <c r="F14" i="23"/>
  <c r="H14" i="23" s="1"/>
  <c r="K14" i="23"/>
  <c r="F15" i="23"/>
  <c r="K15" i="23"/>
  <c r="F16" i="23"/>
  <c r="K16" i="23"/>
  <c r="F17" i="23"/>
  <c r="G17" i="23"/>
  <c r="AB17" i="23" s="1"/>
  <c r="AC17" i="23" s="1"/>
  <c r="K17" i="23"/>
  <c r="F18" i="23"/>
  <c r="G18" i="23"/>
  <c r="AB18" i="23" s="1"/>
  <c r="AC18" i="23" s="1"/>
  <c r="K18" i="23"/>
  <c r="F19" i="23"/>
  <c r="I19" i="23" s="1"/>
  <c r="G19" i="23"/>
  <c r="AB19" i="23" s="1"/>
  <c r="AC19" i="23" s="1"/>
  <c r="K19" i="23"/>
  <c r="F20" i="23"/>
  <c r="I20" i="23" s="1"/>
  <c r="G20" i="23"/>
  <c r="AB20" i="23" s="1"/>
  <c r="AC20" i="23" s="1"/>
  <c r="K20" i="23"/>
  <c r="F21" i="23"/>
  <c r="I21" i="23" s="1"/>
  <c r="G21" i="23"/>
  <c r="AB21" i="23" s="1"/>
  <c r="AC21" i="23" s="1"/>
  <c r="K21" i="23"/>
  <c r="F22" i="23"/>
  <c r="I22" i="23" s="1"/>
  <c r="G22" i="23"/>
  <c r="AB22" i="23" s="1"/>
  <c r="AC22" i="23" s="1"/>
  <c r="K22" i="23"/>
  <c r="F23" i="23"/>
  <c r="G23" i="23"/>
  <c r="AB23" i="23" s="1"/>
  <c r="AC23" i="23" s="1"/>
  <c r="K23" i="23"/>
  <c r="F24" i="23"/>
  <c r="G24" i="23"/>
  <c r="AB24" i="23" s="1"/>
  <c r="AC24" i="23" s="1"/>
  <c r="K24" i="23"/>
  <c r="F25" i="23"/>
  <c r="I25" i="23" s="1"/>
  <c r="G25" i="23"/>
  <c r="AB25" i="23" s="1"/>
  <c r="AC25" i="23" s="1"/>
  <c r="K25" i="23"/>
  <c r="F26" i="23"/>
  <c r="I26" i="23" s="1"/>
  <c r="G26" i="23"/>
  <c r="AB26" i="23" s="1"/>
  <c r="AC26" i="23" s="1"/>
  <c r="K26" i="23"/>
  <c r="F27" i="23"/>
  <c r="I27" i="23" s="1"/>
  <c r="G27" i="23"/>
  <c r="AB27" i="23" s="1"/>
  <c r="AC27" i="23" s="1"/>
  <c r="K27" i="23"/>
  <c r="F28" i="23"/>
  <c r="I28" i="23" s="1"/>
  <c r="G28" i="23"/>
  <c r="AB28" i="23" s="1"/>
  <c r="AC28" i="23" s="1"/>
  <c r="K28" i="23"/>
  <c r="F29" i="23"/>
  <c r="I29" i="23" s="1"/>
  <c r="G29" i="23"/>
  <c r="AB29" i="23" s="1"/>
  <c r="AC29" i="23" s="1"/>
  <c r="K29" i="23"/>
  <c r="F30" i="23"/>
  <c r="I30" i="23" s="1"/>
  <c r="G30" i="23"/>
  <c r="AB30" i="23" s="1"/>
  <c r="AC30" i="23" s="1"/>
  <c r="K30" i="23"/>
  <c r="F31" i="23"/>
  <c r="I31" i="23" s="1"/>
  <c r="G31" i="23"/>
  <c r="AB31" i="23" s="1"/>
  <c r="AC31" i="23" s="1"/>
  <c r="K31" i="23"/>
  <c r="F32" i="23"/>
  <c r="I32" i="23" s="1"/>
  <c r="G32" i="23"/>
  <c r="AB32" i="23" s="1"/>
  <c r="AC32" i="23" s="1"/>
  <c r="K32" i="23"/>
  <c r="F33" i="23"/>
  <c r="I33" i="23" s="1"/>
  <c r="G33" i="23"/>
  <c r="AB33" i="23" s="1"/>
  <c r="AC33" i="23" s="1"/>
  <c r="K33" i="23"/>
  <c r="F34" i="23"/>
  <c r="I34" i="23" s="1"/>
  <c r="G34" i="23"/>
  <c r="AB34" i="23" s="1"/>
  <c r="AC34" i="23" s="1"/>
  <c r="K34" i="23"/>
  <c r="F35" i="23"/>
  <c r="I35" i="23" s="1"/>
  <c r="G35" i="23"/>
  <c r="AB35" i="23" s="1"/>
  <c r="AC35" i="23" s="1"/>
  <c r="K35" i="23"/>
  <c r="F36" i="23"/>
  <c r="I36" i="23" s="1"/>
  <c r="G36" i="23"/>
  <c r="AB36" i="23" s="1"/>
  <c r="AC36" i="23" s="1"/>
  <c r="K36" i="23"/>
  <c r="F37" i="23"/>
  <c r="I37" i="23" s="1"/>
  <c r="G37" i="23"/>
  <c r="AB37" i="23" s="1"/>
  <c r="AC37" i="23" s="1"/>
  <c r="K37" i="23"/>
  <c r="F38" i="23"/>
  <c r="I38" i="23" s="1"/>
  <c r="G38" i="23"/>
  <c r="AB38" i="23" s="1"/>
  <c r="AC38" i="23" s="1"/>
  <c r="K38" i="23"/>
  <c r="F39" i="23"/>
  <c r="I39" i="23" s="1"/>
  <c r="G39" i="23"/>
  <c r="AB39" i="23" s="1"/>
  <c r="AC39" i="23" s="1"/>
  <c r="K39" i="23"/>
  <c r="F40" i="23"/>
  <c r="I40" i="23" s="1"/>
  <c r="G40" i="23"/>
  <c r="AB40" i="23" s="1"/>
  <c r="AC40" i="23" s="1"/>
  <c r="K40" i="23"/>
  <c r="F41" i="23"/>
  <c r="I41" i="23" s="1"/>
  <c r="G41" i="23"/>
  <c r="AB41" i="23" s="1"/>
  <c r="AC41" i="23" s="1"/>
  <c r="K41" i="23"/>
  <c r="F42" i="23"/>
  <c r="I42" i="23" s="1"/>
  <c r="G42" i="23"/>
  <c r="AB42" i="23" s="1"/>
  <c r="AC42" i="23" s="1"/>
  <c r="K42" i="23"/>
  <c r="F43" i="23"/>
  <c r="I43" i="23" s="1"/>
  <c r="G43" i="23"/>
  <c r="AB43" i="23" s="1"/>
  <c r="AC43" i="23" s="1"/>
  <c r="K43" i="23"/>
  <c r="F44" i="23"/>
  <c r="I44" i="23" s="1"/>
  <c r="G44" i="23"/>
  <c r="AB44" i="23" s="1"/>
  <c r="AC44" i="23" s="1"/>
  <c r="K44" i="23"/>
  <c r="F45" i="23"/>
  <c r="I45" i="23" s="1"/>
  <c r="G45" i="23"/>
  <c r="AB45" i="23" s="1"/>
  <c r="AC45" i="23" s="1"/>
  <c r="K45" i="23"/>
  <c r="F46" i="23"/>
  <c r="I46" i="23" s="1"/>
  <c r="G46" i="23"/>
  <c r="AB46" i="23" s="1"/>
  <c r="AC46" i="23" s="1"/>
  <c r="K46" i="23"/>
  <c r="F47" i="23"/>
  <c r="I47" i="23" s="1"/>
  <c r="G47" i="23"/>
  <c r="AB47" i="23" s="1"/>
  <c r="AC47" i="23" s="1"/>
  <c r="K47" i="23"/>
  <c r="F48" i="23"/>
  <c r="I48" i="23" s="1"/>
  <c r="G48" i="23"/>
  <c r="AB48" i="23" s="1"/>
  <c r="AC48" i="23" s="1"/>
  <c r="K48" i="23"/>
  <c r="F49" i="23"/>
  <c r="I49" i="23" s="1"/>
  <c r="G49" i="23"/>
  <c r="AB49" i="23" s="1"/>
  <c r="AC49" i="23" s="1"/>
  <c r="K49" i="23"/>
  <c r="F50" i="23"/>
  <c r="I50" i="23" s="1"/>
  <c r="G50" i="23"/>
  <c r="AB50" i="23" s="1"/>
  <c r="AC50" i="23" s="1"/>
  <c r="K50" i="23"/>
  <c r="F51" i="23"/>
  <c r="I51" i="23" s="1"/>
  <c r="G51" i="23"/>
  <c r="AB51" i="23" s="1"/>
  <c r="AC51" i="23" s="1"/>
  <c r="K51" i="23"/>
  <c r="F52" i="23"/>
  <c r="I52" i="23" s="1"/>
  <c r="G52" i="23"/>
  <c r="AB52" i="23" s="1"/>
  <c r="AC52" i="23" s="1"/>
  <c r="K52" i="23"/>
  <c r="F53" i="23"/>
  <c r="I53" i="23" s="1"/>
  <c r="G53" i="23"/>
  <c r="AB53" i="23" s="1"/>
  <c r="AC53" i="23" s="1"/>
  <c r="K53" i="23"/>
  <c r="F54" i="23"/>
  <c r="I54" i="23" s="1"/>
  <c r="G54" i="23"/>
  <c r="AB54" i="23" s="1"/>
  <c r="AC54" i="23" s="1"/>
  <c r="K54" i="23"/>
  <c r="F55" i="23"/>
  <c r="I55" i="23" s="1"/>
  <c r="G55" i="23"/>
  <c r="AB55" i="23" s="1"/>
  <c r="AC55" i="23" s="1"/>
  <c r="K55" i="23"/>
  <c r="F56" i="23"/>
  <c r="I56" i="23" s="1"/>
  <c r="G56" i="23"/>
  <c r="AB56" i="23" s="1"/>
  <c r="AC56" i="23" s="1"/>
  <c r="K56" i="23"/>
  <c r="F57" i="23"/>
  <c r="I57" i="23" s="1"/>
  <c r="G57" i="23"/>
  <c r="AB57" i="23" s="1"/>
  <c r="AC57" i="23" s="1"/>
  <c r="K57" i="23"/>
  <c r="F58" i="23"/>
  <c r="I58" i="23" s="1"/>
  <c r="G58" i="23"/>
  <c r="AB58" i="23" s="1"/>
  <c r="AC58" i="23" s="1"/>
  <c r="K58" i="23"/>
  <c r="F59" i="23"/>
  <c r="I59" i="23" s="1"/>
  <c r="G59" i="23"/>
  <c r="AB59" i="23" s="1"/>
  <c r="AC59" i="23" s="1"/>
  <c r="K59" i="23"/>
  <c r="F60" i="23"/>
  <c r="I60" i="23" s="1"/>
  <c r="G60" i="23"/>
  <c r="AB60" i="23" s="1"/>
  <c r="AC60" i="23" s="1"/>
  <c r="K60" i="23"/>
  <c r="F61" i="23"/>
  <c r="I61" i="23" s="1"/>
  <c r="G61" i="23"/>
  <c r="AB61" i="23" s="1"/>
  <c r="AC61" i="23" s="1"/>
  <c r="K61" i="23"/>
  <c r="F62" i="23"/>
  <c r="I62" i="23" s="1"/>
  <c r="G62" i="23"/>
  <c r="AB62" i="23" s="1"/>
  <c r="AC62" i="23" s="1"/>
  <c r="K62" i="23"/>
  <c r="F63" i="23"/>
  <c r="I63" i="23" s="1"/>
  <c r="G63" i="23"/>
  <c r="AB63" i="23" s="1"/>
  <c r="AC63" i="23" s="1"/>
  <c r="K63" i="23"/>
  <c r="F64" i="23"/>
  <c r="I64" i="23" s="1"/>
  <c r="G64" i="23"/>
  <c r="AB64" i="23" s="1"/>
  <c r="AC64" i="23" s="1"/>
  <c r="K64" i="23"/>
  <c r="F65" i="23"/>
  <c r="I65" i="23" s="1"/>
  <c r="G65" i="23"/>
  <c r="AB65" i="23" s="1"/>
  <c r="AC65" i="23" s="1"/>
  <c r="K65" i="23"/>
  <c r="F66" i="23"/>
  <c r="I66" i="23" s="1"/>
  <c r="G66" i="23"/>
  <c r="AB66" i="23" s="1"/>
  <c r="AC66" i="23" s="1"/>
  <c r="K66" i="23"/>
  <c r="F67" i="23"/>
  <c r="I67" i="23" s="1"/>
  <c r="G67" i="23"/>
  <c r="AB67" i="23" s="1"/>
  <c r="AC67" i="23" s="1"/>
  <c r="K67" i="23"/>
  <c r="F68" i="23"/>
  <c r="I68" i="23" s="1"/>
  <c r="G68" i="23"/>
  <c r="AB68" i="23" s="1"/>
  <c r="AC68" i="23" s="1"/>
  <c r="K68" i="23"/>
  <c r="F69" i="23"/>
  <c r="I69" i="23" s="1"/>
  <c r="G69" i="23"/>
  <c r="AB69" i="23" s="1"/>
  <c r="AC69" i="23" s="1"/>
  <c r="K69" i="23"/>
  <c r="F70" i="23"/>
  <c r="I70" i="23" s="1"/>
  <c r="G70" i="23"/>
  <c r="AB70" i="23" s="1"/>
  <c r="AC70" i="23" s="1"/>
  <c r="K70" i="23"/>
  <c r="F71" i="23"/>
  <c r="I71" i="23" s="1"/>
  <c r="G71" i="23"/>
  <c r="AB71" i="23" s="1"/>
  <c r="AC71" i="23" s="1"/>
  <c r="K71" i="23"/>
  <c r="F72" i="23"/>
  <c r="I72" i="23" s="1"/>
  <c r="G72" i="23"/>
  <c r="AB72" i="23" s="1"/>
  <c r="AC72" i="23" s="1"/>
  <c r="K72" i="23"/>
  <c r="F73" i="23"/>
  <c r="I73" i="23" s="1"/>
  <c r="G73" i="23"/>
  <c r="AB73" i="23" s="1"/>
  <c r="AC73" i="23" s="1"/>
  <c r="K73" i="23"/>
  <c r="F74" i="23"/>
  <c r="I74" i="23" s="1"/>
  <c r="G74" i="23"/>
  <c r="AB74" i="23" s="1"/>
  <c r="AC74" i="23" s="1"/>
  <c r="K74" i="23"/>
  <c r="F75" i="23"/>
  <c r="I75" i="23" s="1"/>
  <c r="G75" i="23"/>
  <c r="AB75" i="23" s="1"/>
  <c r="AC75" i="23" s="1"/>
  <c r="K75" i="23"/>
  <c r="F76" i="23"/>
  <c r="I76" i="23" s="1"/>
  <c r="G76" i="23"/>
  <c r="AB76" i="23" s="1"/>
  <c r="AC76" i="23" s="1"/>
  <c r="K76" i="23"/>
  <c r="F77" i="23"/>
  <c r="I77" i="23" s="1"/>
  <c r="G77" i="23"/>
  <c r="AB77" i="23" s="1"/>
  <c r="AC77" i="23" s="1"/>
  <c r="K77" i="23"/>
  <c r="F78" i="23"/>
  <c r="I78" i="23" s="1"/>
  <c r="G78" i="23"/>
  <c r="AB78" i="23" s="1"/>
  <c r="AC78" i="23" s="1"/>
  <c r="K78" i="23"/>
  <c r="F79" i="23"/>
  <c r="I79" i="23" s="1"/>
  <c r="G79" i="23"/>
  <c r="AB79" i="23" s="1"/>
  <c r="AC79" i="23" s="1"/>
  <c r="K79" i="23"/>
  <c r="F80" i="23"/>
  <c r="I80" i="23" s="1"/>
  <c r="G80" i="23"/>
  <c r="AB80" i="23" s="1"/>
  <c r="AC80" i="23" s="1"/>
  <c r="K80" i="23"/>
  <c r="F81" i="23"/>
  <c r="I81" i="23" s="1"/>
  <c r="G81" i="23"/>
  <c r="AB81" i="23" s="1"/>
  <c r="AC81" i="23" s="1"/>
  <c r="K81" i="23"/>
  <c r="F82" i="23"/>
  <c r="I82" i="23" s="1"/>
  <c r="G82" i="23"/>
  <c r="AB82" i="23" s="1"/>
  <c r="AC82" i="23" s="1"/>
  <c r="K82" i="23"/>
  <c r="F83" i="23"/>
  <c r="I83" i="23" s="1"/>
  <c r="G83" i="23"/>
  <c r="AB83" i="23" s="1"/>
  <c r="AC83" i="23" s="1"/>
  <c r="K83" i="23"/>
  <c r="F84" i="23"/>
  <c r="I84" i="23" s="1"/>
  <c r="G84" i="23"/>
  <c r="AB84" i="23" s="1"/>
  <c r="AC84" i="23" s="1"/>
  <c r="K84" i="23"/>
  <c r="F85" i="23"/>
  <c r="I85" i="23" s="1"/>
  <c r="G85" i="23"/>
  <c r="AB85" i="23" s="1"/>
  <c r="AC85" i="23" s="1"/>
  <c r="K85" i="23"/>
  <c r="F86" i="23"/>
  <c r="I86" i="23" s="1"/>
  <c r="G86" i="23"/>
  <c r="AB86" i="23" s="1"/>
  <c r="AC86" i="23" s="1"/>
  <c r="K86" i="23"/>
  <c r="F87" i="23"/>
  <c r="I87" i="23" s="1"/>
  <c r="G87" i="23"/>
  <c r="AB87" i="23" s="1"/>
  <c r="AC87" i="23" s="1"/>
  <c r="K87" i="23"/>
  <c r="F88" i="23"/>
  <c r="I88" i="23" s="1"/>
  <c r="G88" i="23"/>
  <c r="AB88" i="23" s="1"/>
  <c r="AC88" i="23" s="1"/>
  <c r="K88" i="23"/>
  <c r="F89" i="23"/>
  <c r="I89" i="23" s="1"/>
  <c r="G89" i="23"/>
  <c r="AB89" i="23" s="1"/>
  <c r="AC89" i="23" s="1"/>
  <c r="K89" i="23"/>
  <c r="F90" i="23"/>
  <c r="I90" i="23" s="1"/>
  <c r="G90" i="23"/>
  <c r="AB90" i="23" s="1"/>
  <c r="AC90" i="23" s="1"/>
  <c r="K90" i="23"/>
  <c r="F91" i="23"/>
  <c r="I91" i="23" s="1"/>
  <c r="G91" i="23"/>
  <c r="AB91" i="23" s="1"/>
  <c r="AC91" i="23" s="1"/>
  <c r="K91" i="23"/>
  <c r="F92" i="23"/>
  <c r="I92" i="23" s="1"/>
  <c r="G92" i="23"/>
  <c r="AB92" i="23" s="1"/>
  <c r="AC92" i="23" s="1"/>
  <c r="K92" i="23"/>
  <c r="F93" i="23"/>
  <c r="I93" i="23" s="1"/>
  <c r="G93" i="23"/>
  <c r="AB93" i="23" s="1"/>
  <c r="AC93" i="23" s="1"/>
  <c r="K93" i="23"/>
  <c r="F94" i="23"/>
  <c r="I94" i="23" s="1"/>
  <c r="G94" i="23"/>
  <c r="AB94" i="23" s="1"/>
  <c r="AC94" i="23" s="1"/>
  <c r="K94" i="23"/>
  <c r="F95" i="23"/>
  <c r="I95" i="23" s="1"/>
  <c r="G95" i="23"/>
  <c r="AB95" i="23" s="1"/>
  <c r="AC95" i="23" s="1"/>
  <c r="K95" i="23"/>
  <c r="F96" i="23"/>
  <c r="I96" i="23" s="1"/>
  <c r="G96" i="23"/>
  <c r="AB96" i="23" s="1"/>
  <c r="AC96" i="23" s="1"/>
  <c r="K96" i="23"/>
  <c r="F97" i="23"/>
  <c r="I97" i="23" s="1"/>
  <c r="G97" i="23"/>
  <c r="AB97" i="23" s="1"/>
  <c r="AC97" i="23" s="1"/>
  <c r="K97" i="23"/>
  <c r="F98" i="23"/>
  <c r="I98" i="23" s="1"/>
  <c r="G98" i="23"/>
  <c r="AB98" i="23" s="1"/>
  <c r="AC98" i="23" s="1"/>
  <c r="K98" i="23"/>
  <c r="F99" i="23"/>
  <c r="I99" i="23" s="1"/>
  <c r="G99" i="23"/>
  <c r="AB99" i="23" s="1"/>
  <c r="AC99" i="23" s="1"/>
  <c r="K99" i="23"/>
  <c r="F100" i="23"/>
  <c r="I100" i="23" s="1"/>
  <c r="G100" i="23"/>
  <c r="AB100" i="23" s="1"/>
  <c r="AC100" i="23" s="1"/>
  <c r="K100" i="23"/>
  <c r="F101" i="23"/>
  <c r="I101" i="23" s="1"/>
  <c r="G101" i="23"/>
  <c r="AB101" i="23" s="1"/>
  <c r="AC101" i="23" s="1"/>
  <c r="K101" i="23"/>
  <c r="F102" i="23"/>
  <c r="I102" i="23" s="1"/>
  <c r="G102" i="23"/>
  <c r="AB102" i="23" s="1"/>
  <c r="AC102" i="23" s="1"/>
  <c r="K102" i="23"/>
  <c r="F103" i="23"/>
  <c r="I103" i="23" s="1"/>
  <c r="G103" i="23"/>
  <c r="AB103" i="23" s="1"/>
  <c r="AC103" i="23" s="1"/>
  <c r="K103" i="23"/>
  <c r="F104" i="23"/>
  <c r="I104" i="23" s="1"/>
  <c r="G104" i="23"/>
  <c r="AB104" i="23" s="1"/>
  <c r="AC104" i="23" s="1"/>
  <c r="K104" i="23"/>
  <c r="F105" i="23"/>
  <c r="I105" i="23" s="1"/>
  <c r="G105" i="23"/>
  <c r="AB105" i="23" s="1"/>
  <c r="AC105" i="23" s="1"/>
  <c r="K105" i="23"/>
  <c r="F106" i="23"/>
  <c r="I106" i="23" s="1"/>
  <c r="G106" i="23"/>
  <c r="AB106" i="23" s="1"/>
  <c r="AC106" i="23" s="1"/>
  <c r="K106" i="23"/>
  <c r="F107" i="23"/>
  <c r="I107" i="23" s="1"/>
  <c r="G107" i="23"/>
  <c r="AB107" i="23" s="1"/>
  <c r="AC107" i="23" s="1"/>
  <c r="K107" i="23"/>
  <c r="F108" i="23"/>
  <c r="I108" i="23" s="1"/>
  <c r="G108" i="23"/>
  <c r="AB108" i="23" s="1"/>
  <c r="AC108" i="23" s="1"/>
  <c r="K108" i="23"/>
  <c r="F109" i="23"/>
  <c r="I109" i="23" s="1"/>
  <c r="G109" i="23"/>
  <c r="AB109" i="23" s="1"/>
  <c r="AC109" i="23" s="1"/>
  <c r="K109" i="23"/>
  <c r="F110" i="23"/>
  <c r="I110" i="23" s="1"/>
  <c r="G110" i="23"/>
  <c r="AB110" i="23" s="1"/>
  <c r="AC110" i="23" s="1"/>
  <c r="K110" i="23"/>
  <c r="F111" i="23"/>
  <c r="I111" i="23" s="1"/>
  <c r="G111" i="23"/>
  <c r="AB111" i="23" s="1"/>
  <c r="AC111" i="23" s="1"/>
  <c r="K111" i="23"/>
  <c r="F112" i="23"/>
  <c r="I112" i="23" s="1"/>
  <c r="G112" i="23"/>
  <c r="AB112" i="23" s="1"/>
  <c r="AC112" i="23" s="1"/>
  <c r="K112" i="23"/>
  <c r="F113" i="23"/>
  <c r="I113" i="23" s="1"/>
  <c r="G113" i="23"/>
  <c r="AB113" i="23" s="1"/>
  <c r="AC113" i="23" s="1"/>
  <c r="K113" i="23"/>
  <c r="F114" i="23"/>
  <c r="I114" i="23" s="1"/>
  <c r="G114" i="23"/>
  <c r="AB114" i="23" s="1"/>
  <c r="AC114" i="23" s="1"/>
  <c r="K114" i="23"/>
  <c r="F115" i="23"/>
  <c r="I115" i="23" s="1"/>
  <c r="G115" i="23"/>
  <c r="AB115" i="23" s="1"/>
  <c r="AC115" i="23" s="1"/>
  <c r="K115" i="23"/>
  <c r="F116" i="23"/>
  <c r="I116" i="23" s="1"/>
  <c r="G116" i="23"/>
  <c r="AB116" i="23" s="1"/>
  <c r="AC116" i="23" s="1"/>
  <c r="K116" i="23"/>
  <c r="F117" i="23"/>
  <c r="I117" i="23" s="1"/>
  <c r="G117" i="23"/>
  <c r="AB117" i="23" s="1"/>
  <c r="AC117" i="23" s="1"/>
  <c r="K117" i="23"/>
  <c r="F118" i="23"/>
  <c r="I118" i="23" s="1"/>
  <c r="G118" i="23"/>
  <c r="AB118" i="23" s="1"/>
  <c r="AC118" i="23" s="1"/>
  <c r="K118" i="23"/>
  <c r="F119" i="23"/>
  <c r="I119" i="23" s="1"/>
  <c r="G119" i="23"/>
  <c r="AB119" i="23" s="1"/>
  <c r="AC119" i="23" s="1"/>
  <c r="K119" i="23"/>
  <c r="F120" i="23"/>
  <c r="I120" i="23" s="1"/>
  <c r="G120" i="23"/>
  <c r="AB120" i="23" s="1"/>
  <c r="AC120" i="23" s="1"/>
  <c r="K120" i="23"/>
  <c r="F121" i="23"/>
  <c r="I121" i="23" s="1"/>
  <c r="G121" i="23"/>
  <c r="AB121" i="23" s="1"/>
  <c r="AC121" i="23" s="1"/>
  <c r="K121" i="23"/>
  <c r="F122" i="23"/>
  <c r="I122" i="23" s="1"/>
  <c r="G122" i="23"/>
  <c r="AB122" i="23" s="1"/>
  <c r="AC122" i="23" s="1"/>
  <c r="K122" i="23"/>
  <c r="F123" i="23"/>
  <c r="I123" i="23" s="1"/>
  <c r="G123" i="23"/>
  <c r="AB123" i="23" s="1"/>
  <c r="AC123" i="23" s="1"/>
  <c r="K123" i="23"/>
  <c r="F124" i="23"/>
  <c r="I124" i="23" s="1"/>
  <c r="G124" i="23"/>
  <c r="AB124" i="23" s="1"/>
  <c r="AC124" i="23" s="1"/>
  <c r="K124" i="23"/>
  <c r="F125" i="23"/>
  <c r="I125" i="23" s="1"/>
  <c r="G125" i="23"/>
  <c r="AB125" i="23" s="1"/>
  <c r="AC125" i="23" s="1"/>
  <c r="K125" i="23"/>
  <c r="F126" i="23"/>
  <c r="I126" i="23" s="1"/>
  <c r="G126" i="23"/>
  <c r="AB126" i="23" s="1"/>
  <c r="AC126" i="23" s="1"/>
  <c r="K126" i="23"/>
  <c r="F127" i="23"/>
  <c r="I127" i="23" s="1"/>
  <c r="G127" i="23"/>
  <c r="AB127" i="23" s="1"/>
  <c r="AC127" i="23" s="1"/>
  <c r="K127" i="23"/>
  <c r="F128" i="23"/>
  <c r="I128" i="23" s="1"/>
  <c r="G128" i="23"/>
  <c r="AB128" i="23" s="1"/>
  <c r="AC128" i="23" s="1"/>
  <c r="K128" i="23"/>
  <c r="F129" i="23"/>
  <c r="I129" i="23" s="1"/>
  <c r="G129" i="23"/>
  <c r="AB129" i="23" s="1"/>
  <c r="AC129" i="23" s="1"/>
  <c r="K129" i="23"/>
  <c r="F130" i="23"/>
  <c r="I130" i="23" s="1"/>
  <c r="G130" i="23"/>
  <c r="AB130" i="23" s="1"/>
  <c r="AC130" i="23" s="1"/>
  <c r="K130" i="23"/>
  <c r="F131" i="23"/>
  <c r="I131" i="23" s="1"/>
  <c r="G131" i="23"/>
  <c r="AB131" i="23" s="1"/>
  <c r="AC131" i="23" s="1"/>
  <c r="K131" i="23"/>
  <c r="F132" i="23"/>
  <c r="I132" i="23" s="1"/>
  <c r="G132" i="23"/>
  <c r="AB132" i="23" s="1"/>
  <c r="AC132" i="23" s="1"/>
  <c r="K132" i="23"/>
  <c r="F133" i="23"/>
  <c r="I133" i="23" s="1"/>
  <c r="G133" i="23"/>
  <c r="AB133" i="23" s="1"/>
  <c r="AC133" i="23" s="1"/>
  <c r="K133" i="23"/>
  <c r="F134" i="23"/>
  <c r="I134" i="23" s="1"/>
  <c r="G134" i="23"/>
  <c r="AB134" i="23" s="1"/>
  <c r="AC134" i="23" s="1"/>
  <c r="K134" i="23"/>
  <c r="F135" i="23"/>
  <c r="I135" i="23" s="1"/>
  <c r="G135" i="23"/>
  <c r="AB135" i="23" s="1"/>
  <c r="AC135" i="23" s="1"/>
  <c r="K135" i="23"/>
  <c r="F136" i="23"/>
  <c r="I136" i="23" s="1"/>
  <c r="G136" i="23"/>
  <c r="AB136" i="23" s="1"/>
  <c r="AC136" i="23" s="1"/>
  <c r="K136" i="23"/>
  <c r="F137" i="23"/>
  <c r="I137" i="23" s="1"/>
  <c r="G137" i="23"/>
  <c r="AB137" i="23" s="1"/>
  <c r="AC137" i="23" s="1"/>
  <c r="K137" i="23"/>
  <c r="F138" i="23"/>
  <c r="I138" i="23" s="1"/>
  <c r="G138" i="23"/>
  <c r="AB138" i="23" s="1"/>
  <c r="AC138" i="23" s="1"/>
  <c r="K138" i="23"/>
  <c r="F139" i="23"/>
  <c r="I139" i="23" s="1"/>
  <c r="G139" i="23"/>
  <c r="AB139" i="23" s="1"/>
  <c r="AC139" i="23" s="1"/>
  <c r="K139" i="23"/>
  <c r="F140" i="23"/>
  <c r="I140" i="23" s="1"/>
  <c r="G140" i="23"/>
  <c r="AB140" i="23" s="1"/>
  <c r="AC140" i="23" s="1"/>
  <c r="K140" i="23"/>
  <c r="F141" i="23"/>
  <c r="I141" i="23" s="1"/>
  <c r="G141" i="23"/>
  <c r="AB141" i="23" s="1"/>
  <c r="AC141" i="23" s="1"/>
  <c r="K141" i="23"/>
  <c r="F142" i="23"/>
  <c r="I142" i="23" s="1"/>
  <c r="G142" i="23"/>
  <c r="AB142" i="23" s="1"/>
  <c r="AC142" i="23" s="1"/>
  <c r="K142" i="23"/>
  <c r="F143" i="23"/>
  <c r="I143" i="23" s="1"/>
  <c r="G143" i="23"/>
  <c r="AB143" i="23" s="1"/>
  <c r="AC143" i="23" s="1"/>
  <c r="K143" i="23"/>
  <c r="F144" i="23"/>
  <c r="I144" i="23" s="1"/>
  <c r="G144" i="23"/>
  <c r="AB144" i="23" s="1"/>
  <c r="AC144" i="23" s="1"/>
  <c r="K144" i="23"/>
  <c r="F145" i="23"/>
  <c r="I145" i="23" s="1"/>
  <c r="G145" i="23"/>
  <c r="AB145" i="23" s="1"/>
  <c r="AC145" i="23" s="1"/>
  <c r="K145" i="23"/>
  <c r="F146" i="23"/>
  <c r="I146" i="23" s="1"/>
  <c r="G146" i="23"/>
  <c r="AB146" i="23" s="1"/>
  <c r="AC146" i="23" s="1"/>
  <c r="K146" i="23"/>
  <c r="F147" i="23"/>
  <c r="I147" i="23" s="1"/>
  <c r="G147" i="23"/>
  <c r="AB147" i="23" s="1"/>
  <c r="AC147" i="23" s="1"/>
  <c r="K147" i="23"/>
  <c r="F148" i="23"/>
  <c r="I148" i="23" s="1"/>
  <c r="G148" i="23"/>
  <c r="AB148" i="23" s="1"/>
  <c r="AC148" i="23" s="1"/>
  <c r="K148" i="23"/>
  <c r="F149" i="23"/>
  <c r="I149" i="23" s="1"/>
  <c r="G149" i="23"/>
  <c r="AB149" i="23" s="1"/>
  <c r="AC149" i="23" s="1"/>
  <c r="K149" i="23"/>
  <c r="F150" i="23"/>
  <c r="I150" i="23" s="1"/>
  <c r="G150" i="23"/>
  <c r="AB150" i="23" s="1"/>
  <c r="AC150" i="23" s="1"/>
  <c r="K150" i="23"/>
  <c r="F151" i="23"/>
  <c r="I151" i="23" s="1"/>
  <c r="G151" i="23"/>
  <c r="AB151" i="23" s="1"/>
  <c r="AC151" i="23" s="1"/>
  <c r="K151" i="23"/>
  <c r="F152" i="23"/>
  <c r="I152" i="23" s="1"/>
  <c r="G152" i="23"/>
  <c r="AB152" i="23" s="1"/>
  <c r="AC152" i="23" s="1"/>
  <c r="K152" i="23"/>
  <c r="F153" i="23"/>
  <c r="I153" i="23" s="1"/>
  <c r="G153" i="23"/>
  <c r="AB153" i="23" s="1"/>
  <c r="AC153" i="23" s="1"/>
  <c r="K153" i="23"/>
  <c r="F154" i="23"/>
  <c r="I154" i="23" s="1"/>
  <c r="G154" i="23"/>
  <c r="AB154" i="23" s="1"/>
  <c r="AC154" i="23" s="1"/>
  <c r="K154" i="23"/>
  <c r="F155" i="23"/>
  <c r="I155" i="23" s="1"/>
  <c r="G155" i="23"/>
  <c r="AB155" i="23" s="1"/>
  <c r="AC155" i="23" s="1"/>
  <c r="K155" i="23"/>
  <c r="F156" i="23"/>
  <c r="I156" i="23" s="1"/>
  <c r="G156" i="23"/>
  <c r="AB156" i="23" s="1"/>
  <c r="AC156" i="23" s="1"/>
  <c r="K156" i="23"/>
  <c r="F157" i="23"/>
  <c r="I157" i="23" s="1"/>
  <c r="G157" i="23"/>
  <c r="AB157" i="23" s="1"/>
  <c r="AC157" i="23" s="1"/>
  <c r="K157" i="23"/>
  <c r="F158" i="23"/>
  <c r="I158" i="23" s="1"/>
  <c r="G158" i="23"/>
  <c r="AB158" i="23" s="1"/>
  <c r="AC158" i="23" s="1"/>
  <c r="K158" i="23"/>
  <c r="F159" i="23"/>
  <c r="I159" i="23" s="1"/>
  <c r="G159" i="23"/>
  <c r="AB159" i="23" s="1"/>
  <c r="AC159" i="23" s="1"/>
  <c r="K159" i="23"/>
  <c r="F160" i="23"/>
  <c r="I160" i="23" s="1"/>
  <c r="G160" i="23"/>
  <c r="AB160" i="23" s="1"/>
  <c r="AC160" i="23" s="1"/>
  <c r="K160" i="23"/>
  <c r="F161" i="23"/>
  <c r="I161" i="23" s="1"/>
  <c r="G161" i="23"/>
  <c r="AB161" i="23" s="1"/>
  <c r="AC161" i="23" s="1"/>
  <c r="K161" i="23"/>
  <c r="F162" i="23"/>
  <c r="I162" i="23" s="1"/>
  <c r="G162" i="23"/>
  <c r="AB162" i="23" s="1"/>
  <c r="AC162" i="23" s="1"/>
  <c r="K162" i="23"/>
  <c r="F163" i="23"/>
  <c r="I163" i="23" s="1"/>
  <c r="G163" i="23"/>
  <c r="AB163" i="23" s="1"/>
  <c r="AC163" i="23" s="1"/>
  <c r="K163" i="23"/>
  <c r="F164" i="23"/>
  <c r="I164" i="23" s="1"/>
  <c r="G164" i="23"/>
  <c r="AB164" i="23" s="1"/>
  <c r="AC164" i="23" s="1"/>
  <c r="K164" i="23"/>
  <c r="F165" i="23"/>
  <c r="I165" i="23" s="1"/>
  <c r="G165" i="23"/>
  <c r="AB165" i="23" s="1"/>
  <c r="AC165" i="23" s="1"/>
  <c r="K165" i="23"/>
  <c r="F166" i="23"/>
  <c r="I166" i="23" s="1"/>
  <c r="G166" i="23"/>
  <c r="AB166" i="23" s="1"/>
  <c r="AC166" i="23" s="1"/>
  <c r="K166" i="23"/>
  <c r="F167" i="23"/>
  <c r="I167" i="23" s="1"/>
  <c r="G167" i="23"/>
  <c r="AB167" i="23" s="1"/>
  <c r="AC167" i="23" s="1"/>
  <c r="K167" i="23"/>
  <c r="F168" i="23"/>
  <c r="I168" i="23" s="1"/>
  <c r="G168" i="23"/>
  <c r="AB168" i="23" s="1"/>
  <c r="AC168" i="23" s="1"/>
  <c r="K168" i="23"/>
  <c r="F169" i="23"/>
  <c r="I169" i="23" s="1"/>
  <c r="G169" i="23"/>
  <c r="AB169" i="23" s="1"/>
  <c r="AC169" i="23" s="1"/>
  <c r="K169" i="23"/>
  <c r="F170" i="23"/>
  <c r="I170" i="23" s="1"/>
  <c r="G170" i="23"/>
  <c r="AB170" i="23" s="1"/>
  <c r="AC170" i="23" s="1"/>
  <c r="K170" i="23"/>
  <c r="F171" i="23"/>
  <c r="I171" i="23" s="1"/>
  <c r="G171" i="23"/>
  <c r="AB171" i="23" s="1"/>
  <c r="AC171" i="23" s="1"/>
  <c r="K171" i="23"/>
  <c r="F172" i="23"/>
  <c r="I172" i="23" s="1"/>
  <c r="G172" i="23"/>
  <c r="AB172" i="23" s="1"/>
  <c r="AC172" i="23" s="1"/>
  <c r="K172" i="23"/>
  <c r="F173" i="23"/>
  <c r="I173" i="23" s="1"/>
  <c r="G173" i="23"/>
  <c r="AB173" i="23" s="1"/>
  <c r="AC173" i="23" s="1"/>
  <c r="K173" i="23"/>
  <c r="F174" i="23"/>
  <c r="I174" i="23" s="1"/>
  <c r="G174" i="23"/>
  <c r="AB174" i="23" s="1"/>
  <c r="AC174" i="23" s="1"/>
  <c r="K174" i="23"/>
  <c r="F175" i="23"/>
  <c r="I175" i="23" s="1"/>
  <c r="G175" i="23"/>
  <c r="AB175" i="23" s="1"/>
  <c r="AC175" i="23" s="1"/>
  <c r="K175" i="23"/>
  <c r="F176" i="23"/>
  <c r="I176" i="23" s="1"/>
  <c r="G176" i="23"/>
  <c r="AB176" i="23" s="1"/>
  <c r="AC176" i="23" s="1"/>
  <c r="K176" i="23"/>
  <c r="F177" i="23"/>
  <c r="I177" i="23" s="1"/>
  <c r="G177" i="23"/>
  <c r="AB177" i="23" s="1"/>
  <c r="AC177" i="23" s="1"/>
  <c r="K177" i="23"/>
  <c r="F178" i="23"/>
  <c r="I178" i="23" s="1"/>
  <c r="G178" i="23"/>
  <c r="AB178" i="23" s="1"/>
  <c r="AC178" i="23" s="1"/>
  <c r="K178" i="23"/>
  <c r="F179" i="23"/>
  <c r="I179" i="23" s="1"/>
  <c r="G179" i="23"/>
  <c r="AB179" i="23" s="1"/>
  <c r="AC179" i="23" s="1"/>
  <c r="K179" i="23"/>
  <c r="F180" i="23"/>
  <c r="I180" i="23" s="1"/>
  <c r="G180" i="23"/>
  <c r="AB180" i="23" s="1"/>
  <c r="AC180" i="23" s="1"/>
  <c r="K180" i="23"/>
  <c r="F181" i="23"/>
  <c r="I181" i="23" s="1"/>
  <c r="G181" i="23"/>
  <c r="AB181" i="23" s="1"/>
  <c r="AC181" i="23" s="1"/>
  <c r="K181" i="23"/>
  <c r="F182" i="23"/>
  <c r="I182" i="23" s="1"/>
  <c r="G182" i="23"/>
  <c r="AB182" i="23" s="1"/>
  <c r="AC182" i="23" s="1"/>
  <c r="K182" i="23"/>
  <c r="F183" i="23"/>
  <c r="I183" i="23" s="1"/>
  <c r="G183" i="23"/>
  <c r="AB183" i="23" s="1"/>
  <c r="AC183" i="23" s="1"/>
  <c r="K183" i="23"/>
  <c r="F184" i="23"/>
  <c r="I184" i="23" s="1"/>
  <c r="G184" i="23"/>
  <c r="AB184" i="23" s="1"/>
  <c r="AC184" i="23" s="1"/>
  <c r="K184" i="23"/>
  <c r="F185" i="23"/>
  <c r="I185" i="23" s="1"/>
  <c r="G185" i="23"/>
  <c r="AB185" i="23" s="1"/>
  <c r="AC185" i="23" s="1"/>
  <c r="K185" i="23"/>
  <c r="F186" i="23"/>
  <c r="I186" i="23" s="1"/>
  <c r="G186" i="23"/>
  <c r="AB186" i="23" s="1"/>
  <c r="AC186" i="23" s="1"/>
  <c r="K186" i="23"/>
  <c r="F187" i="23"/>
  <c r="I187" i="23" s="1"/>
  <c r="G187" i="23"/>
  <c r="AB187" i="23" s="1"/>
  <c r="AC187" i="23" s="1"/>
  <c r="K187" i="23"/>
  <c r="F188" i="23"/>
  <c r="I188" i="23" s="1"/>
  <c r="G188" i="23"/>
  <c r="AB188" i="23" s="1"/>
  <c r="AC188" i="23" s="1"/>
  <c r="K188" i="23"/>
  <c r="F189" i="23"/>
  <c r="I189" i="23" s="1"/>
  <c r="G189" i="23"/>
  <c r="AB189" i="23" s="1"/>
  <c r="AC189" i="23" s="1"/>
  <c r="K189" i="23"/>
  <c r="F190" i="23"/>
  <c r="I190" i="23" s="1"/>
  <c r="G190" i="23"/>
  <c r="AB190" i="23" s="1"/>
  <c r="AC190" i="23" s="1"/>
  <c r="K190" i="23"/>
  <c r="F191" i="23"/>
  <c r="I191" i="23" s="1"/>
  <c r="G191" i="23"/>
  <c r="AB191" i="23" s="1"/>
  <c r="AC191" i="23" s="1"/>
  <c r="K191" i="23"/>
  <c r="F192" i="23"/>
  <c r="I192" i="23" s="1"/>
  <c r="G192" i="23"/>
  <c r="AB192" i="23" s="1"/>
  <c r="AC192" i="23" s="1"/>
  <c r="K192" i="23"/>
  <c r="F193" i="23"/>
  <c r="I193" i="23" s="1"/>
  <c r="G193" i="23"/>
  <c r="AB193" i="23" s="1"/>
  <c r="AC193" i="23" s="1"/>
  <c r="K193" i="23"/>
  <c r="F194" i="23"/>
  <c r="I194" i="23" s="1"/>
  <c r="G194" i="23"/>
  <c r="AB194" i="23" s="1"/>
  <c r="AC194" i="23" s="1"/>
  <c r="K194" i="23"/>
  <c r="F195" i="23"/>
  <c r="I195" i="23" s="1"/>
  <c r="G195" i="23"/>
  <c r="AB195" i="23" s="1"/>
  <c r="AC195" i="23" s="1"/>
  <c r="K195" i="23"/>
  <c r="F196" i="23"/>
  <c r="I196" i="23" s="1"/>
  <c r="G196" i="23"/>
  <c r="AB196" i="23" s="1"/>
  <c r="AC196" i="23" s="1"/>
  <c r="K196" i="23"/>
  <c r="F197" i="23"/>
  <c r="I197" i="23" s="1"/>
  <c r="G197" i="23"/>
  <c r="AB197" i="23" s="1"/>
  <c r="AC197" i="23" s="1"/>
  <c r="K197" i="23"/>
  <c r="F198" i="23"/>
  <c r="I198" i="23" s="1"/>
  <c r="G198" i="23"/>
  <c r="AB198" i="23" s="1"/>
  <c r="AC198" i="23" s="1"/>
  <c r="K198" i="23"/>
  <c r="F199" i="23"/>
  <c r="I199" i="23" s="1"/>
  <c r="G199" i="23"/>
  <c r="AB199" i="23" s="1"/>
  <c r="AC199" i="23" s="1"/>
  <c r="K199" i="23"/>
  <c r="F200" i="23"/>
  <c r="I200" i="23" s="1"/>
  <c r="G200" i="23"/>
  <c r="AB200" i="23" s="1"/>
  <c r="AC200" i="23" s="1"/>
  <c r="K200" i="23"/>
  <c r="F201" i="23"/>
  <c r="I201" i="23" s="1"/>
  <c r="G201" i="23"/>
  <c r="AB201" i="23" s="1"/>
  <c r="AC201" i="23" s="1"/>
  <c r="K201" i="23"/>
  <c r="F202" i="23"/>
  <c r="I202" i="23" s="1"/>
  <c r="G202" i="23"/>
  <c r="AB202" i="23" s="1"/>
  <c r="AC202" i="23" s="1"/>
  <c r="K202" i="23"/>
  <c r="F203" i="23"/>
  <c r="I203" i="23" s="1"/>
  <c r="G203" i="23"/>
  <c r="AB203" i="23" s="1"/>
  <c r="AC203" i="23" s="1"/>
  <c r="K203" i="23"/>
  <c r="F204" i="23"/>
  <c r="I204" i="23" s="1"/>
  <c r="G204" i="23"/>
  <c r="AB204" i="23" s="1"/>
  <c r="AC204" i="23" s="1"/>
  <c r="K204" i="23"/>
  <c r="F205" i="23"/>
  <c r="I205" i="23" s="1"/>
  <c r="G205" i="23"/>
  <c r="AB205" i="23" s="1"/>
  <c r="AC205" i="23" s="1"/>
  <c r="K205" i="23"/>
  <c r="F206" i="23"/>
  <c r="I206" i="23" s="1"/>
  <c r="G206" i="23"/>
  <c r="AB206" i="23" s="1"/>
  <c r="AC206" i="23" s="1"/>
  <c r="K206" i="23"/>
  <c r="F207" i="23"/>
  <c r="I207" i="23" s="1"/>
  <c r="G207" i="23"/>
  <c r="AB207" i="23" s="1"/>
  <c r="AC207" i="23" s="1"/>
  <c r="K207" i="23"/>
  <c r="F208" i="23"/>
  <c r="I208" i="23" s="1"/>
  <c r="G208" i="23"/>
  <c r="AB208" i="23" s="1"/>
  <c r="AC208" i="23" s="1"/>
  <c r="K208" i="23"/>
  <c r="F209" i="23"/>
  <c r="I209" i="23" s="1"/>
  <c r="G209" i="23"/>
  <c r="AB209" i="23" s="1"/>
  <c r="AC209" i="23" s="1"/>
  <c r="K209" i="23"/>
  <c r="F210" i="23"/>
  <c r="I210" i="23" s="1"/>
  <c r="G210" i="23"/>
  <c r="AB210" i="23" s="1"/>
  <c r="AC210" i="23" s="1"/>
  <c r="K210" i="23"/>
  <c r="F211" i="23"/>
  <c r="I211" i="23" s="1"/>
  <c r="G211" i="23"/>
  <c r="AB211" i="23" s="1"/>
  <c r="AC211" i="23" s="1"/>
  <c r="K211" i="23"/>
  <c r="F212" i="23"/>
  <c r="I212" i="23" s="1"/>
  <c r="G212" i="23"/>
  <c r="AB212" i="23" s="1"/>
  <c r="AC212" i="23" s="1"/>
  <c r="K212" i="23"/>
  <c r="F213" i="23"/>
  <c r="I213" i="23" s="1"/>
  <c r="G213" i="23"/>
  <c r="AB213" i="23" s="1"/>
  <c r="AC213" i="23" s="1"/>
  <c r="K213" i="23"/>
  <c r="F214" i="23"/>
  <c r="I214" i="23" s="1"/>
  <c r="G214" i="23"/>
  <c r="AB214" i="23" s="1"/>
  <c r="AC214" i="23" s="1"/>
  <c r="K214" i="23"/>
  <c r="F215" i="23"/>
  <c r="I215" i="23" s="1"/>
  <c r="G215" i="23"/>
  <c r="AB215" i="23" s="1"/>
  <c r="AC215" i="23" s="1"/>
  <c r="K215" i="23"/>
  <c r="F216" i="23"/>
  <c r="I216" i="23" s="1"/>
  <c r="G216" i="23"/>
  <c r="AB216" i="23" s="1"/>
  <c r="AC216" i="23" s="1"/>
  <c r="K216" i="23"/>
  <c r="F217" i="23"/>
  <c r="I217" i="23" s="1"/>
  <c r="G217" i="23"/>
  <c r="AB217" i="23" s="1"/>
  <c r="AC217" i="23" s="1"/>
  <c r="K217" i="23"/>
  <c r="F218" i="23"/>
  <c r="I218" i="23" s="1"/>
  <c r="G218" i="23"/>
  <c r="AB218" i="23" s="1"/>
  <c r="AC218" i="23" s="1"/>
  <c r="K218" i="23"/>
  <c r="F219" i="23"/>
  <c r="I219" i="23" s="1"/>
  <c r="G219" i="23"/>
  <c r="AB219" i="23" s="1"/>
  <c r="AC219" i="23" s="1"/>
  <c r="K219" i="23"/>
  <c r="F220" i="23"/>
  <c r="I220" i="23" s="1"/>
  <c r="G220" i="23"/>
  <c r="AB220" i="23" s="1"/>
  <c r="AC220" i="23" s="1"/>
  <c r="K220" i="23"/>
  <c r="F221" i="23"/>
  <c r="I221" i="23" s="1"/>
  <c r="G221" i="23"/>
  <c r="AB221" i="23" s="1"/>
  <c r="AC221" i="23" s="1"/>
  <c r="K221" i="23"/>
  <c r="F222" i="23"/>
  <c r="I222" i="23" s="1"/>
  <c r="G222" i="23"/>
  <c r="AB222" i="23" s="1"/>
  <c r="AC222" i="23" s="1"/>
  <c r="K222" i="23"/>
  <c r="F223" i="23"/>
  <c r="I223" i="23" s="1"/>
  <c r="G223" i="23"/>
  <c r="AB223" i="23" s="1"/>
  <c r="AC223" i="23" s="1"/>
  <c r="K223" i="23"/>
  <c r="F224" i="23"/>
  <c r="I224" i="23" s="1"/>
  <c r="G224" i="23"/>
  <c r="AB224" i="23" s="1"/>
  <c r="AC224" i="23" s="1"/>
  <c r="K224" i="23"/>
  <c r="F225" i="23"/>
  <c r="I225" i="23" s="1"/>
  <c r="G225" i="23"/>
  <c r="AB225" i="23" s="1"/>
  <c r="AC225" i="23" s="1"/>
  <c r="K225" i="23"/>
  <c r="F226" i="23"/>
  <c r="I226" i="23" s="1"/>
  <c r="G226" i="23"/>
  <c r="AB226" i="23" s="1"/>
  <c r="AC226" i="23" s="1"/>
  <c r="K226" i="23"/>
  <c r="F227" i="23"/>
  <c r="I227" i="23" s="1"/>
  <c r="G227" i="23"/>
  <c r="AB227" i="23" s="1"/>
  <c r="AC227" i="23" s="1"/>
  <c r="K227" i="23"/>
  <c r="F228" i="23"/>
  <c r="I228" i="23" s="1"/>
  <c r="G228" i="23"/>
  <c r="AB228" i="23" s="1"/>
  <c r="AC228" i="23" s="1"/>
  <c r="K228" i="23"/>
  <c r="F229" i="23"/>
  <c r="I229" i="23" s="1"/>
  <c r="G229" i="23"/>
  <c r="AB229" i="23" s="1"/>
  <c r="AC229" i="23" s="1"/>
  <c r="K229" i="23"/>
  <c r="F230" i="23"/>
  <c r="I230" i="23" s="1"/>
  <c r="G230" i="23"/>
  <c r="AB230" i="23" s="1"/>
  <c r="AC230" i="23" s="1"/>
  <c r="K230" i="23"/>
  <c r="F231" i="23"/>
  <c r="I231" i="23" s="1"/>
  <c r="G231" i="23"/>
  <c r="AB231" i="23" s="1"/>
  <c r="AC231" i="23" s="1"/>
  <c r="K231" i="23"/>
  <c r="F232" i="23"/>
  <c r="I232" i="23" s="1"/>
  <c r="G232" i="23"/>
  <c r="AB232" i="23" s="1"/>
  <c r="AC232" i="23" s="1"/>
  <c r="K232" i="23"/>
  <c r="F233" i="23"/>
  <c r="I233" i="23" s="1"/>
  <c r="G233" i="23"/>
  <c r="AB233" i="23" s="1"/>
  <c r="AC233" i="23" s="1"/>
  <c r="K233" i="23"/>
  <c r="F234" i="23"/>
  <c r="I234" i="23" s="1"/>
  <c r="G234" i="23"/>
  <c r="AB234" i="23" s="1"/>
  <c r="AC234" i="23" s="1"/>
  <c r="K234" i="23"/>
  <c r="F235" i="23"/>
  <c r="I235" i="23" s="1"/>
  <c r="G235" i="23"/>
  <c r="AB235" i="23" s="1"/>
  <c r="AC235" i="23" s="1"/>
  <c r="K235" i="23"/>
  <c r="F236" i="23"/>
  <c r="I236" i="23" s="1"/>
  <c r="G236" i="23"/>
  <c r="AB236" i="23" s="1"/>
  <c r="AC236" i="23" s="1"/>
  <c r="K236" i="23"/>
  <c r="F237" i="23"/>
  <c r="I237" i="23" s="1"/>
  <c r="G237" i="23"/>
  <c r="AB237" i="23" s="1"/>
  <c r="AC237" i="23" s="1"/>
  <c r="K237" i="23"/>
  <c r="F238" i="23"/>
  <c r="I238" i="23" s="1"/>
  <c r="G238" i="23"/>
  <c r="AB238" i="23" s="1"/>
  <c r="AC238" i="23" s="1"/>
  <c r="K238" i="23"/>
  <c r="F239" i="23"/>
  <c r="I239" i="23" s="1"/>
  <c r="G239" i="23"/>
  <c r="AB239" i="23" s="1"/>
  <c r="AC239" i="23" s="1"/>
  <c r="K239" i="23"/>
  <c r="F240" i="23"/>
  <c r="I240" i="23" s="1"/>
  <c r="G240" i="23"/>
  <c r="AB240" i="23" s="1"/>
  <c r="AC240" i="23" s="1"/>
  <c r="K240" i="23"/>
  <c r="F241" i="23"/>
  <c r="I241" i="23" s="1"/>
  <c r="G241" i="23"/>
  <c r="AB241" i="23" s="1"/>
  <c r="AC241" i="23" s="1"/>
  <c r="K241" i="23"/>
  <c r="F242" i="23"/>
  <c r="I242" i="23" s="1"/>
  <c r="G242" i="23"/>
  <c r="AB242" i="23" s="1"/>
  <c r="AC242" i="23" s="1"/>
  <c r="K242" i="23"/>
  <c r="F243" i="23"/>
  <c r="I243" i="23" s="1"/>
  <c r="G243" i="23"/>
  <c r="AB243" i="23" s="1"/>
  <c r="AC243" i="23" s="1"/>
  <c r="K243" i="23"/>
  <c r="F244" i="23"/>
  <c r="I244" i="23" s="1"/>
  <c r="G244" i="23"/>
  <c r="AB244" i="23" s="1"/>
  <c r="AC244" i="23" s="1"/>
  <c r="K244" i="23"/>
  <c r="F245" i="23"/>
  <c r="I245" i="23" s="1"/>
  <c r="G245" i="23"/>
  <c r="AB245" i="23" s="1"/>
  <c r="AC245" i="23" s="1"/>
  <c r="K245" i="23"/>
  <c r="F246" i="23"/>
  <c r="I246" i="23" s="1"/>
  <c r="G246" i="23"/>
  <c r="AB246" i="23" s="1"/>
  <c r="AC246" i="23" s="1"/>
  <c r="K246" i="23"/>
  <c r="F247" i="23"/>
  <c r="I247" i="23" s="1"/>
  <c r="G247" i="23"/>
  <c r="AB247" i="23" s="1"/>
  <c r="AC247" i="23" s="1"/>
  <c r="K247" i="23"/>
  <c r="F248" i="23"/>
  <c r="I248" i="23" s="1"/>
  <c r="G248" i="23"/>
  <c r="AB248" i="23" s="1"/>
  <c r="AC248" i="23" s="1"/>
  <c r="K248" i="23"/>
  <c r="F249" i="23"/>
  <c r="I249" i="23" s="1"/>
  <c r="G249" i="23"/>
  <c r="AB249" i="23" s="1"/>
  <c r="AC249" i="23" s="1"/>
  <c r="K249" i="23"/>
  <c r="F250" i="23"/>
  <c r="I250" i="23" s="1"/>
  <c r="G250" i="23"/>
  <c r="AB250" i="23" s="1"/>
  <c r="AC250" i="23" s="1"/>
  <c r="K250" i="23"/>
  <c r="F251" i="23"/>
  <c r="I251" i="23" s="1"/>
  <c r="G251" i="23"/>
  <c r="AB251" i="23" s="1"/>
  <c r="AC251" i="23" s="1"/>
  <c r="K251" i="23"/>
  <c r="F252" i="23"/>
  <c r="I252" i="23" s="1"/>
  <c r="G252" i="23"/>
  <c r="AB252" i="23" s="1"/>
  <c r="AC252" i="23" s="1"/>
  <c r="K252" i="23"/>
  <c r="F253" i="23"/>
  <c r="I253" i="23" s="1"/>
  <c r="G253" i="23"/>
  <c r="AB253" i="23" s="1"/>
  <c r="AC253" i="23" s="1"/>
  <c r="K253" i="23"/>
  <c r="F254" i="23"/>
  <c r="I254" i="23" s="1"/>
  <c r="G254" i="23"/>
  <c r="AB254" i="23" s="1"/>
  <c r="AC254" i="23" s="1"/>
  <c r="K254" i="23"/>
  <c r="F255" i="23"/>
  <c r="I255" i="23" s="1"/>
  <c r="G255" i="23"/>
  <c r="AB255" i="23" s="1"/>
  <c r="AC255" i="23" s="1"/>
  <c r="K255" i="23"/>
  <c r="F256" i="23"/>
  <c r="I256" i="23" s="1"/>
  <c r="G256" i="23"/>
  <c r="AB256" i="23" s="1"/>
  <c r="AC256" i="23" s="1"/>
  <c r="K256" i="23"/>
  <c r="F257" i="23"/>
  <c r="I257" i="23" s="1"/>
  <c r="G257" i="23"/>
  <c r="AB257" i="23" s="1"/>
  <c r="AC257" i="23" s="1"/>
  <c r="K257" i="23"/>
  <c r="F258" i="23"/>
  <c r="I258" i="23" s="1"/>
  <c r="G258" i="23"/>
  <c r="AB258" i="23" s="1"/>
  <c r="AC258" i="23" s="1"/>
  <c r="K258" i="23"/>
  <c r="F259" i="23"/>
  <c r="I259" i="23" s="1"/>
  <c r="G259" i="23"/>
  <c r="AB259" i="23" s="1"/>
  <c r="AC259" i="23" s="1"/>
  <c r="K259" i="23"/>
  <c r="F260" i="23"/>
  <c r="I260" i="23" s="1"/>
  <c r="G260" i="23"/>
  <c r="AB260" i="23" s="1"/>
  <c r="AC260" i="23" s="1"/>
  <c r="K260" i="23"/>
  <c r="F261" i="23"/>
  <c r="I261" i="23" s="1"/>
  <c r="G261" i="23"/>
  <c r="AB261" i="23" s="1"/>
  <c r="AC261" i="23" s="1"/>
  <c r="K261" i="23"/>
  <c r="F262" i="23"/>
  <c r="I262" i="23" s="1"/>
  <c r="G262" i="23"/>
  <c r="AB262" i="23" s="1"/>
  <c r="AC262" i="23" s="1"/>
  <c r="K262" i="23"/>
  <c r="F263" i="23"/>
  <c r="I263" i="23" s="1"/>
  <c r="G263" i="23"/>
  <c r="AB263" i="23" s="1"/>
  <c r="AC263" i="23" s="1"/>
  <c r="K263" i="23"/>
  <c r="F264" i="23"/>
  <c r="I264" i="23" s="1"/>
  <c r="G264" i="23"/>
  <c r="AB264" i="23" s="1"/>
  <c r="AC264" i="23" s="1"/>
  <c r="K264" i="23"/>
  <c r="F265" i="23"/>
  <c r="I265" i="23" s="1"/>
  <c r="G265" i="23"/>
  <c r="AB265" i="23" s="1"/>
  <c r="AC265" i="23" s="1"/>
  <c r="K265" i="23"/>
  <c r="F266" i="23"/>
  <c r="I266" i="23" s="1"/>
  <c r="G266" i="23"/>
  <c r="AB266" i="23" s="1"/>
  <c r="AC266" i="23" s="1"/>
  <c r="K266" i="23"/>
  <c r="F267" i="23"/>
  <c r="I267" i="23" s="1"/>
  <c r="G267" i="23"/>
  <c r="AB267" i="23" s="1"/>
  <c r="AC267" i="23" s="1"/>
  <c r="K267" i="23"/>
  <c r="F268" i="23"/>
  <c r="I268" i="23" s="1"/>
  <c r="G268" i="23"/>
  <c r="AB268" i="23" s="1"/>
  <c r="AC268" i="23" s="1"/>
  <c r="K268" i="23"/>
  <c r="F269" i="23"/>
  <c r="I269" i="23" s="1"/>
  <c r="G269" i="23"/>
  <c r="AB269" i="23" s="1"/>
  <c r="AC269" i="23" s="1"/>
  <c r="K269" i="23"/>
  <c r="F270" i="23"/>
  <c r="I270" i="23" s="1"/>
  <c r="G270" i="23"/>
  <c r="AB270" i="23" s="1"/>
  <c r="AC270" i="23" s="1"/>
  <c r="K270" i="23"/>
  <c r="F271" i="23"/>
  <c r="I271" i="23" s="1"/>
  <c r="G271" i="23"/>
  <c r="AB271" i="23" s="1"/>
  <c r="AC271" i="23" s="1"/>
  <c r="K271" i="23"/>
  <c r="F272" i="23"/>
  <c r="I272" i="23" s="1"/>
  <c r="G272" i="23"/>
  <c r="AB272" i="23" s="1"/>
  <c r="AC272" i="23" s="1"/>
  <c r="K272" i="23"/>
  <c r="F273" i="23"/>
  <c r="I273" i="23" s="1"/>
  <c r="G273" i="23"/>
  <c r="AB273" i="23" s="1"/>
  <c r="AC273" i="23" s="1"/>
  <c r="K273" i="23"/>
  <c r="F274" i="23"/>
  <c r="I274" i="23" s="1"/>
  <c r="G274" i="23"/>
  <c r="AB274" i="23" s="1"/>
  <c r="AC274" i="23" s="1"/>
  <c r="K274" i="23"/>
  <c r="F275" i="23"/>
  <c r="I275" i="23" s="1"/>
  <c r="G275" i="23"/>
  <c r="AB275" i="23" s="1"/>
  <c r="AC275" i="23" s="1"/>
  <c r="K275" i="23"/>
  <c r="F276" i="23"/>
  <c r="I276" i="23" s="1"/>
  <c r="G276" i="23"/>
  <c r="AB276" i="23" s="1"/>
  <c r="AC276" i="23" s="1"/>
  <c r="K276" i="23"/>
  <c r="F277" i="23"/>
  <c r="I277" i="23" s="1"/>
  <c r="G277" i="23"/>
  <c r="AB277" i="23" s="1"/>
  <c r="AC277" i="23" s="1"/>
  <c r="K277" i="23"/>
  <c r="F278" i="23"/>
  <c r="I278" i="23" s="1"/>
  <c r="G278" i="23"/>
  <c r="AB278" i="23" s="1"/>
  <c r="AC278" i="23" s="1"/>
  <c r="K278" i="23"/>
  <c r="F279" i="23"/>
  <c r="I279" i="23" s="1"/>
  <c r="G279" i="23"/>
  <c r="AB279" i="23" s="1"/>
  <c r="AC279" i="23" s="1"/>
  <c r="K279" i="23"/>
  <c r="F280" i="23"/>
  <c r="I280" i="23" s="1"/>
  <c r="G280" i="23"/>
  <c r="AB280" i="23" s="1"/>
  <c r="AC280" i="23" s="1"/>
  <c r="K280" i="23"/>
  <c r="F281" i="23"/>
  <c r="I281" i="23" s="1"/>
  <c r="G281" i="23"/>
  <c r="AB281" i="23" s="1"/>
  <c r="AC281" i="23" s="1"/>
  <c r="K281" i="23"/>
  <c r="F282" i="23"/>
  <c r="I282" i="23" s="1"/>
  <c r="G282" i="23"/>
  <c r="AB282" i="23" s="1"/>
  <c r="AC282" i="23" s="1"/>
  <c r="K282" i="23"/>
  <c r="F283" i="23"/>
  <c r="I283" i="23" s="1"/>
  <c r="G283" i="23"/>
  <c r="AB283" i="23" s="1"/>
  <c r="AC283" i="23" s="1"/>
  <c r="K283" i="23"/>
  <c r="F284" i="23"/>
  <c r="I284" i="23" s="1"/>
  <c r="G284" i="23"/>
  <c r="AB284" i="23" s="1"/>
  <c r="AC284" i="23" s="1"/>
  <c r="K284" i="23"/>
  <c r="F285" i="23"/>
  <c r="I285" i="23" s="1"/>
  <c r="G285" i="23"/>
  <c r="AB285" i="23" s="1"/>
  <c r="AC285" i="23" s="1"/>
  <c r="K285" i="23"/>
  <c r="F286" i="23"/>
  <c r="I286" i="23" s="1"/>
  <c r="G286" i="23"/>
  <c r="AB286" i="23" s="1"/>
  <c r="AC286" i="23" s="1"/>
  <c r="K286" i="23"/>
  <c r="F287" i="23"/>
  <c r="I287" i="23" s="1"/>
  <c r="G287" i="23"/>
  <c r="AB287" i="23" s="1"/>
  <c r="AC287" i="23" s="1"/>
  <c r="K287" i="23"/>
  <c r="F288" i="23"/>
  <c r="I288" i="23" s="1"/>
  <c r="G288" i="23"/>
  <c r="AB288" i="23" s="1"/>
  <c r="AC288" i="23" s="1"/>
  <c r="K288" i="23"/>
  <c r="F289" i="23"/>
  <c r="I289" i="23" s="1"/>
  <c r="G289" i="23"/>
  <c r="AB289" i="23" s="1"/>
  <c r="AC289" i="23" s="1"/>
  <c r="K289" i="23"/>
  <c r="F290" i="23"/>
  <c r="I290" i="23" s="1"/>
  <c r="G290" i="23"/>
  <c r="AB290" i="23" s="1"/>
  <c r="AC290" i="23" s="1"/>
  <c r="K290" i="23"/>
  <c r="F291" i="23"/>
  <c r="I291" i="23" s="1"/>
  <c r="G291" i="23"/>
  <c r="AB291" i="23" s="1"/>
  <c r="AC291" i="23" s="1"/>
  <c r="K291" i="23"/>
  <c r="F292" i="23"/>
  <c r="I292" i="23" s="1"/>
  <c r="G292" i="23"/>
  <c r="AB292" i="23" s="1"/>
  <c r="AC292" i="23" s="1"/>
  <c r="K292" i="23"/>
  <c r="F293" i="23"/>
  <c r="I293" i="23" s="1"/>
  <c r="G293" i="23"/>
  <c r="AB293" i="23" s="1"/>
  <c r="AC293" i="23" s="1"/>
  <c r="K293" i="23"/>
  <c r="F294" i="23"/>
  <c r="I294" i="23" s="1"/>
  <c r="G294" i="23"/>
  <c r="AB294" i="23" s="1"/>
  <c r="AC294" i="23" s="1"/>
  <c r="K294" i="23"/>
  <c r="F295" i="23"/>
  <c r="I295" i="23" s="1"/>
  <c r="G295" i="23"/>
  <c r="AB295" i="23" s="1"/>
  <c r="AC295" i="23" s="1"/>
  <c r="K295" i="23"/>
  <c r="F296" i="23"/>
  <c r="I296" i="23" s="1"/>
  <c r="G296" i="23"/>
  <c r="AB296" i="23" s="1"/>
  <c r="AC296" i="23" s="1"/>
  <c r="K296" i="23"/>
  <c r="F297" i="23"/>
  <c r="I297" i="23" s="1"/>
  <c r="G297" i="23"/>
  <c r="AB297" i="23" s="1"/>
  <c r="AC297" i="23" s="1"/>
  <c r="K297" i="23"/>
  <c r="F298" i="23"/>
  <c r="I298" i="23" s="1"/>
  <c r="G298" i="23"/>
  <c r="AB298" i="23" s="1"/>
  <c r="AC298" i="23" s="1"/>
  <c r="K298" i="23"/>
  <c r="F299" i="23"/>
  <c r="I299" i="23" s="1"/>
  <c r="G299" i="23"/>
  <c r="AB299" i="23" s="1"/>
  <c r="AC299" i="23" s="1"/>
  <c r="K299" i="23"/>
  <c r="F300" i="23"/>
  <c r="I300" i="23" s="1"/>
  <c r="G300" i="23"/>
  <c r="AB300" i="23" s="1"/>
  <c r="AC300" i="23" s="1"/>
  <c r="K300" i="23"/>
  <c r="F301" i="23"/>
  <c r="I301" i="23" s="1"/>
  <c r="G301" i="23"/>
  <c r="AB301" i="23" s="1"/>
  <c r="AC301" i="23" s="1"/>
  <c r="K301" i="23"/>
  <c r="F302" i="23"/>
  <c r="I302" i="23" s="1"/>
  <c r="G302" i="23"/>
  <c r="AB302" i="23" s="1"/>
  <c r="AC302" i="23" s="1"/>
  <c r="K302" i="23"/>
  <c r="F303" i="23"/>
  <c r="I303" i="23" s="1"/>
  <c r="G303" i="23"/>
  <c r="AB303" i="23" s="1"/>
  <c r="AC303" i="23" s="1"/>
  <c r="K303" i="23"/>
  <c r="F304" i="23"/>
  <c r="I304" i="23" s="1"/>
  <c r="G304" i="23"/>
  <c r="AB304" i="23" s="1"/>
  <c r="AC304" i="23" s="1"/>
  <c r="K304" i="23"/>
  <c r="F305" i="23"/>
  <c r="I305" i="23" s="1"/>
  <c r="G305" i="23"/>
  <c r="AB305" i="23" s="1"/>
  <c r="AC305" i="23" s="1"/>
  <c r="K305" i="23"/>
  <c r="F306" i="23"/>
  <c r="I306" i="23" s="1"/>
  <c r="G306" i="23"/>
  <c r="AB306" i="23" s="1"/>
  <c r="AC306" i="23" s="1"/>
  <c r="K306" i="23"/>
  <c r="F307" i="23"/>
  <c r="I307" i="23" s="1"/>
  <c r="G307" i="23"/>
  <c r="AB307" i="23" s="1"/>
  <c r="AC307" i="23" s="1"/>
  <c r="K307" i="23"/>
  <c r="F308" i="23"/>
  <c r="I308" i="23" s="1"/>
  <c r="G308" i="23"/>
  <c r="AB308" i="23" s="1"/>
  <c r="AC308" i="23" s="1"/>
  <c r="K308" i="23"/>
  <c r="F309" i="23"/>
  <c r="I309" i="23" s="1"/>
  <c r="G309" i="23"/>
  <c r="AB309" i="23" s="1"/>
  <c r="AC309" i="23" s="1"/>
  <c r="K309" i="23"/>
  <c r="F310" i="23"/>
  <c r="I310" i="23" s="1"/>
  <c r="G310" i="23"/>
  <c r="AB310" i="23" s="1"/>
  <c r="AC310" i="23" s="1"/>
  <c r="K310" i="23"/>
  <c r="F311" i="23"/>
  <c r="I311" i="23" s="1"/>
  <c r="G311" i="23"/>
  <c r="AB311" i="23" s="1"/>
  <c r="AC311" i="23" s="1"/>
  <c r="K311" i="23"/>
  <c r="F312" i="23"/>
  <c r="I312" i="23" s="1"/>
  <c r="G312" i="23"/>
  <c r="AB312" i="23" s="1"/>
  <c r="AC312" i="23" s="1"/>
  <c r="K312" i="23"/>
  <c r="F313" i="23"/>
  <c r="I313" i="23" s="1"/>
  <c r="G313" i="23"/>
  <c r="AB313" i="23" s="1"/>
  <c r="AC313" i="23" s="1"/>
  <c r="K313" i="23"/>
  <c r="F314" i="23"/>
  <c r="I314" i="23" s="1"/>
  <c r="G314" i="23"/>
  <c r="AB314" i="23" s="1"/>
  <c r="AC314" i="23" s="1"/>
  <c r="K314" i="23"/>
  <c r="F315" i="23"/>
  <c r="I315" i="23" s="1"/>
  <c r="G315" i="23"/>
  <c r="AB315" i="23" s="1"/>
  <c r="AC315" i="23" s="1"/>
  <c r="K315" i="23"/>
  <c r="F316" i="23"/>
  <c r="I316" i="23" s="1"/>
  <c r="G316" i="23"/>
  <c r="AB316" i="23" s="1"/>
  <c r="AC316" i="23" s="1"/>
  <c r="K316" i="23"/>
  <c r="F317" i="23"/>
  <c r="I317" i="23" s="1"/>
  <c r="G317" i="23"/>
  <c r="AB317" i="23" s="1"/>
  <c r="AC317" i="23" s="1"/>
  <c r="K317" i="23"/>
  <c r="F318" i="23"/>
  <c r="I318" i="23" s="1"/>
  <c r="G318" i="23"/>
  <c r="AB318" i="23" s="1"/>
  <c r="AC318" i="23" s="1"/>
  <c r="K318" i="23"/>
  <c r="F319" i="23"/>
  <c r="I319" i="23" s="1"/>
  <c r="G319" i="23"/>
  <c r="AB319" i="23" s="1"/>
  <c r="AC319" i="23" s="1"/>
  <c r="K319" i="23"/>
  <c r="F320" i="23"/>
  <c r="I320" i="23" s="1"/>
  <c r="G320" i="23"/>
  <c r="AB320" i="23" s="1"/>
  <c r="AC320" i="23" s="1"/>
  <c r="K320" i="23"/>
  <c r="F321" i="23"/>
  <c r="I321" i="23" s="1"/>
  <c r="G321" i="23"/>
  <c r="AB321" i="23" s="1"/>
  <c r="AC321" i="23" s="1"/>
  <c r="K321" i="23"/>
  <c r="F322" i="23"/>
  <c r="I322" i="23" s="1"/>
  <c r="G322" i="23"/>
  <c r="AB322" i="23" s="1"/>
  <c r="AC322" i="23" s="1"/>
  <c r="K322" i="23"/>
  <c r="F323" i="23"/>
  <c r="I323" i="23" s="1"/>
  <c r="G323" i="23"/>
  <c r="AB323" i="23" s="1"/>
  <c r="AC323" i="23" s="1"/>
  <c r="K323" i="23"/>
  <c r="F324" i="23"/>
  <c r="I324" i="23" s="1"/>
  <c r="G324" i="23"/>
  <c r="AB324" i="23" s="1"/>
  <c r="AC324" i="23" s="1"/>
  <c r="K324" i="23"/>
  <c r="F325" i="23"/>
  <c r="I325" i="23" s="1"/>
  <c r="G325" i="23"/>
  <c r="AB325" i="23" s="1"/>
  <c r="AC325" i="23" s="1"/>
  <c r="K325" i="23"/>
  <c r="F326" i="23"/>
  <c r="I326" i="23" s="1"/>
  <c r="G326" i="23"/>
  <c r="AB326" i="23" s="1"/>
  <c r="AC326" i="23" s="1"/>
  <c r="K326" i="23"/>
  <c r="F327" i="23"/>
  <c r="I327" i="23" s="1"/>
  <c r="G327" i="23"/>
  <c r="AB327" i="23" s="1"/>
  <c r="AC327" i="23" s="1"/>
  <c r="K327" i="23"/>
  <c r="F328" i="23"/>
  <c r="I328" i="23" s="1"/>
  <c r="G328" i="23"/>
  <c r="AB328" i="23" s="1"/>
  <c r="AC328" i="23" s="1"/>
  <c r="K328" i="23"/>
  <c r="F329" i="23"/>
  <c r="I329" i="23" s="1"/>
  <c r="G329" i="23"/>
  <c r="AB329" i="23" s="1"/>
  <c r="AC329" i="23" s="1"/>
  <c r="K329" i="23"/>
  <c r="F330" i="23"/>
  <c r="I330" i="23" s="1"/>
  <c r="G330" i="23"/>
  <c r="AB330" i="23" s="1"/>
  <c r="AC330" i="23" s="1"/>
  <c r="K330" i="23"/>
  <c r="F331" i="23"/>
  <c r="I331" i="23" s="1"/>
  <c r="G331" i="23"/>
  <c r="AB331" i="23" s="1"/>
  <c r="AC331" i="23" s="1"/>
  <c r="K331" i="23"/>
  <c r="F332" i="23"/>
  <c r="I332" i="23" s="1"/>
  <c r="G332" i="23"/>
  <c r="AB332" i="23" s="1"/>
  <c r="AC332" i="23" s="1"/>
  <c r="K332" i="23"/>
  <c r="F333" i="23"/>
  <c r="I333" i="23" s="1"/>
  <c r="G333" i="23"/>
  <c r="AB333" i="23" s="1"/>
  <c r="AC333" i="23" s="1"/>
  <c r="K333" i="23"/>
  <c r="F334" i="23"/>
  <c r="I334" i="23" s="1"/>
  <c r="G334" i="23"/>
  <c r="AB334" i="23" s="1"/>
  <c r="AC334" i="23" s="1"/>
  <c r="K334" i="23"/>
  <c r="F335" i="23"/>
  <c r="I335" i="23" s="1"/>
  <c r="G335" i="23"/>
  <c r="AB335" i="23" s="1"/>
  <c r="AC335" i="23" s="1"/>
  <c r="K335" i="23"/>
  <c r="F336" i="23"/>
  <c r="I336" i="23" s="1"/>
  <c r="G336" i="23"/>
  <c r="AB336" i="23" s="1"/>
  <c r="AC336" i="23" s="1"/>
  <c r="K336" i="23"/>
  <c r="F337" i="23"/>
  <c r="I337" i="23" s="1"/>
  <c r="G337" i="23"/>
  <c r="AB337" i="23" s="1"/>
  <c r="AC337" i="23" s="1"/>
  <c r="K337" i="23"/>
  <c r="F338" i="23"/>
  <c r="I338" i="23" s="1"/>
  <c r="G338" i="23"/>
  <c r="AB338" i="23" s="1"/>
  <c r="AC338" i="23" s="1"/>
  <c r="K338" i="23"/>
  <c r="F339" i="23"/>
  <c r="I339" i="23" s="1"/>
  <c r="G339" i="23"/>
  <c r="AB339" i="23" s="1"/>
  <c r="AC339" i="23" s="1"/>
  <c r="K339" i="23"/>
  <c r="F340" i="23"/>
  <c r="I340" i="23" s="1"/>
  <c r="G340" i="23"/>
  <c r="AB340" i="23" s="1"/>
  <c r="AC340" i="23" s="1"/>
  <c r="K340" i="23"/>
  <c r="F341" i="23"/>
  <c r="I341" i="23" s="1"/>
  <c r="G341" i="23"/>
  <c r="AB341" i="23" s="1"/>
  <c r="AC341" i="23" s="1"/>
  <c r="K341" i="23"/>
  <c r="F342" i="23"/>
  <c r="I342" i="23" s="1"/>
  <c r="G342" i="23"/>
  <c r="AB342" i="23" s="1"/>
  <c r="AC342" i="23" s="1"/>
  <c r="K342" i="23"/>
  <c r="F343" i="23"/>
  <c r="I343" i="23" s="1"/>
  <c r="G343" i="23"/>
  <c r="AB343" i="23" s="1"/>
  <c r="AC343" i="23" s="1"/>
  <c r="K343" i="23"/>
  <c r="F344" i="23"/>
  <c r="I344" i="23" s="1"/>
  <c r="G344" i="23"/>
  <c r="AB344" i="23" s="1"/>
  <c r="AC344" i="23" s="1"/>
  <c r="K344" i="23"/>
  <c r="F345" i="23"/>
  <c r="I345" i="23" s="1"/>
  <c r="G345" i="23"/>
  <c r="AB345" i="23" s="1"/>
  <c r="AC345" i="23" s="1"/>
  <c r="K345" i="23"/>
  <c r="F346" i="23"/>
  <c r="I346" i="23" s="1"/>
  <c r="G346" i="23"/>
  <c r="AB346" i="23" s="1"/>
  <c r="AC346" i="23" s="1"/>
  <c r="K346" i="23"/>
  <c r="F347" i="23"/>
  <c r="I347" i="23" s="1"/>
  <c r="G347" i="23"/>
  <c r="AB347" i="23" s="1"/>
  <c r="AC347" i="23" s="1"/>
  <c r="K347" i="23"/>
  <c r="F348" i="23"/>
  <c r="I348" i="23" s="1"/>
  <c r="G348" i="23"/>
  <c r="AB348" i="23" s="1"/>
  <c r="AC348" i="23" s="1"/>
  <c r="K348" i="23"/>
  <c r="F349" i="23"/>
  <c r="I349" i="23" s="1"/>
  <c r="G349" i="23"/>
  <c r="AB349" i="23" s="1"/>
  <c r="AC349" i="23" s="1"/>
  <c r="K349" i="23"/>
  <c r="F350" i="23"/>
  <c r="I350" i="23" s="1"/>
  <c r="G350" i="23"/>
  <c r="AB350" i="23" s="1"/>
  <c r="AC350" i="23" s="1"/>
  <c r="K350" i="23"/>
  <c r="F351" i="23"/>
  <c r="I351" i="23" s="1"/>
  <c r="G351" i="23"/>
  <c r="AB351" i="23" s="1"/>
  <c r="AC351" i="23" s="1"/>
  <c r="K351" i="23"/>
  <c r="F352" i="23"/>
  <c r="I352" i="23" s="1"/>
  <c r="G352" i="23"/>
  <c r="AB352" i="23" s="1"/>
  <c r="AC352" i="23" s="1"/>
  <c r="K352" i="23"/>
  <c r="F353" i="23"/>
  <c r="I353" i="23" s="1"/>
  <c r="G353" i="23"/>
  <c r="AB353" i="23" s="1"/>
  <c r="AC353" i="23" s="1"/>
  <c r="K353" i="23"/>
  <c r="F354" i="23"/>
  <c r="I354" i="23" s="1"/>
  <c r="G354" i="23"/>
  <c r="AB354" i="23" s="1"/>
  <c r="AC354" i="23" s="1"/>
  <c r="K354" i="23"/>
  <c r="F355" i="23"/>
  <c r="I355" i="23" s="1"/>
  <c r="G355" i="23"/>
  <c r="AB355" i="23" s="1"/>
  <c r="AC355" i="23" s="1"/>
  <c r="K355" i="23"/>
  <c r="F356" i="23"/>
  <c r="I356" i="23" s="1"/>
  <c r="G356" i="23"/>
  <c r="AB356" i="23" s="1"/>
  <c r="AC356" i="23" s="1"/>
  <c r="K356" i="23"/>
  <c r="F357" i="23"/>
  <c r="I357" i="23" s="1"/>
  <c r="G357" i="23"/>
  <c r="AB357" i="23" s="1"/>
  <c r="AC357" i="23" s="1"/>
  <c r="K357" i="23"/>
  <c r="F358" i="23"/>
  <c r="I358" i="23" s="1"/>
  <c r="G358" i="23"/>
  <c r="AB358" i="23" s="1"/>
  <c r="AC358" i="23" s="1"/>
  <c r="K358" i="23"/>
  <c r="F359" i="23"/>
  <c r="I359" i="23" s="1"/>
  <c r="G359" i="23"/>
  <c r="AB359" i="23" s="1"/>
  <c r="AC359" i="23" s="1"/>
  <c r="K359" i="23"/>
  <c r="F360" i="23"/>
  <c r="I360" i="23" s="1"/>
  <c r="G360" i="23"/>
  <c r="AB360" i="23" s="1"/>
  <c r="AC360" i="23" s="1"/>
  <c r="K360" i="23"/>
  <c r="F361" i="23"/>
  <c r="I361" i="23" s="1"/>
  <c r="G361" i="23"/>
  <c r="AB361" i="23" s="1"/>
  <c r="AC361" i="23" s="1"/>
  <c r="K361" i="23"/>
  <c r="F362" i="23"/>
  <c r="I362" i="23" s="1"/>
  <c r="G362" i="23"/>
  <c r="AB362" i="23" s="1"/>
  <c r="AC362" i="23" s="1"/>
  <c r="K362" i="23"/>
  <c r="F363" i="23"/>
  <c r="I363" i="23" s="1"/>
  <c r="G363" i="23"/>
  <c r="AB363" i="23" s="1"/>
  <c r="AC363" i="23" s="1"/>
  <c r="K363" i="23"/>
  <c r="F364" i="23"/>
  <c r="I364" i="23" s="1"/>
  <c r="G364" i="23"/>
  <c r="AB364" i="23" s="1"/>
  <c r="AC364" i="23" s="1"/>
  <c r="K364" i="23"/>
  <c r="F365" i="23"/>
  <c r="I365" i="23" s="1"/>
  <c r="G365" i="23"/>
  <c r="AB365" i="23" s="1"/>
  <c r="AC365" i="23" s="1"/>
  <c r="K365" i="23"/>
  <c r="F366" i="23"/>
  <c r="I366" i="23" s="1"/>
  <c r="G366" i="23"/>
  <c r="AB366" i="23" s="1"/>
  <c r="AC366" i="23" s="1"/>
  <c r="K366" i="23"/>
  <c r="F367" i="23"/>
  <c r="I367" i="23" s="1"/>
  <c r="G367" i="23"/>
  <c r="AB367" i="23" s="1"/>
  <c r="AC367" i="23" s="1"/>
  <c r="K367" i="23"/>
  <c r="F368" i="23"/>
  <c r="I368" i="23" s="1"/>
  <c r="G368" i="23"/>
  <c r="AB368" i="23" s="1"/>
  <c r="AC368" i="23" s="1"/>
  <c r="K368" i="23"/>
  <c r="F369" i="23"/>
  <c r="I369" i="23" s="1"/>
  <c r="G369" i="23"/>
  <c r="AB369" i="23" s="1"/>
  <c r="AC369" i="23" s="1"/>
  <c r="K369" i="23"/>
  <c r="F370" i="23"/>
  <c r="I370" i="23" s="1"/>
  <c r="G370" i="23"/>
  <c r="AB370" i="23" s="1"/>
  <c r="AC370" i="23" s="1"/>
  <c r="K370" i="23"/>
  <c r="F371" i="23"/>
  <c r="I371" i="23" s="1"/>
  <c r="G371" i="23"/>
  <c r="AB371" i="23" s="1"/>
  <c r="AC371" i="23" s="1"/>
  <c r="K371" i="23"/>
  <c r="F372" i="23"/>
  <c r="I372" i="23" s="1"/>
  <c r="G372" i="23"/>
  <c r="AB372" i="23" s="1"/>
  <c r="AC372" i="23" s="1"/>
  <c r="K372" i="23"/>
  <c r="F373" i="23"/>
  <c r="I373" i="23" s="1"/>
  <c r="G373" i="23"/>
  <c r="AB373" i="23" s="1"/>
  <c r="AC373" i="23" s="1"/>
  <c r="K373" i="23"/>
  <c r="F374" i="23"/>
  <c r="I374" i="23" s="1"/>
  <c r="G374" i="23"/>
  <c r="AB374" i="23" s="1"/>
  <c r="AC374" i="23" s="1"/>
  <c r="K374" i="23"/>
  <c r="F375" i="23"/>
  <c r="I375" i="23" s="1"/>
  <c r="G375" i="23"/>
  <c r="AB375" i="23" s="1"/>
  <c r="AC375" i="23" s="1"/>
  <c r="K375" i="23"/>
  <c r="F376" i="23"/>
  <c r="I376" i="23" s="1"/>
  <c r="G376" i="23"/>
  <c r="AB376" i="23" s="1"/>
  <c r="AC376" i="23" s="1"/>
  <c r="K376" i="23"/>
  <c r="F377" i="23"/>
  <c r="I377" i="23" s="1"/>
  <c r="G377" i="23"/>
  <c r="AB377" i="23" s="1"/>
  <c r="AC377" i="23" s="1"/>
  <c r="K377" i="23"/>
  <c r="F378" i="23"/>
  <c r="I378" i="23" s="1"/>
  <c r="G378" i="23"/>
  <c r="AB378" i="23" s="1"/>
  <c r="AC378" i="23" s="1"/>
  <c r="K378" i="23"/>
  <c r="F379" i="23"/>
  <c r="I379" i="23" s="1"/>
  <c r="G379" i="23"/>
  <c r="AB379" i="23" s="1"/>
  <c r="AC379" i="23" s="1"/>
  <c r="K379" i="23"/>
  <c r="F380" i="23"/>
  <c r="I380" i="23" s="1"/>
  <c r="G380" i="23"/>
  <c r="AB380" i="23" s="1"/>
  <c r="AC380" i="23" s="1"/>
  <c r="K380" i="23"/>
  <c r="F381" i="23"/>
  <c r="I381" i="23" s="1"/>
  <c r="G381" i="23"/>
  <c r="AB381" i="23" s="1"/>
  <c r="AC381" i="23" s="1"/>
  <c r="K381" i="23"/>
  <c r="F382" i="23"/>
  <c r="I382" i="23" s="1"/>
  <c r="G382" i="23"/>
  <c r="AB382" i="23" s="1"/>
  <c r="AC382" i="23" s="1"/>
  <c r="K382" i="23"/>
  <c r="F383" i="23"/>
  <c r="I383" i="23" s="1"/>
  <c r="G383" i="23"/>
  <c r="AB383" i="23" s="1"/>
  <c r="AC383" i="23" s="1"/>
  <c r="K383" i="23"/>
  <c r="F384" i="23"/>
  <c r="I384" i="23" s="1"/>
  <c r="G384" i="23"/>
  <c r="AB384" i="23" s="1"/>
  <c r="AC384" i="23" s="1"/>
  <c r="K384" i="23"/>
  <c r="F385" i="23"/>
  <c r="I385" i="23" s="1"/>
  <c r="G385" i="23"/>
  <c r="AB385" i="23" s="1"/>
  <c r="AC385" i="23" s="1"/>
  <c r="K385" i="23"/>
  <c r="F386" i="23"/>
  <c r="I386" i="23" s="1"/>
  <c r="G386" i="23"/>
  <c r="AB386" i="23" s="1"/>
  <c r="AC386" i="23" s="1"/>
  <c r="K386" i="23"/>
  <c r="F387" i="23"/>
  <c r="I387" i="23" s="1"/>
  <c r="G387" i="23"/>
  <c r="AB387" i="23" s="1"/>
  <c r="AC387" i="23" s="1"/>
  <c r="K387" i="23"/>
  <c r="F388" i="23"/>
  <c r="I388" i="23" s="1"/>
  <c r="G388" i="23"/>
  <c r="AB388" i="23" s="1"/>
  <c r="AC388" i="23" s="1"/>
  <c r="K388" i="23"/>
  <c r="F389" i="23"/>
  <c r="I389" i="23" s="1"/>
  <c r="G389" i="23"/>
  <c r="AB389" i="23" s="1"/>
  <c r="AC389" i="23" s="1"/>
  <c r="K389" i="23"/>
  <c r="F390" i="23"/>
  <c r="I390" i="23" s="1"/>
  <c r="G390" i="23"/>
  <c r="AB390" i="23" s="1"/>
  <c r="AC390" i="23" s="1"/>
  <c r="K390" i="23"/>
  <c r="F391" i="23"/>
  <c r="I391" i="23" s="1"/>
  <c r="G391" i="23"/>
  <c r="AB391" i="23" s="1"/>
  <c r="AC391" i="23" s="1"/>
  <c r="K391" i="23"/>
  <c r="F392" i="23"/>
  <c r="I392" i="23" s="1"/>
  <c r="G392" i="23"/>
  <c r="AB392" i="23" s="1"/>
  <c r="AC392" i="23" s="1"/>
  <c r="K392" i="23"/>
  <c r="F393" i="23"/>
  <c r="I393" i="23" s="1"/>
  <c r="G393" i="23"/>
  <c r="AB393" i="23" s="1"/>
  <c r="AC393" i="23" s="1"/>
  <c r="K393" i="23"/>
  <c r="F394" i="23"/>
  <c r="I394" i="23" s="1"/>
  <c r="G394" i="23"/>
  <c r="AB394" i="23" s="1"/>
  <c r="AC394" i="23" s="1"/>
  <c r="K394" i="23"/>
  <c r="F395" i="23"/>
  <c r="I395" i="23" s="1"/>
  <c r="G395" i="23"/>
  <c r="AB395" i="23" s="1"/>
  <c r="AC395" i="23" s="1"/>
  <c r="K395" i="23"/>
  <c r="F396" i="23"/>
  <c r="I396" i="23" s="1"/>
  <c r="G396" i="23"/>
  <c r="AB396" i="23" s="1"/>
  <c r="AC396" i="23" s="1"/>
  <c r="K396" i="23"/>
  <c r="F397" i="23"/>
  <c r="I397" i="23" s="1"/>
  <c r="G397" i="23"/>
  <c r="AB397" i="23" s="1"/>
  <c r="AC397" i="23" s="1"/>
  <c r="K397" i="23"/>
  <c r="F398" i="23"/>
  <c r="I398" i="23" s="1"/>
  <c r="G398" i="23"/>
  <c r="AB398" i="23" s="1"/>
  <c r="AC398" i="23" s="1"/>
  <c r="K398" i="23"/>
  <c r="F399" i="23"/>
  <c r="I399" i="23" s="1"/>
  <c r="G399" i="23"/>
  <c r="AB399" i="23" s="1"/>
  <c r="AC399" i="23" s="1"/>
  <c r="K399" i="23"/>
  <c r="F400" i="23"/>
  <c r="I400" i="23" s="1"/>
  <c r="G400" i="23"/>
  <c r="AB400" i="23" s="1"/>
  <c r="AC400" i="23" s="1"/>
  <c r="K400" i="23"/>
  <c r="F401" i="23"/>
  <c r="I401" i="23" s="1"/>
  <c r="G401" i="23"/>
  <c r="AB401" i="23" s="1"/>
  <c r="AC401" i="23" s="1"/>
  <c r="K401" i="23"/>
  <c r="F402" i="23"/>
  <c r="I402" i="23" s="1"/>
  <c r="G402" i="23"/>
  <c r="AB402" i="23" s="1"/>
  <c r="AC402" i="23" s="1"/>
  <c r="K402" i="23"/>
  <c r="F403" i="23"/>
  <c r="I403" i="23" s="1"/>
  <c r="G403" i="23"/>
  <c r="AB403" i="23" s="1"/>
  <c r="AC403" i="23" s="1"/>
  <c r="K403" i="23"/>
  <c r="F404" i="23"/>
  <c r="I404" i="23" s="1"/>
  <c r="G404" i="23"/>
  <c r="AB404" i="23" s="1"/>
  <c r="AC404" i="23" s="1"/>
  <c r="K404" i="23"/>
  <c r="F405" i="23"/>
  <c r="I405" i="23" s="1"/>
  <c r="G405" i="23"/>
  <c r="AB405" i="23" s="1"/>
  <c r="AC405" i="23" s="1"/>
  <c r="K405" i="23"/>
  <c r="F406" i="23"/>
  <c r="I406" i="23" s="1"/>
  <c r="G406" i="23"/>
  <c r="AB406" i="23" s="1"/>
  <c r="AC406" i="23" s="1"/>
  <c r="K406" i="23"/>
  <c r="F407" i="23"/>
  <c r="I407" i="23" s="1"/>
  <c r="G407" i="23"/>
  <c r="AB407" i="23" s="1"/>
  <c r="AC407" i="23" s="1"/>
  <c r="K407" i="23"/>
  <c r="F408" i="23"/>
  <c r="I408" i="23" s="1"/>
  <c r="G408" i="23"/>
  <c r="AB408" i="23" s="1"/>
  <c r="AC408" i="23" s="1"/>
  <c r="K408" i="23"/>
  <c r="F409" i="23"/>
  <c r="I409" i="23" s="1"/>
  <c r="G409" i="23"/>
  <c r="AB409" i="23" s="1"/>
  <c r="AC409" i="23" s="1"/>
  <c r="K409" i="23"/>
  <c r="F410" i="23"/>
  <c r="I410" i="23" s="1"/>
  <c r="G410" i="23"/>
  <c r="AB410" i="23" s="1"/>
  <c r="AC410" i="23" s="1"/>
  <c r="K410" i="23"/>
  <c r="F411" i="23"/>
  <c r="I411" i="23" s="1"/>
  <c r="G411" i="23"/>
  <c r="AB411" i="23" s="1"/>
  <c r="AC411" i="23" s="1"/>
  <c r="K411" i="23"/>
  <c r="F412" i="23"/>
  <c r="I412" i="23" s="1"/>
  <c r="G412" i="23"/>
  <c r="AB412" i="23" s="1"/>
  <c r="AC412" i="23" s="1"/>
  <c r="K412" i="23"/>
  <c r="F413" i="23"/>
  <c r="I413" i="23" s="1"/>
  <c r="G413" i="23"/>
  <c r="AB413" i="23" s="1"/>
  <c r="AC413" i="23" s="1"/>
  <c r="K413" i="23"/>
  <c r="F414" i="23"/>
  <c r="I414" i="23" s="1"/>
  <c r="G414" i="23"/>
  <c r="AB414" i="23" s="1"/>
  <c r="AC414" i="23" s="1"/>
  <c r="K414" i="23"/>
  <c r="F415" i="23"/>
  <c r="I415" i="23" s="1"/>
  <c r="G415" i="23"/>
  <c r="AB415" i="23" s="1"/>
  <c r="AC415" i="23" s="1"/>
  <c r="K415" i="23"/>
  <c r="F416" i="23"/>
  <c r="I416" i="23" s="1"/>
  <c r="G416" i="23"/>
  <c r="AB416" i="23" s="1"/>
  <c r="AC416" i="23" s="1"/>
  <c r="K416" i="23"/>
  <c r="F417" i="23"/>
  <c r="I417" i="23" s="1"/>
  <c r="G417" i="23"/>
  <c r="AB417" i="23" s="1"/>
  <c r="AC417" i="23" s="1"/>
  <c r="K417" i="23"/>
  <c r="F418" i="23"/>
  <c r="I418" i="23" s="1"/>
  <c r="G418" i="23"/>
  <c r="AB418" i="23" s="1"/>
  <c r="AC418" i="23" s="1"/>
  <c r="K418" i="23"/>
  <c r="F419" i="23"/>
  <c r="I419" i="23" s="1"/>
  <c r="G419" i="23"/>
  <c r="AB419" i="23" s="1"/>
  <c r="AC419" i="23" s="1"/>
  <c r="K419" i="23"/>
  <c r="F420" i="23"/>
  <c r="I420" i="23" s="1"/>
  <c r="G420" i="23"/>
  <c r="AB420" i="23" s="1"/>
  <c r="AC420" i="23" s="1"/>
  <c r="K420" i="23"/>
  <c r="F421" i="23"/>
  <c r="I421" i="23" s="1"/>
  <c r="G421" i="23"/>
  <c r="AB421" i="23" s="1"/>
  <c r="AC421" i="23" s="1"/>
  <c r="K421" i="23"/>
  <c r="F422" i="23"/>
  <c r="I422" i="23" s="1"/>
  <c r="G422" i="23"/>
  <c r="AB422" i="23" s="1"/>
  <c r="AC422" i="23" s="1"/>
  <c r="K422" i="23"/>
  <c r="F423" i="23"/>
  <c r="I423" i="23" s="1"/>
  <c r="G423" i="23"/>
  <c r="AB423" i="23" s="1"/>
  <c r="AC423" i="23" s="1"/>
  <c r="K423" i="23"/>
  <c r="F424" i="23"/>
  <c r="I424" i="23" s="1"/>
  <c r="G424" i="23"/>
  <c r="AB424" i="23" s="1"/>
  <c r="AC424" i="23" s="1"/>
  <c r="K424" i="23"/>
  <c r="F425" i="23"/>
  <c r="I425" i="23" s="1"/>
  <c r="G425" i="23"/>
  <c r="AB425" i="23" s="1"/>
  <c r="AC425" i="23" s="1"/>
  <c r="K425" i="23"/>
  <c r="F426" i="23"/>
  <c r="I426" i="23" s="1"/>
  <c r="G426" i="23"/>
  <c r="AB426" i="23" s="1"/>
  <c r="AC426" i="23" s="1"/>
  <c r="K426" i="23"/>
  <c r="F427" i="23"/>
  <c r="I427" i="23" s="1"/>
  <c r="G427" i="23"/>
  <c r="AB427" i="23" s="1"/>
  <c r="AC427" i="23" s="1"/>
  <c r="K427" i="23"/>
  <c r="F428" i="23"/>
  <c r="I428" i="23" s="1"/>
  <c r="G428" i="23"/>
  <c r="AB428" i="23" s="1"/>
  <c r="AC428" i="23" s="1"/>
  <c r="K428" i="23"/>
  <c r="F429" i="23"/>
  <c r="I429" i="23" s="1"/>
  <c r="G429" i="23"/>
  <c r="AB429" i="23" s="1"/>
  <c r="AC429" i="23" s="1"/>
  <c r="K429" i="23"/>
  <c r="F430" i="23"/>
  <c r="I430" i="23" s="1"/>
  <c r="G430" i="23"/>
  <c r="AB430" i="23" s="1"/>
  <c r="AC430" i="23" s="1"/>
  <c r="K430" i="23"/>
  <c r="F431" i="23"/>
  <c r="I431" i="23" s="1"/>
  <c r="G431" i="23"/>
  <c r="AB431" i="23" s="1"/>
  <c r="AC431" i="23" s="1"/>
  <c r="K431" i="23"/>
  <c r="F432" i="23"/>
  <c r="I432" i="23" s="1"/>
  <c r="G432" i="23"/>
  <c r="AB432" i="23" s="1"/>
  <c r="AC432" i="23" s="1"/>
  <c r="K432" i="23"/>
  <c r="F433" i="23"/>
  <c r="I433" i="23" s="1"/>
  <c r="G433" i="23"/>
  <c r="AB433" i="23" s="1"/>
  <c r="AC433" i="23" s="1"/>
  <c r="K433" i="23"/>
  <c r="F434" i="23"/>
  <c r="I434" i="23" s="1"/>
  <c r="G434" i="23"/>
  <c r="AB434" i="23" s="1"/>
  <c r="AC434" i="23" s="1"/>
  <c r="K434" i="23"/>
  <c r="F435" i="23"/>
  <c r="I435" i="23" s="1"/>
  <c r="G435" i="23"/>
  <c r="AB435" i="23" s="1"/>
  <c r="AC435" i="23" s="1"/>
  <c r="K435" i="23"/>
  <c r="F436" i="23"/>
  <c r="I436" i="23" s="1"/>
  <c r="G436" i="23"/>
  <c r="AB436" i="23" s="1"/>
  <c r="AC436" i="23" s="1"/>
  <c r="K436" i="23"/>
  <c r="F437" i="23"/>
  <c r="I437" i="23" s="1"/>
  <c r="G437" i="23"/>
  <c r="AB437" i="23" s="1"/>
  <c r="AC437" i="23" s="1"/>
  <c r="K437" i="23"/>
  <c r="F438" i="23"/>
  <c r="I438" i="23" s="1"/>
  <c r="G438" i="23"/>
  <c r="AB438" i="23" s="1"/>
  <c r="AC438" i="23" s="1"/>
  <c r="K438" i="23"/>
  <c r="F439" i="23"/>
  <c r="I439" i="23" s="1"/>
  <c r="G439" i="23"/>
  <c r="AB439" i="23" s="1"/>
  <c r="AC439" i="23" s="1"/>
  <c r="K439" i="23"/>
  <c r="F440" i="23"/>
  <c r="I440" i="23" s="1"/>
  <c r="G440" i="23"/>
  <c r="AB440" i="23" s="1"/>
  <c r="AC440" i="23" s="1"/>
  <c r="K440" i="23"/>
  <c r="F441" i="23"/>
  <c r="I441" i="23" s="1"/>
  <c r="G441" i="23"/>
  <c r="AB441" i="23" s="1"/>
  <c r="AC441" i="23" s="1"/>
  <c r="K441" i="23"/>
  <c r="F442" i="23"/>
  <c r="I442" i="23" s="1"/>
  <c r="G442" i="23"/>
  <c r="AB442" i="23" s="1"/>
  <c r="AC442" i="23" s="1"/>
  <c r="K442" i="23"/>
  <c r="F443" i="23"/>
  <c r="I443" i="23" s="1"/>
  <c r="G443" i="23"/>
  <c r="AB443" i="23" s="1"/>
  <c r="AC443" i="23" s="1"/>
  <c r="K443" i="23"/>
  <c r="F444" i="23"/>
  <c r="I444" i="23" s="1"/>
  <c r="G444" i="23"/>
  <c r="AB444" i="23" s="1"/>
  <c r="AC444" i="23" s="1"/>
  <c r="K444" i="23"/>
  <c r="F445" i="23"/>
  <c r="I445" i="23" s="1"/>
  <c r="G445" i="23"/>
  <c r="AB445" i="23" s="1"/>
  <c r="AC445" i="23" s="1"/>
  <c r="K445" i="23"/>
  <c r="F446" i="23"/>
  <c r="I446" i="23" s="1"/>
  <c r="G446" i="23"/>
  <c r="AB446" i="23" s="1"/>
  <c r="AC446" i="23" s="1"/>
  <c r="K446" i="23"/>
  <c r="F447" i="23"/>
  <c r="I447" i="23" s="1"/>
  <c r="G447" i="23"/>
  <c r="AB447" i="23" s="1"/>
  <c r="AC447" i="23" s="1"/>
  <c r="K447" i="23"/>
  <c r="F448" i="23"/>
  <c r="I448" i="23" s="1"/>
  <c r="G448" i="23"/>
  <c r="AB448" i="23" s="1"/>
  <c r="AC448" i="23" s="1"/>
  <c r="K448" i="23"/>
  <c r="F449" i="23"/>
  <c r="I449" i="23" s="1"/>
  <c r="G449" i="23"/>
  <c r="AB449" i="23" s="1"/>
  <c r="AC449" i="23" s="1"/>
  <c r="K449" i="23"/>
  <c r="F450" i="23"/>
  <c r="I450" i="23" s="1"/>
  <c r="G450" i="23"/>
  <c r="AB450" i="23" s="1"/>
  <c r="AC450" i="23" s="1"/>
  <c r="K450" i="23"/>
  <c r="F451" i="23"/>
  <c r="I451" i="23" s="1"/>
  <c r="G451" i="23"/>
  <c r="AB451" i="23" s="1"/>
  <c r="AC451" i="23" s="1"/>
  <c r="K451" i="23"/>
  <c r="F452" i="23"/>
  <c r="I452" i="23" s="1"/>
  <c r="G452" i="23"/>
  <c r="AB452" i="23" s="1"/>
  <c r="AC452" i="23" s="1"/>
  <c r="K452" i="23"/>
  <c r="F453" i="23"/>
  <c r="I453" i="23" s="1"/>
  <c r="G453" i="23"/>
  <c r="AB453" i="23" s="1"/>
  <c r="AC453" i="23" s="1"/>
  <c r="K453" i="23"/>
  <c r="F454" i="23"/>
  <c r="I454" i="23" s="1"/>
  <c r="G454" i="23"/>
  <c r="AB454" i="23" s="1"/>
  <c r="AC454" i="23" s="1"/>
  <c r="K454" i="23"/>
  <c r="F455" i="23"/>
  <c r="I455" i="23" s="1"/>
  <c r="G455" i="23"/>
  <c r="AB455" i="23" s="1"/>
  <c r="AC455" i="23" s="1"/>
  <c r="K455" i="23"/>
  <c r="F456" i="23"/>
  <c r="I456" i="23" s="1"/>
  <c r="G456" i="23"/>
  <c r="AB456" i="23" s="1"/>
  <c r="AC456" i="23" s="1"/>
  <c r="K456" i="23"/>
  <c r="F457" i="23"/>
  <c r="I457" i="23" s="1"/>
  <c r="G457" i="23"/>
  <c r="AB457" i="23" s="1"/>
  <c r="AC457" i="23" s="1"/>
  <c r="K457" i="23"/>
  <c r="F458" i="23"/>
  <c r="I458" i="23" s="1"/>
  <c r="G458" i="23"/>
  <c r="AB458" i="23" s="1"/>
  <c r="AC458" i="23" s="1"/>
  <c r="K458" i="23"/>
  <c r="F459" i="23"/>
  <c r="I459" i="23" s="1"/>
  <c r="G459" i="23"/>
  <c r="AB459" i="23" s="1"/>
  <c r="AC459" i="23" s="1"/>
  <c r="K459" i="23"/>
  <c r="F460" i="23"/>
  <c r="I460" i="23" s="1"/>
  <c r="G460" i="23"/>
  <c r="AB460" i="23" s="1"/>
  <c r="AC460" i="23" s="1"/>
  <c r="K460" i="23"/>
  <c r="F461" i="23"/>
  <c r="I461" i="23" s="1"/>
  <c r="G461" i="23"/>
  <c r="AB461" i="23" s="1"/>
  <c r="AC461" i="23" s="1"/>
  <c r="K461" i="23"/>
  <c r="F462" i="23"/>
  <c r="I462" i="23" s="1"/>
  <c r="G462" i="23"/>
  <c r="AB462" i="23" s="1"/>
  <c r="AC462" i="23" s="1"/>
  <c r="K462" i="23"/>
  <c r="F463" i="23"/>
  <c r="I463" i="23" s="1"/>
  <c r="G463" i="23"/>
  <c r="AB463" i="23" s="1"/>
  <c r="AC463" i="23" s="1"/>
  <c r="K463" i="23"/>
  <c r="F464" i="23"/>
  <c r="I464" i="23" s="1"/>
  <c r="G464" i="23"/>
  <c r="AB464" i="23" s="1"/>
  <c r="AC464" i="23" s="1"/>
  <c r="K464" i="23"/>
  <c r="F465" i="23"/>
  <c r="I465" i="23" s="1"/>
  <c r="G465" i="23"/>
  <c r="AB465" i="23" s="1"/>
  <c r="AC465" i="23" s="1"/>
  <c r="K465" i="23"/>
  <c r="F466" i="23"/>
  <c r="I466" i="23" s="1"/>
  <c r="G466" i="23"/>
  <c r="AB466" i="23" s="1"/>
  <c r="AC466" i="23" s="1"/>
  <c r="K466" i="23"/>
  <c r="F467" i="23"/>
  <c r="I467" i="23" s="1"/>
  <c r="G467" i="23"/>
  <c r="AB467" i="23" s="1"/>
  <c r="AC467" i="23" s="1"/>
  <c r="K467" i="23"/>
  <c r="F468" i="23"/>
  <c r="I468" i="23" s="1"/>
  <c r="G468" i="23"/>
  <c r="AB468" i="23" s="1"/>
  <c r="AC468" i="23" s="1"/>
  <c r="K468" i="23"/>
  <c r="F469" i="23"/>
  <c r="I469" i="23" s="1"/>
  <c r="G469" i="23"/>
  <c r="AB469" i="23" s="1"/>
  <c r="AC469" i="23" s="1"/>
  <c r="K469" i="23"/>
  <c r="F470" i="23"/>
  <c r="I470" i="23" s="1"/>
  <c r="G470" i="23"/>
  <c r="AB470" i="23" s="1"/>
  <c r="AC470" i="23" s="1"/>
  <c r="K470" i="23"/>
  <c r="F471" i="23"/>
  <c r="I471" i="23" s="1"/>
  <c r="G471" i="23"/>
  <c r="AB471" i="23" s="1"/>
  <c r="AC471" i="23" s="1"/>
  <c r="K471" i="23"/>
  <c r="F472" i="23"/>
  <c r="I472" i="23" s="1"/>
  <c r="G472" i="23"/>
  <c r="AB472" i="23" s="1"/>
  <c r="AC472" i="23" s="1"/>
  <c r="K472" i="23"/>
  <c r="F473" i="23"/>
  <c r="I473" i="23" s="1"/>
  <c r="G473" i="23"/>
  <c r="AB473" i="23" s="1"/>
  <c r="AC473" i="23" s="1"/>
  <c r="K473" i="23"/>
  <c r="F474" i="23"/>
  <c r="I474" i="23" s="1"/>
  <c r="G474" i="23"/>
  <c r="AB474" i="23" s="1"/>
  <c r="AC474" i="23" s="1"/>
  <c r="K474" i="23"/>
  <c r="F475" i="23"/>
  <c r="I475" i="23" s="1"/>
  <c r="G475" i="23"/>
  <c r="AB475" i="23" s="1"/>
  <c r="AC475" i="23" s="1"/>
  <c r="K475" i="23"/>
  <c r="F476" i="23"/>
  <c r="I476" i="23" s="1"/>
  <c r="G476" i="23"/>
  <c r="AB476" i="23" s="1"/>
  <c r="AC476" i="23" s="1"/>
  <c r="K476" i="23"/>
  <c r="F477" i="23"/>
  <c r="I477" i="23" s="1"/>
  <c r="G477" i="23"/>
  <c r="AB477" i="23" s="1"/>
  <c r="AC477" i="23" s="1"/>
  <c r="K477" i="23"/>
  <c r="F478" i="23"/>
  <c r="I478" i="23" s="1"/>
  <c r="G478" i="23"/>
  <c r="AB478" i="23" s="1"/>
  <c r="AC478" i="23" s="1"/>
  <c r="K478" i="23"/>
  <c r="F479" i="23"/>
  <c r="I479" i="23" s="1"/>
  <c r="G479" i="23"/>
  <c r="AB479" i="23" s="1"/>
  <c r="AC479" i="23" s="1"/>
  <c r="K479" i="23"/>
  <c r="F480" i="23"/>
  <c r="I480" i="23" s="1"/>
  <c r="G480" i="23"/>
  <c r="AB480" i="23" s="1"/>
  <c r="AC480" i="23" s="1"/>
  <c r="K480" i="23"/>
  <c r="F481" i="23"/>
  <c r="I481" i="23" s="1"/>
  <c r="G481" i="23"/>
  <c r="AB481" i="23" s="1"/>
  <c r="AC481" i="23" s="1"/>
  <c r="K481" i="23"/>
  <c r="F482" i="23"/>
  <c r="I482" i="23" s="1"/>
  <c r="G482" i="23"/>
  <c r="AB482" i="23" s="1"/>
  <c r="AC482" i="23" s="1"/>
  <c r="K482" i="23"/>
  <c r="F483" i="23"/>
  <c r="I483" i="23" s="1"/>
  <c r="G483" i="23"/>
  <c r="AB483" i="23" s="1"/>
  <c r="AC483" i="23" s="1"/>
  <c r="K483" i="23"/>
  <c r="F484" i="23"/>
  <c r="I484" i="23" s="1"/>
  <c r="G484" i="23"/>
  <c r="AB484" i="23" s="1"/>
  <c r="AC484" i="23" s="1"/>
  <c r="K484" i="23"/>
  <c r="F485" i="23"/>
  <c r="I485" i="23" s="1"/>
  <c r="G485" i="23"/>
  <c r="AB485" i="23" s="1"/>
  <c r="AC485" i="23" s="1"/>
  <c r="K485" i="23"/>
  <c r="F486" i="23"/>
  <c r="I486" i="23" s="1"/>
  <c r="G486" i="23"/>
  <c r="AB486" i="23" s="1"/>
  <c r="AC486" i="23" s="1"/>
  <c r="K486" i="23"/>
  <c r="F487" i="23"/>
  <c r="I487" i="23" s="1"/>
  <c r="G487" i="23"/>
  <c r="AB487" i="23" s="1"/>
  <c r="AC487" i="23" s="1"/>
  <c r="K487" i="23"/>
  <c r="F488" i="23"/>
  <c r="I488" i="23" s="1"/>
  <c r="G488" i="23"/>
  <c r="AB488" i="23" s="1"/>
  <c r="AC488" i="23" s="1"/>
  <c r="K488" i="23"/>
  <c r="F489" i="23"/>
  <c r="I489" i="23" s="1"/>
  <c r="G489" i="23"/>
  <c r="AB489" i="23" s="1"/>
  <c r="AC489" i="23" s="1"/>
  <c r="K489" i="23"/>
  <c r="F490" i="23"/>
  <c r="I490" i="23" s="1"/>
  <c r="G490" i="23"/>
  <c r="AB490" i="23" s="1"/>
  <c r="AC490" i="23" s="1"/>
  <c r="K490" i="23"/>
  <c r="F491" i="23"/>
  <c r="I491" i="23" s="1"/>
  <c r="G491" i="23"/>
  <c r="AB491" i="23" s="1"/>
  <c r="AC491" i="23" s="1"/>
  <c r="K491" i="23"/>
  <c r="F492" i="23"/>
  <c r="I492" i="23" s="1"/>
  <c r="G492" i="23"/>
  <c r="AB492" i="23" s="1"/>
  <c r="AC492" i="23" s="1"/>
  <c r="K492" i="23"/>
  <c r="F493" i="23"/>
  <c r="I493" i="23" s="1"/>
  <c r="G493" i="23"/>
  <c r="AB493" i="23" s="1"/>
  <c r="AC493" i="23" s="1"/>
  <c r="K493" i="23"/>
  <c r="F494" i="23"/>
  <c r="I494" i="23" s="1"/>
  <c r="G494" i="23"/>
  <c r="AB494" i="23" s="1"/>
  <c r="AC494" i="23" s="1"/>
  <c r="K494" i="23"/>
  <c r="F495" i="23"/>
  <c r="I495" i="23" s="1"/>
  <c r="G495" i="23"/>
  <c r="AB495" i="23" s="1"/>
  <c r="AC495" i="23" s="1"/>
  <c r="K495" i="23"/>
  <c r="F496" i="23"/>
  <c r="I496" i="23" s="1"/>
  <c r="G496" i="23"/>
  <c r="AB496" i="23" s="1"/>
  <c r="AC496" i="23" s="1"/>
  <c r="K496" i="23"/>
  <c r="F497" i="23"/>
  <c r="I497" i="23" s="1"/>
  <c r="G497" i="23"/>
  <c r="AB497" i="23" s="1"/>
  <c r="AC497" i="23" s="1"/>
  <c r="K497" i="23"/>
  <c r="F498" i="23"/>
  <c r="I498" i="23" s="1"/>
  <c r="G498" i="23"/>
  <c r="AB498" i="23" s="1"/>
  <c r="AC498" i="23" s="1"/>
  <c r="K498" i="23"/>
  <c r="F499" i="23"/>
  <c r="I499" i="23" s="1"/>
  <c r="G499" i="23"/>
  <c r="AB499" i="23" s="1"/>
  <c r="AC499" i="23" s="1"/>
  <c r="K499" i="23"/>
  <c r="F500" i="23"/>
  <c r="I500" i="23" s="1"/>
  <c r="G500" i="23"/>
  <c r="AB500" i="23" s="1"/>
  <c r="AC500" i="23" s="1"/>
  <c r="K500" i="23"/>
  <c r="F501" i="23"/>
  <c r="I501" i="23" s="1"/>
  <c r="G501" i="23"/>
  <c r="AB501" i="23" s="1"/>
  <c r="AC501" i="23" s="1"/>
  <c r="K501" i="23"/>
  <c r="F502" i="23"/>
  <c r="I502" i="23" s="1"/>
  <c r="G502" i="23"/>
  <c r="AB502" i="23" s="1"/>
  <c r="AC502" i="23" s="1"/>
  <c r="K502" i="23"/>
  <c r="F503" i="23"/>
  <c r="I503" i="23" s="1"/>
  <c r="G503" i="23"/>
  <c r="AB503" i="23" s="1"/>
  <c r="AC503" i="23" s="1"/>
  <c r="K503" i="23"/>
  <c r="F504" i="23"/>
  <c r="I504" i="23" s="1"/>
  <c r="G504" i="23"/>
  <c r="AB504" i="23" s="1"/>
  <c r="AC504" i="23" s="1"/>
  <c r="K504" i="23"/>
  <c r="F505" i="23"/>
  <c r="I505" i="23" s="1"/>
  <c r="G505" i="23"/>
  <c r="AB505" i="23" s="1"/>
  <c r="AC505" i="23" s="1"/>
  <c r="K505" i="23"/>
  <c r="F506" i="23"/>
  <c r="I506" i="23" s="1"/>
  <c r="G506" i="23"/>
  <c r="AB506" i="23" s="1"/>
  <c r="AC506" i="23" s="1"/>
  <c r="K506" i="23"/>
  <c r="F507" i="23"/>
  <c r="I507" i="23" s="1"/>
  <c r="G507" i="23"/>
  <c r="AB507" i="23" s="1"/>
  <c r="AC507" i="23" s="1"/>
  <c r="K507" i="23"/>
  <c r="F508" i="23"/>
  <c r="I508" i="23" s="1"/>
  <c r="G508" i="23"/>
  <c r="AB508" i="23" s="1"/>
  <c r="AC508" i="23" s="1"/>
  <c r="K508" i="23"/>
  <c r="F509" i="23"/>
  <c r="I509" i="23" s="1"/>
  <c r="G509" i="23"/>
  <c r="AB509" i="23" s="1"/>
  <c r="AC509" i="23" s="1"/>
  <c r="K509" i="23"/>
  <c r="F510" i="23"/>
  <c r="I510" i="23" s="1"/>
  <c r="G510" i="23"/>
  <c r="AB510" i="23" s="1"/>
  <c r="AC510" i="23" s="1"/>
  <c r="K510" i="23"/>
  <c r="F511" i="23"/>
  <c r="I511" i="23" s="1"/>
  <c r="G511" i="23"/>
  <c r="AB511" i="23" s="1"/>
  <c r="AC511" i="23" s="1"/>
  <c r="K511" i="23"/>
  <c r="F512" i="23"/>
  <c r="I512" i="23" s="1"/>
  <c r="G512" i="23"/>
  <c r="AB512" i="23" s="1"/>
  <c r="AC512" i="23" s="1"/>
  <c r="K512" i="23"/>
  <c r="F513" i="23"/>
  <c r="I513" i="23" s="1"/>
  <c r="G513" i="23"/>
  <c r="AB513" i="23" s="1"/>
  <c r="AC513" i="23" s="1"/>
  <c r="K513" i="23"/>
  <c r="F514" i="23"/>
  <c r="I514" i="23" s="1"/>
  <c r="G514" i="23"/>
  <c r="AB514" i="23" s="1"/>
  <c r="AC514" i="23" s="1"/>
  <c r="K514" i="23"/>
  <c r="F515" i="23"/>
  <c r="I515" i="23" s="1"/>
  <c r="G515" i="23"/>
  <c r="AB515" i="23" s="1"/>
  <c r="AC515" i="23" s="1"/>
  <c r="K515" i="23"/>
  <c r="F516" i="23"/>
  <c r="I516" i="23" s="1"/>
  <c r="G516" i="23"/>
  <c r="AB516" i="23" s="1"/>
  <c r="AC516" i="23" s="1"/>
  <c r="K516" i="23"/>
  <c r="F517" i="23"/>
  <c r="I517" i="23" s="1"/>
  <c r="G517" i="23"/>
  <c r="AB517" i="23" s="1"/>
  <c r="AC517" i="23" s="1"/>
  <c r="K517" i="23"/>
  <c r="F518" i="23"/>
  <c r="I518" i="23" s="1"/>
  <c r="G518" i="23"/>
  <c r="AB518" i="23" s="1"/>
  <c r="AC518" i="23" s="1"/>
  <c r="K518" i="23"/>
  <c r="F519" i="23"/>
  <c r="I519" i="23" s="1"/>
  <c r="G519" i="23"/>
  <c r="AB519" i="23" s="1"/>
  <c r="AC519" i="23" s="1"/>
  <c r="K519" i="23"/>
  <c r="F520" i="23"/>
  <c r="I520" i="23" s="1"/>
  <c r="G520" i="23"/>
  <c r="AB520" i="23" s="1"/>
  <c r="AC520" i="23" s="1"/>
  <c r="K520" i="23"/>
  <c r="F521" i="23"/>
  <c r="I521" i="23" s="1"/>
  <c r="G521" i="23"/>
  <c r="AB521" i="23" s="1"/>
  <c r="AC521" i="23" s="1"/>
  <c r="K521" i="23"/>
  <c r="F522" i="23"/>
  <c r="I522" i="23" s="1"/>
  <c r="G522" i="23"/>
  <c r="AB522" i="23" s="1"/>
  <c r="AC522" i="23" s="1"/>
  <c r="K522" i="23"/>
  <c r="F523" i="23"/>
  <c r="I523" i="23" s="1"/>
  <c r="G523" i="23"/>
  <c r="AB523" i="23" s="1"/>
  <c r="AC523" i="23" s="1"/>
  <c r="K523" i="23"/>
  <c r="F524" i="23"/>
  <c r="I524" i="23" s="1"/>
  <c r="G524" i="23"/>
  <c r="AB524" i="23" s="1"/>
  <c r="AC524" i="23" s="1"/>
  <c r="K524" i="23"/>
  <c r="F525" i="23"/>
  <c r="I525" i="23" s="1"/>
  <c r="G525" i="23"/>
  <c r="AB525" i="23" s="1"/>
  <c r="AC525" i="23" s="1"/>
  <c r="K525" i="23"/>
  <c r="F526" i="23"/>
  <c r="I526" i="23" s="1"/>
  <c r="G526" i="23"/>
  <c r="AB526" i="23" s="1"/>
  <c r="AC526" i="23" s="1"/>
  <c r="K526" i="23"/>
  <c r="F527" i="23"/>
  <c r="I527" i="23" s="1"/>
  <c r="G527" i="23"/>
  <c r="AB527" i="23" s="1"/>
  <c r="AC527" i="23" s="1"/>
  <c r="K527" i="23"/>
  <c r="F528" i="23"/>
  <c r="I528" i="23" s="1"/>
  <c r="G528" i="23"/>
  <c r="AB528" i="23" s="1"/>
  <c r="AC528" i="23" s="1"/>
  <c r="K528" i="23"/>
  <c r="F529" i="23"/>
  <c r="I529" i="23" s="1"/>
  <c r="G529" i="23"/>
  <c r="AB529" i="23" s="1"/>
  <c r="AC529" i="23" s="1"/>
  <c r="K529" i="23"/>
  <c r="F530" i="23"/>
  <c r="I530" i="23" s="1"/>
  <c r="G530" i="23"/>
  <c r="AB530" i="23" s="1"/>
  <c r="AC530" i="23" s="1"/>
  <c r="K530" i="23"/>
  <c r="F531" i="23"/>
  <c r="I531" i="23" s="1"/>
  <c r="G531" i="23"/>
  <c r="AB531" i="23" s="1"/>
  <c r="AC531" i="23" s="1"/>
  <c r="K531" i="23"/>
  <c r="F532" i="23"/>
  <c r="I532" i="23" s="1"/>
  <c r="G532" i="23"/>
  <c r="AB532" i="23" s="1"/>
  <c r="AC532" i="23" s="1"/>
  <c r="K532" i="23"/>
  <c r="F533" i="23"/>
  <c r="I533" i="23" s="1"/>
  <c r="G533" i="23"/>
  <c r="AB533" i="23" s="1"/>
  <c r="AC533" i="23" s="1"/>
  <c r="K533" i="23"/>
  <c r="F534" i="23"/>
  <c r="I534" i="23" s="1"/>
  <c r="G534" i="23"/>
  <c r="AB534" i="23" s="1"/>
  <c r="AC534" i="23" s="1"/>
  <c r="K534" i="23"/>
  <c r="F535" i="23"/>
  <c r="I535" i="23" s="1"/>
  <c r="G535" i="23"/>
  <c r="AB535" i="23" s="1"/>
  <c r="AC535" i="23" s="1"/>
  <c r="K535" i="23"/>
  <c r="F536" i="23"/>
  <c r="I536" i="23" s="1"/>
  <c r="G536" i="23"/>
  <c r="AB536" i="23" s="1"/>
  <c r="AC536" i="23" s="1"/>
  <c r="K536" i="23"/>
  <c r="F537" i="23"/>
  <c r="I537" i="23" s="1"/>
  <c r="G537" i="23"/>
  <c r="AB537" i="23" s="1"/>
  <c r="AC537" i="23" s="1"/>
  <c r="K537" i="23"/>
  <c r="F538" i="23"/>
  <c r="I538" i="23" s="1"/>
  <c r="G538" i="23"/>
  <c r="AB538" i="23" s="1"/>
  <c r="AC538" i="23" s="1"/>
  <c r="K538" i="23"/>
  <c r="F539" i="23"/>
  <c r="I539" i="23" s="1"/>
  <c r="G539" i="23"/>
  <c r="AB539" i="23" s="1"/>
  <c r="AC539" i="23" s="1"/>
  <c r="K539" i="23"/>
  <c r="F540" i="23"/>
  <c r="I540" i="23" s="1"/>
  <c r="G540" i="23"/>
  <c r="AB540" i="23" s="1"/>
  <c r="AC540" i="23" s="1"/>
  <c r="K540" i="23"/>
  <c r="F541" i="23"/>
  <c r="I541" i="23" s="1"/>
  <c r="G541" i="23"/>
  <c r="AB541" i="23" s="1"/>
  <c r="AC541" i="23" s="1"/>
  <c r="K541" i="23"/>
  <c r="F542" i="23"/>
  <c r="I542" i="23" s="1"/>
  <c r="G542" i="23"/>
  <c r="AB542" i="23" s="1"/>
  <c r="AC542" i="23" s="1"/>
  <c r="K542" i="23"/>
  <c r="F543" i="23"/>
  <c r="I543" i="23" s="1"/>
  <c r="G543" i="23"/>
  <c r="AB543" i="23" s="1"/>
  <c r="AC543" i="23" s="1"/>
  <c r="K543" i="23"/>
  <c r="F544" i="23"/>
  <c r="I544" i="23" s="1"/>
  <c r="G544" i="23"/>
  <c r="AB544" i="23" s="1"/>
  <c r="AC544" i="23" s="1"/>
  <c r="K544" i="23"/>
  <c r="F545" i="23"/>
  <c r="I545" i="23" s="1"/>
  <c r="G545" i="23"/>
  <c r="AB545" i="23" s="1"/>
  <c r="AC545" i="23" s="1"/>
  <c r="K545" i="23"/>
  <c r="F546" i="23"/>
  <c r="I546" i="23" s="1"/>
  <c r="G546" i="23"/>
  <c r="AB546" i="23" s="1"/>
  <c r="AC546" i="23" s="1"/>
  <c r="K546" i="23"/>
  <c r="F547" i="23"/>
  <c r="I547" i="23" s="1"/>
  <c r="G547" i="23"/>
  <c r="AB547" i="23" s="1"/>
  <c r="AC547" i="23" s="1"/>
  <c r="K547" i="23"/>
  <c r="F548" i="23"/>
  <c r="I548" i="23" s="1"/>
  <c r="G548" i="23"/>
  <c r="AB548" i="23" s="1"/>
  <c r="AC548" i="23" s="1"/>
  <c r="K548" i="23"/>
  <c r="F549" i="23"/>
  <c r="I549" i="23" s="1"/>
  <c r="G549" i="23"/>
  <c r="AB549" i="23" s="1"/>
  <c r="AC549" i="23" s="1"/>
  <c r="K549" i="23"/>
  <c r="F550" i="23"/>
  <c r="I550" i="23" s="1"/>
  <c r="G550" i="23"/>
  <c r="AB550" i="23" s="1"/>
  <c r="AC550" i="23" s="1"/>
  <c r="K550" i="23"/>
  <c r="F551" i="23"/>
  <c r="I551" i="23" s="1"/>
  <c r="G551" i="23"/>
  <c r="AB551" i="23" s="1"/>
  <c r="AC551" i="23" s="1"/>
  <c r="K551" i="23"/>
  <c r="F552" i="23"/>
  <c r="I552" i="23" s="1"/>
  <c r="G552" i="23"/>
  <c r="AB552" i="23" s="1"/>
  <c r="AC552" i="23" s="1"/>
  <c r="K552" i="23"/>
  <c r="F553" i="23"/>
  <c r="I553" i="23" s="1"/>
  <c r="G553" i="23"/>
  <c r="AB553" i="23" s="1"/>
  <c r="AC553" i="23" s="1"/>
  <c r="K553" i="23"/>
  <c r="F554" i="23"/>
  <c r="I554" i="23" s="1"/>
  <c r="G554" i="23"/>
  <c r="AB554" i="23" s="1"/>
  <c r="AC554" i="23" s="1"/>
  <c r="K554" i="23"/>
  <c r="F555" i="23"/>
  <c r="I555" i="23" s="1"/>
  <c r="G555" i="23"/>
  <c r="AB555" i="23" s="1"/>
  <c r="AC555" i="23" s="1"/>
  <c r="K555" i="23"/>
  <c r="F556" i="23"/>
  <c r="I556" i="23" s="1"/>
  <c r="G556" i="23"/>
  <c r="AB556" i="23" s="1"/>
  <c r="AC556" i="23" s="1"/>
  <c r="K556" i="23"/>
  <c r="F557" i="23"/>
  <c r="I557" i="23" s="1"/>
  <c r="G557" i="23"/>
  <c r="AB557" i="23" s="1"/>
  <c r="AC557" i="23" s="1"/>
  <c r="K557" i="23"/>
  <c r="F558" i="23"/>
  <c r="I558" i="23" s="1"/>
  <c r="G558" i="23"/>
  <c r="AB558" i="23" s="1"/>
  <c r="AC558" i="23" s="1"/>
  <c r="K558" i="23"/>
  <c r="F559" i="23"/>
  <c r="I559" i="23" s="1"/>
  <c r="G559" i="23"/>
  <c r="AB559" i="23" s="1"/>
  <c r="AC559" i="23" s="1"/>
  <c r="K559" i="23"/>
  <c r="F560" i="23"/>
  <c r="I560" i="23" s="1"/>
  <c r="G560" i="23"/>
  <c r="AB560" i="23" s="1"/>
  <c r="AC560" i="23" s="1"/>
  <c r="K560" i="23"/>
  <c r="F561" i="23"/>
  <c r="I561" i="23" s="1"/>
  <c r="G561" i="23"/>
  <c r="AB561" i="23" s="1"/>
  <c r="AC561" i="23" s="1"/>
  <c r="K561" i="23"/>
  <c r="F562" i="23"/>
  <c r="I562" i="23" s="1"/>
  <c r="G562" i="23"/>
  <c r="AB562" i="23" s="1"/>
  <c r="AC562" i="23" s="1"/>
  <c r="K562" i="23"/>
  <c r="F563" i="23"/>
  <c r="I563" i="23" s="1"/>
  <c r="G563" i="23"/>
  <c r="AB563" i="23" s="1"/>
  <c r="AC563" i="23" s="1"/>
  <c r="K563" i="23"/>
  <c r="F564" i="23"/>
  <c r="I564" i="23" s="1"/>
  <c r="G564" i="23"/>
  <c r="AB564" i="23" s="1"/>
  <c r="AC564" i="23" s="1"/>
  <c r="K564" i="23"/>
  <c r="F565" i="23"/>
  <c r="I565" i="23" s="1"/>
  <c r="G565" i="23"/>
  <c r="AB565" i="23" s="1"/>
  <c r="AC565" i="23" s="1"/>
  <c r="K565" i="23"/>
  <c r="F566" i="23"/>
  <c r="I566" i="23" s="1"/>
  <c r="G566" i="23"/>
  <c r="AB566" i="23" s="1"/>
  <c r="AC566" i="23" s="1"/>
  <c r="K566" i="23"/>
  <c r="F567" i="23"/>
  <c r="I567" i="23" s="1"/>
  <c r="G567" i="23"/>
  <c r="AB567" i="23" s="1"/>
  <c r="AC567" i="23" s="1"/>
  <c r="K567" i="23"/>
  <c r="F568" i="23"/>
  <c r="I568" i="23" s="1"/>
  <c r="G568" i="23"/>
  <c r="AB568" i="23" s="1"/>
  <c r="AC568" i="23" s="1"/>
  <c r="K568" i="23"/>
  <c r="F569" i="23"/>
  <c r="I569" i="23" s="1"/>
  <c r="G569" i="23"/>
  <c r="AB569" i="23" s="1"/>
  <c r="AC569" i="23" s="1"/>
  <c r="K569" i="23"/>
  <c r="F570" i="23"/>
  <c r="I570" i="23" s="1"/>
  <c r="G570" i="23"/>
  <c r="AB570" i="23" s="1"/>
  <c r="AC570" i="23" s="1"/>
  <c r="K570" i="23"/>
  <c r="F571" i="23"/>
  <c r="I571" i="23" s="1"/>
  <c r="G571" i="23"/>
  <c r="AB571" i="23" s="1"/>
  <c r="AC571" i="23" s="1"/>
  <c r="K571" i="23"/>
  <c r="F572" i="23"/>
  <c r="I572" i="23" s="1"/>
  <c r="G572" i="23"/>
  <c r="AB572" i="23" s="1"/>
  <c r="AC572" i="23" s="1"/>
  <c r="K572" i="23"/>
  <c r="F573" i="23"/>
  <c r="I573" i="23" s="1"/>
  <c r="G573" i="23"/>
  <c r="AB573" i="23" s="1"/>
  <c r="AC573" i="23" s="1"/>
  <c r="K573" i="23"/>
  <c r="F574" i="23"/>
  <c r="I574" i="23" s="1"/>
  <c r="G574" i="23"/>
  <c r="AB574" i="23" s="1"/>
  <c r="AC574" i="23" s="1"/>
  <c r="K574" i="23"/>
  <c r="F575" i="23"/>
  <c r="I575" i="23" s="1"/>
  <c r="G575" i="23"/>
  <c r="AB575" i="23" s="1"/>
  <c r="AC575" i="23" s="1"/>
  <c r="K575" i="23"/>
  <c r="F576" i="23"/>
  <c r="I576" i="23" s="1"/>
  <c r="G576" i="23"/>
  <c r="AB576" i="23" s="1"/>
  <c r="AC576" i="23" s="1"/>
  <c r="K576" i="23"/>
  <c r="F577" i="23"/>
  <c r="I577" i="23" s="1"/>
  <c r="G577" i="23"/>
  <c r="AB577" i="23" s="1"/>
  <c r="AC577" i="23" s="1"/>
  <c r="K577" i="23"/>
  <c r="F578" i="23"/>
  <c r="I578" i="23" s="1"/>
  <c r="G578" i="23"/>
  <c r="AB578" i="23" s="1"/>
  <c r="AC578" i="23" s="1"/>
  <c r="K578" i="23"/>
  <c r="F579" i="23"/>
  <c r="I579" i="23" s="1"/>
  <c r="G579" i="23"/>
  <c r="AB579" i="23" s="1"/>
  <c r="AC579" i="23" s="1"/>
  <c r="K579" i="23"/>
  <c r="F580" i="23"/>
  <c r="I580" i="23" s="1"/>
  <c r="G580" i="23"/>
  <c r="AB580" i="23" s="1"/>
  <c r="AC580" i="23" s="1"/>
  <c r="K580" i="23"/>
  <c r="F581" i="23"/>
  <c r="I581" i="23" s="1"/>
  <c r="G581" i="23"/>
  <c r="AB581" i="23" s="1"/>
  <c r="AC581" i="23" s="1"/>
  <c r="K581" i="23"/>
  <c r="F582" i="23"/>
  <c r="I582" i="23" s="1"/>
  <c r="G582" i="23"/>
  <c r="AB582" i="23" s="1"/>
  <c r="AC582" i="23" s="1"/>
  <c r="K582" i="23"/>
  <c r="F583" i="23"/>
  <c r="I583" i="23" s="1"/>
  <c r="G583" i="23"/>
  <c r="AB583" i="23" s="1"/>
  <c r="AC583" i="23" s="1"/>
  <c r="K583" i="23"/>
  <c r="F584" i="23"/>
  <c r="I584" i="23" s="1"/>
  <c r="G584" i="23"/>
  <c r="AB584" i="23" s="1"/>
  <c r="AC584" i="23" s="1"/>
  <c r="K584" i="23"/>
  <c r="F585" i="23"/>
  <c r="I585" i="23" s="1"/>
  <c r="G585" i="23"/>
  <c r="AB585" i="23" s="1"/>
  <c r="AC585" i="23" s="1"/>
  <c r="K585" i="23"/>
  <c r="F586" i="23"/>
  <c r="I586" i="23" s="1"/>
  <c r="G586" i="23"/>
  <c r="AB586" i="23" s="1"/>
  <c r="AC586" i="23" s="1"/>
  <c r="K586" i="23"/>
  <c r="F587" i="23"/>
  <c r="I587" i="23" s="1"/>
  <c r="G587" i="23"/>
  <c r="AB587" i="23" s="1"/>
  <c r="AC587" i="23" s="1"/>
  <c r="K587" i="23"/>
  <c r="F588" i="23"/>
  <c r="I588" i="23" s="1"/>
  <c r="G588" i="23"/>
  <c r="AB588" i="23" s="1"/>
  <c r="AC588" i="23" s="1"/>
  <c r="K588" i="23"/>
  <c r="F589" i="23"/>
  <c r="I589" i="23" s="1"/>
  <c r="G589" i="23"/>
  <c r="AB589" i="23" s="1"/>
  <c r="AC589" i="23" s="1"/>
  <c r="K589" i="23"/>
  <c r="F590" i="23"/>
  <c r="I590" i="23" s="1"/>
  <c r="G590" i="23"/>
  <c r="AB590" i="23" s="1"/>
  <c r="AC590" i="23" s="1"/>
  <c r="K590" i="23"/>
  <c r="F591" i="23"/>
  <c r="I591" i="23" s="1"/>
  <c r="G591" i="23"/>
  <c r="AB591" i="23" s="1"/>
  <c r="AC591" i="23" s="1"/>
  <c r="K591" i="23"/>
  <c r="F592" i="23"/>
  <c r="I592" i="23" s="1"/>
  <c r="G592" i="23"/>
  <c r="AB592" i="23" s="1"/>
  <c r="AC592" i="23" s="1"/>
  <c r="K592" i="23"/>
  <c r="F593" i="23"/>
  <c r="I593" i="23" s="1"/>
  <c r="G593" i="23"/>
  <c r="AB593" i="23" s="1"/>
  <c r="AC593" i="23" s="1"/>
  <c r="K593" i="23"/>
  <c r="F594" i="23"/>
  <c r="I594" i="23" s="1"/>
  <c r="G594" i="23"/>
  <c r="AB594" i="23" s="1"/>
  <c r="AC594" i="23" s="1"/>
  <c r="K594" i="23"/>
  <c r="F595" i="23"/>
  <c r="I595" i="23" s="1"/>
  <c r="G595" i="23"/>
  <c r="AB595" i="23" s="1"/>
  <c r="AC595" i="23" s="1"/>
  <c r="K595" i="23"/>
  <c r="F596" i="23"/>
  <c r="I596" i="23" s="1"/>
  <c r="G596" i="23"/>
  <c r="AB596" i="23" s="1"/>
  <c r="AC596" i="23" s="1"/>
  <c r="K596" i="23"/>
  <c r="F597" i="23"/>
  <c r="I597" i="23" s="1"/>
  <c r="G597" i="23"/>
  <c r="AB597" i="23" s="1"/>
  <c r="AC597" i="23" s="1"/>
  <c r="K597" i="23"/>
  <c r="F598" i="23"/>
  <c r="I598" i="23" s="1"/>
  <c r="G598" i="23"/>
  <c r="AB598" i="23" s="1"/>
  <c r="AC598" i="23" s="1"/>
  <c r="K598" i="23"/>
  <c r="F599" i="23"/>
  <c r="I599" i="23" s="1"/>
  <c r="G599" i="23"/>
  <c r="AB599" i="23" s="1"/>
  <c r="AC599" i="23" s="1"/>
  <c r="K599" i="23"/>
  <c r="F600" i="23"/>
  <c r="I600" i="23" s="1"/>
  <c r="G600" i="23"/>
  <c r="AB600" i="23" s="1"/>
  <c r="AC600" i="23" s="1"/>
  <c r="K600" i="23"/>
  <c r="F601" i="23"/>
  <c r="I601" i="23" s="1"/>
  <c r="G601" i="23"/>
  <c r="AB601" i="23" s="1"/>
  <c r="AC601" i="23" s="1"/>
  <c r="K601" i="23"/>
  <c r="F602" i="23"/>
  <c r="I602" i="23" s="1"/>
  <c r="G602" i="23"/>
  <c r="AB602" i="23" s="1"/>
  <c r="AC602" i="23" s="1"/>
  <c r="K602" i="23"/>
  <c r="F603" i="23"/>
  <c r="I603" i="23" s="1"/>
  <c r="G603" i="23"/>
  <c r="AB603" i="23" s="1"/>
  <c r="AC603" i="23" s="1"/>
  <c r="K603" i="23"/>
  <c r="F604" i="23"/>
  <c r="I604" i="23" s="1"/>
  <c r="G604" i="23"/>
  <c r="AB604" i="23" s="1"/>
  <c r="AC604" i="23" s="1"/>
  <c r="K604" i="23"/>
  <c r="F605" i="23"/>
  <c r="I605" i="23" s="1"/>
  <c r="G605" i="23"/>
  <c r="AB605" i="23" s="1"/>
  <c r="AC605" i="23" s="1"/>
  <c r="K605" i="23"/>
  <c r="F606" i="23"/>
  <c r="I606" i="23" s="1"/>
  <c r="G606" i="23"/>
  <c r="AB606" i="23" s="1"/>
  <c r="AC606" i="23" s="1"/>
  <c r="K606" i="23"/>
  <c r="F607" i="23"/>
  <c r="I607" i="23" s="1"/>
  <c r="G607" i="23"/>
  <c r="AB607" i="23" s="1"/>
  <c r="AC607" i="23" s="1"/>
  <c r="K607" i="23"/>
  <c r="F608" i="23"/>
  <c r="I608" i="23" s="1"/>
  <c r="G608" i="23"/>
  <c r="AB608" i="23" s="1"/>
  <c r="AC608" i="23" s="1"/>
  <c r="K608" i="23"/>
  <c r="F609" i="23"/>
  <c r="I609" i="23" s="1"/>
  <c r="G609" i="23"/>
  <c r="AB609" i="23" s="1"/>
  <c r="AC609" i="23" s="1"/>
  <c r="K609" i="23"/>
  <c r="F610" i="23"/>
  <c r="I610" i="23" s="1"/>
  <c r="G610" i="23"/>
  <c r="AB610" i="23" s="1"/>
  <c r="AC610" i="23" s="1"/>
  <c r="K610" i="23"/>
  <c r="F611" i="23"/>
  <c r="I611" i="23" s="1"/>
  <c r="G611" i="23"/>
  <c r="AB611" i="23" s="1"/>
  <c r="AC611" i="23" s="1"/>
  <c r="K611" i="23"/>
  <c r="F612" i="23"/>
  <c r="I612" i="23" s="1"/>
  <c r="G612" i="23"/>
  <c r="AB612" i="23" s="1"/>
  <c r="AC612" i="23" s="1"/>
  <c r="K612" i="23"/>
  <c r="F613" i="23"/>
  <c r="I613" i="23" s="1"/>
  <c r="G613" i="23"/>
  <c r="AB613" i="23" s="1"/>
  <c r="AC613" i="23" s="1"/>
  <c r="K613" i="23"/>
  <c r="F614" i="23"/>
  <c r="I614" i="23" s="1"/>
  <c r="G614" i="23"/>
  <c r="AB614" i="23" s="1"/>
  <c r="AC614" i="23" s="1"/>
  <c r="K614" i="23"/>
  <c r="F615" i="23"/>
  <c r="I615" i="23" s="1"/>
  <c r="G615" i="23"/>
  <c r="AB615" i="23" s="1"/>
  <c r="AC615" i="23" s="1"/>
  <c r="K615" i="23"/>
  <c r="F616" i="23"/>
  <c r="I616" i="23" s="1"/>
  <c r="G616" i="23"/>
  <c r="AB616" i="23" s="1"/>
  <c r="AC616" i="23" s="1"/>
  <c r="K616" i="23"/>
  <c r="F617" i="23"/>
  <c r="I617" i="23" s="1"/>
  <c r="G617" i="23"/>
  <c r="AB617" i="23" s="1"/>
  <c r="AC617" i="23" s="1"/>
  <c r="K617" i="23"/>
  <c r="F618" i="23"/>
  <c r="I618" i="23" s="1"/>
  <c r="G618" i="23"/>
  <c r="AB618" i="23" s="1"/>
  <c r="AC618" i="23" s="1"/>
  <c r="K618" i="23"/>
  <c r="F619" i="23"/>
  <c r="I619" i="23" s="1"/>
  <c r="G619" i="23"/>
  <c r="AB619" i="23" s="1"/>
  <c r="AC619" i="23" s="1"/>
  <c r="K619" i="23"/>
  <c r="F620" i="23"/>
  <c r="I620" i="23" s="1"/>
  <c r="G620" i="23"/>
  <c r="AB620" i="23" s="1"/>
  <c r="AC620" i="23" s="1"/>
  <c r="K620" i="23"/>
  <c r="F621" i="23"/>
  <c r="I621" i="23" s="1"/>
  <c r="G621" i="23"/>
  <c r="AB621" i="23" s="1"/>
  <c r="AC621" i="23" s="1"/>
  <c r="K621" i="23"/>
  <c r="F622" i="23"/>
  <c r="I622" i="23" s="1"/>
  <c r="G622" i="23"/>
  <c r="AB622" i="23" s="1"/>
  <c r="AC622" i="23" s="1"/>
  <c r="K622" i="23"/>
  <c r="F623" i="23"/>
  <c r="I623" i="23" s="1"/>
  <c r="G623" i="23"/>
  <c r="AB623" i="23" s="1"/>
  <c r="AC623" i="23" s="1"/>
  <c r="K623" i="23"/>
  <c r="F624" i="23"/>
  <c r="I624" i="23" s="1"/>
  <c r="G624" i="23"/>
  <c r="AB624" i="23" s="1"/>
  <c r="AC624" i="23" s="1"/>
  <c r="K624" i="23"/>
  <c r="F625" i="23"/>
  <c r="I625" i="23" s="1"/>
  <c r="G625" i="23"/>
  <c r="AB625" i="23" s="1"/>
  <c r="AC625" i="23" s="1"/>
  <c r="K625" i="23"/>
  <c r="F626" i="23"/>
  <c r="I626" i="23" s="1"/>
  <c r="G626" i="23"/>
  <c r="AB626" i="23" s="1"/>
  <c r="AC626" i="23" s="1"/>
  <c r="K626" i="23"/>
  <c r="F627" i="23"/>
  <c r="I627" i="23" s="1"/>
  <c r="G627" i="23"/>
  <c r="AB627" i="23" s="1"/>
  <c r="AC627" i="23" s="1"/>
  <c r="K627" i="23"/>
  <c r="F628" i="23"/>
  <c r="I628" i="23" s="1"/>
  <c r="G628" i="23"/>
  <c r="AB628" i="23" s="1"/>
  <c r="AC628" i="23" s="1"/>
  <c r="K628" i="23"/>
  <c r="F629" i="23"/>
  <c r="I629" i="23" s="1"/>
  <c r="G629" i="23"/>
  <c r="AB629" i="23" s="1"/>
  <c r="AC629" i="23" s="1"/>
  <c r="K629" i="23"/>
  <c r="F630" i="23"/>
  <c r="I630" i="23" s="1"/>
  <c r="G630" i="23"/>
  <c r="AB630" i="23" s="1"/>
  <c r="AC630" i="23" s="1"/>
  <c r="K630" i="23"/>
  <c r="F631" i="23"/>
  <c r="I631" i="23" s="1"/>
  <c r="G631" i="23"/>
  <c r="AB631" i="23" s="1"/>
  <c r="AC631" i="23" s="1"/>
  <c r="K631" i="23"/>
  <c r="F632" i="23"/>
  <c r="I632" i="23" s="1"/>
  <c r="G632" i="23"/>
  <c r="AB632" i="23" s="1"/>
  <c r="AC632" i="23" s="1"/>
  <c r="K632" i="23"/>
  <c r="F633" i="23"/>
  <c r="I633" i="23" s="1"/>
  <c r="G633" i="23"/>
  <c r="AB633" i="23" s="1"/>
  <c r="AC633" i="23" s="1"/>
  <c r="K633" i="23"/>
  <c r="F634" i="23"/>
  <c r="I634" i="23" s="1"/>
  <c r="G634" i="23"/>
  <c r="AB634" i="23" s="1"/>
  <c r="AC634" i="23" s="1"/>
  <c r="K634" i="23"/>
  <c r="F635" i="23"/>
  <c r="I635" i="23" s="1"/>
  <c r="G635" i="23"/>
  <c r="AB635" i="23" s="1"/>
  <c r="AC635" i="23" s="1"/>
  <c r="K635" i="23"/>
  <c r="F636" i="23"/>
  <c r="I636" i="23" s="1"/>
  <c r="G636" i="23"/>
  <c r="AB636" i="23" s="1"/>
  <c r="AC636" i="23" s="1"/>
  <c r="K636" i="23"/>
  <c r="F637" i="23"/>
  <c r="I637" i="23" s="1"/>
  <c r="G637" i="23"/>
  <c r="AB637" i="23" s="1"/>
  <c r="AC637" i="23" s="1"/>
  <c r="K637" i="23"/>
  <c r="F638" i="23"/>
  <c r="I638" i="23" s="1"/>
  <c r="G638" i="23"/>
  <c r="AB638" i="23" s="1"/>
  <c r="AC638" i="23" s="1"/>
  <c r="K638" i="23"/>
  <c r="F639" i="23"/>
  <c r="I639" i="23" s="1"/>
  <c r="G639" i="23"/>
  <c r="AB639" i="23" s="1"/>
  <c r="AC639" i="23" s="1"/>
  <c r="K639" i="23"/>
  <c r="F640" i="23"/>
  <c r="I640" i="23" s="1"/>
  <c r="G640" i="23"/>
  <c r="AB640" i="23" s="1"/>
  <c r="AC640" i="23" s="1"/>
  <c r="K640" i="23"/>
  <c r="F641" i="23"/>
  <c r="I641" i="23" s="1"/>
  <c r="G641" i="23"/>
  <c r="AB641" i="23" s="1"/>
  <c r="AC641" i="23" s="1"/>
  <c r="K641" i="23"/>
  <c r="F642" i="23"/>
  <c r="I642" i="23" s="1"/>
  <c r="G642" i="23"/>
  <c r="AB642" i="23" s="1"/>
  <c r="AC642" i="23" s="1"/>
  <c r="K642" i="23"/>
  <c r="F643" i="23"/>
  <c r="I643" i="23" s="1"/>
  <c r="G643" i="23"/>
  <c r="AB643" i="23" s="1"/>
  <c r="AC643" i="23" s="1"/>
  <c r="K643" i="23"/>
  <c r="F644" i="23"/>
  <c r="I644" i="23" s="1"/>
  <c r="G644" i="23"/>
  <c r="AB644" i="23" s="1"/>
  <c r="AC644" i="23" s="1"/>
  <c r="K644" i="23"/>
  <c r="F645" i="23"/>
  <c r="I645" i="23" s="1"/>
  <c r="G645" i="23"/>
  <c r="AB645" i="23" s="1"/>
  <c r="AC645" i="23" s="1"/>
  <c r="K645" i="23"/>
  <c r="F646" i="23"/>
  <c r="I646" i="23" s="1"/>
  <c r="G646" i="23"/>
  <c r="AB646" i="23" s="1"/>
  <c r="AC646" i="23" s="1"/>
  <c r="K646" i="23"/>
  <c r="F647" i="23"/>
  <c r="I647" i="23" s="1"/>
  <c r="G647" i="23"/>
  <c r="AB647" i="23" s="1"/>
  <c r="AC647" i="23" s="1"/>
  <c r="K647" i="23"/>
  <c r="F648" i="23"/>
  <c r="I648" i="23" s="1"/>
  <c r="G648" i="23"/>
  <c r="AB648" i="23" s="1"/>
  <c r="AC648" i="23" s="1"/>
  <c r="K648" i="23"/>
  <c r="F649" i="23"/>
  <c r="I649" i="23" s="1"/>
  <c r="G649" i="23"/>
  <c r="AB649" i="23" s="1"/>
  <c r="AC649" i="23" s="1"/>
  <c r="K649" i="23"/>
  <c r="F650" i="23"/>
  <c r="I650" i="23" s="1"/>
  <c r="G650" i="23"/>
  <c r="AB650" i="23" s="1"/>
  <c r="AC650" i="23" s="1"/>
  <c r="K650" i="23"/>
  <c r="F651" i="23"/>
  <c r="I651" i="23" s="1"/>
  <c r="G651" i="23"/>
  <c r="AB651" i="23" s="1"/>
  <c r="AC651" i="23" s="1"/>
  <c r="K651" i="23"/>
  <c r="F652" i="23"/>
  <c r="I652" i="23" s="1"/>
  <c r="G652" i="23"/>
  <c r="AB652" i="23" s="1"/>
  <c r="AC652" i="23" s="1"/>
  <c r="K652" i="23"/>
  <c r="F653" i="23"/>
  <c r="I653" i="23" s="1"/>
  <c r="G653" i="23"/>
  <c r="AB653" i="23" s="1"/>
  <c r="AC653" i="23" s="1"/>
  <c r="K653" i="23"/>
  <c r="F654" i="23"/>
  <c r="I654" i="23" s="1"/>
  <c r="G654" i="23"/>
  <c r="AB654" i="23" s="1"/>
  <c r="AC654" i="23" s="1"/>
  <c r="K654" i="23"/>
  <c r="F655" i="23"/>
  <c r="I655" i="23" s="1"/>
  <c r="G655" i="23"/>
  <c r="AB655" i="23" s="1"/>
  <c r="AC655" i="23" s="1"/>
  <c r="K655" i="23"/>
  <c r="F656" i="23"/>
  <c r="I656" i="23" s="1"/>
  <c r="G656" i="23"/>
  <c r="AB656" i="23" s="1"/>
  <c r="AC656" i="23" s="1"/>
  <c r="K656" i="23"/>
  <c r="F657" i="23"/>
  <c r="I657" i="23" s="1"/>
  <c r="G657" i="23"/>
  <c r="AB657" i="23" s="1"/>
  <c r="AC657" i="23" s="1"/>
  <c r="K657" i="23"/>
  <c r="F658" i="23"/>
  <c r="I658" i="23" s="1"/>
  <c r="G658" i="23"/>
  <c r="AB658" i="23" s="1"/>
  <c r="AC658" i="23" s="1"/>
  <c r="K658" i="23"/>
  <c r="F659" i="23"/>
  <c r="I659" i="23" s="1"/>
  <c r="G659" i="23"/>
  <c r="AB659" i="23" s="1"/>
  <c r="AC659" i="23" s="1"/>
  <c r="K659" i="23"/>
  <c r="F660" i="23"/>
  <c r="I660" i="23" s="1"/>
  <c r="G660" i="23"/>
  <c r="AB660" i="23" s="1"/>
  <c r="AC660" i="23" s="1"/>
  <c r="K660" i="23"/>
  <c r="F661" i="23"/>
  <c r="I661" i="23" s="1"/>
  <c r="G661" i="23"/>
  <c r="AB661" i="23" s="1"/>
  <c r="AC661" i="23" s="1"/>
  <c r="K661" i="23"/>
  <c r="F662" i="23"/>
  <c r="I662" i="23" s="1"/>
  <c r="G662" i="23"/>
  <c r="AB662" i="23" s="1"/>
  <c r="AC662" i="23" s="1"/>
  <c r="K662" i="23"/>
  <c r="F663" i="23"/>
  <c r="I663" i="23" s="1"/>
  <c r="G663" i="23"/>
  <c r="AB663" i="23" s="1"/>
  <c r="AC663" i="23" s="1"/>
  <c r="K663" i="23"/>
  <c r="F664" i="23"/>
  <c r="I664" i="23" s="1"/>
  <c r="G664" i="23"/>
  <c r="AB664" i="23" s="1"/>
  <c r="AC664" i="23" s="1"/>
  <c r="K664" i="23"/>
  <c r="F665" i="23"/>
  <c r="I665" i="23" s="1"/>
  <c r="G665" i="23"/>
  <c r="AB665" i="23" s="1"/>
  <c r="AC665" i="23" s="1"/>
  <c r="K665" i="23"/>
  <c r="F666" i="23"/>
  <c r="I666" i="23" s="1"/>
  <c r="G666" i="23"/>
  <c r="AB666" i="23" s="1"/>
  <c r="AC666" i="23" s="1"/>
  <c r="K666" i="23"/>
  <c r="F667" i="23"/>
  <c r="I667" i="23" s="1"/>
  <c r="G667" i="23"/>
  <c r="AB667" i="23" s="1"/>
  <c r="AC667" i="23" s="1"/>
  <c r="K667" i="23"/>
  <c r="F668" i="23"/>
  <c r="I668" i="23" s="1"/>
  <c r="G668" i="23"/>
  <c r="AB668" i="23" s="1"/>
  <c r="AC668" i="23" s="1"/>
  <c r="K668" i="23"/>
  <c r="F669" i="23"/>
  <c r="I669" i="23" s="1"/>
  <c r="G669" i="23"/>
  <c r="AB669" i="23" s="1"/>
  <c r="AC669" i="23" s="1"/>
  <c r="K669" i="23"/>
  <c r="F670" i="23"/>
  <c r="I670" i="23" s="1"/>
  <c r="G670" i="23"/>
  <c r="AB670" i="23" s="1"/>
  <c r="AC670" i="23" s="1"/>
  <c r="K670" i="23"/>
  <c r="F671" i="23"/>
  <c r="I671" i="23" s="1"/>
  <c r="G671" i="23"/>
  <c r="AB671" i="23" s="1"/>
  <c r="AC671" i="23" s="1"/>
  <c r="K671" i="23"/>
  <c r="F672" i="23"/>
  <c r="I672" i="23" s="1"/>
  <c r="G672" i="23"/>
  <c r="AB672" i="23" s="1"/>
  <c r="AC672" i="23" s="1"/>
  <c r="K672" i="23"/>
  <c r="F673" i="23"/>
  <c r="I673" i="23" s="1"/>
  <c r="G673" i="23"/>
  <c r="AB673" i="23" s="1"/>
  <c r="AC673" i="23" s="1"/>
  <c r="K673" i="23"/>
  <c r="F674" i="23"/>
  <c r="I674" i="23" s="1"/>
  <c r="G674" i="23"/>
  <c r="AB674" i="23" s="1"/>
  <c r="AC674" i="23" s="1"/>
  <c r="K674" i="23"/>
  <c r="F675" i="23"/>
  <c r="I675" i="23" s="1"/>
  <c r="G675" i="23"/>
  <c r="AB675" i="23" s="1"/>
  <c r="AC675" i="23" s="1"/>
  <c r="K675" i="23"/>
  <c r="F676" i="23"/>
  <c r="I676" i="23" s="1"/>
  <c r="G676" i="23"/>
  <c r="AB676" i="23" s="1"/>
  <c r="AC676" i="23" s="1"/>
  <c r="K676" i="23"/>
  <c r="F677" i="23"/>
  <c r="I677" i="23" s="1"/>
  <c r="G677" i="23"/>
  <c r="AB677" i="23" s="1"/>
  <c r="AC677" i="23" s="1"/>
  <c r="K677" i="23"/>
  <c r="F678" i="23"/>
  <c r="I678" i="23" s="1"/>
  <c r="G678" i="23"/>
  <c r="AB678" i="23" s="1"/>
  <c r="AC678" i="23" s="1"/>
  <c r="K678" i="23"/>
  <c r="F679" i="23"/>
  <c r="I679" i="23" s="1"/>
  <c r="G679" i="23"/>
  <c r="AB679" i="23" s="1"/>
  <c r="AC679" i="23" s="1"/>
  <c r="K679" i="23"/>
  <c r="F680" i="23"/>
  <c r="I680" i="23" s="1"/>
  <c r="G680" i="23"/>
  <c r="AB680" i="23" s="1"/>
  <c r="AC680" i="23" s="1"/>
  <c r="K680" i="23"/>
  <c r="F681" i="23"/>
  <c r="I681" i="23" s="1"/>
  <c r="G681" i="23"/>
  <c r="AB681" i="23" s="1"/>
  <c r="AC681" i="23" s="1"/>
  <c r="K681" i="23"/>
  <c r="F682" i="23"/>
  <c r="I682" i="23" s="1"/>
  <c r="G682" i="23"/>
  <c r="AB682" i="23" s="1"/>
  <c r="AC682" i="23" s="1"/>
  <c r="K682" i="23"/>
  <c r="F683" i="23"/>
  <c r="I683" i="23" s="1"/>
  <c r="G683" i="23"/>
  <c r="AB683" i="23" s="1"/>
  <c r="AC683" i="23" s="1"/>
  <c r="K683" i="23"/>
  <c r="F684" i="23"/>
  <c r="I684" i="23" s="1"/>
  <c r="G684" i="23"/>
  <c r="AB684" i="23" s="1"/>
  <c r="AC684" i="23" s="1"/>
  <c r="K684" i="23"/>
  <c r="F685" i="23"/>
  <c r="I685" i="23" s="1"/>
  <c r="G685" i="23"/>
  <c r="AB685" i="23" s="1"/>
  <c r="AC685" i="23" s="1"/>
  <c r="K685" i="23"/>
  <c r="F686" i="23"/>
  <c r="I686" i="23" s="1"/>
  <c r="G686" i="23"/>
  <c r="AB686" i="23" s="1"/>
  <c r="AC686" i="23" s="1"/>
  <c r="K686" i="23"/>
  <c r="F687" i="23"/>
  <c r="I687" i="23" s="1"/>
  <c r="G687" i="23"/>
  <c r="AB687" i="23" s="1"/>
  <c r="AC687" i="23" s="1"/>
  <c r="K687" i="23"/>
  <c r="F688" i="23"/>
  <c r="I688" i="23" s="1"/>
  <c r="G688" i="23"/>
  <c r="AB688" i="23" s="1"/>
  <c r="AC688" i="23" s="1"/>
  <c r="K688" i="23"/>
  <c r="F689" i="23"/>
  <c r="I689" i="23" s="1"/>
  <c r="G689" i="23"/>
  <c r="AB689" i="23" s="1"/>
  <c r="AC689" i="23" s="1"/>
  <c r="K689" i="23"/>
  <c r="F690" i="23"/>
  <c r="I690" i="23" s="1"/>
  <c r="G690" i="23"/>
  <c r="AB690" i="23" s="1"/>
  <c r="AC690" i="23" s="1"/>
  <c r="K690" i="23"/>
  <c r="F691" i="23"/>
  <c r="I691" i="23" s="1"/>
  <c r="G691" i="23"/>
  <c r="AB691" i="23" s="1"/>
  <c r="AC691" i="23" s="1"/>
  <c r="K691" i="23"/>
  <c r="F692" i="23"/>
  <c r="I692" i="23" s="1"/>
  <c r="G692" i="23"/>
  <c r="AB692" i="23" s="1"/>
  <c r="AC692" i="23" s="1"/>
  <c r="K692" i="23"/>
  <c r="F693" i="23"/>
  <c r="I693" i="23" s="1"/>
  <c r="G693" i="23"/>
  <c r="AB693" i="23" s="1"/>
  <c r="AC693" i="23" s="1"/>
  <c r="K693" i="23"/>
  <c r="F694" i="23"/>
  <c r="I694" i="23" s="1"/>
  <c r="G694" i="23"/>
  <c r="AB694" i="23" s="1"/>
  <c r="AC694" i="23" s="1"/>
  <c r="K694" i="23"/>
  <c r="F695" i="23"/>
  <c r="I695" i="23" s="1"/>
  <c r="G695" i="23"/>
  <c r="AB695" i="23" s="1"/>
  <c r="AC695" i="23" s="1"/>
  <c r="K695" i="23"/>
  <c r="F696" i="23"/>
  <c r="I696" i="23" s="1"/>
  <c r="G696" i="23"/>
  <c r="AB696" i="23" s="1"/>
  <c r="AC696" i="23" s="1"/>
  <c r="K696" i="23"/>
  <c r="F697" i="23"/>
  <c r="I697" i="23" s="1"/>
  <c r="G697" i="23"/>
  <c r="AB697" i="23" s="1"/>
  <c r="AC697" i="23" s="1"/>
  <c r="K697" i="23"/>
  <c r="F698" i="23"/>
  <c r="I698" i="23" s="1"/>
  <c r="G698" i="23"/>
  <c r="AB698" i="23" s="1"/>
  <c r="AC698" i="23" s="1"/>
  <c r="K698" i="23"/>
  <c r="F699" i="23"/>
  <c r="I699" i="23" s="1"/>
  <c r="G699" i="23"/>
  <c r="AB699" i="23" s="1"/>
  <c r="AC699" i="23" s="1"/>
  <c r="K699" i="23"/>
  <c r="F700" i="23"/>
  <c r="I700" i="23" s="1"/>
  <c r="G700" i="23"/>
  <c r="AB700" i="23" s="1"/>
  <c r="AC700" i="23" s="1"/>
  <c r="K700" i="23"/>
  <c r="F701" i="23"/>
  <c r="I701" i="23" s="1"/>
  <c r="G701" i="23"/>
  <c r="AB701" i="23" s="1"/>
  <c r="AC701" i="23" s="1"/>
  <c r="K701" i="23"/>
  <c r="F702" i="23"/>
  <c r="I702" i="23" s="1"/>
  <c r="G702" i="23"/>
  <c r="AB702" i="23" s="1"/>
  <c r="AC702" i="23" s="1"/>
  <c r="K702" i="23"/>
  <c r="F703" i="23"/>
  <c r="I703" i="23" s="1"/>
  <c r="G703" i="23"/>
  <c r="AB703" i="23" s="1"/>
  <c r="AC703" i="23" s="1"/>
  <c r="K703" i="23"/>
  <c r="F704" i="23"/>
  <c r="I704" i="23" s="1"/>
  <c r="G704" i="23"/>
  <c r="AB704" i="23" s="1"/>
  <c r="AC704" i="23" s="1"/>
  <c r="K704" i="23"/>
  <c r="F705" i="23"/>
  <c r="I705" i="23" s="1"/>
  <c r="G705" i="23"/>
  <c r="AB705" i="23" s="1"/>
  <c r="AC705" i="23" s="1"/>
  <c r="K705" i="23"/>
  <c r="F706" i="23"/>
  <c r="I706" i="23" s="1"/>
  <c r="G706" i="23"/>
  <c r="AB706" i="23" s="1"/>
  <c r="AC706" i="23" s="1"/>
  <c r="K706" i="23"/>
  <c r="F707" i="23"/>
  <c r="I707" i="23" s="1"/>
  <c r="G707" i="23"/>
  <c r="AB707" i="23" s="1"/>
  <c r="AC707" i="23" s="1"/>
  <c r="K707" i="23"/>
  <c r="F708" i="23"/>
  <c r="I708" i="23" s="1"/>
  <c r="G708" i="23"/>
  <c r="AB708" i="23" s="1"/>
  <c r="AC708" i="23" s="1"/>
  <c r="K708" i="23"/>
  <c r="F709" i="23"/>
  <c r="I709" i="23" s="1"/>
  <c r="G709" i="23"/>
  <c r="AB709" i="23" s="1"/>
  <c r="AC709" i="23" s="1"/>
  <c r="K709" i="23"/>
  <c r="F710" i="23"/>
  <c r="I710" i="23" s="1"/>
  <c r="G710" i="23"/>
  <c r="AB710" i="23" s="1"/>
  <c r="AC710" i="23" s="1"/>
  <c r="K710" i="23"/>
  <c r="F711" i="23"/>
  <c r="I711" i="23" s="1"/>
  <c r="G711" i="23"/>
  <c r="AB711" i="23" s="1"/>
  <c r="AC711" i="23" s="1"/>
  <c r="K711" i="23"/>
  <c r="F712" i="23"/>
  <c r="I712" i="23" s="1"/>
  <c r="G712" i="23"/>
  <c r="AB712" i="23" s="1"/>
  <c r="AC712" i="23" s="1"/>
  <c r="K712" i="23"/>
  <c r="F713" i="23"/>
  <c r="I713" i="23" s="1"/>
  <c r="G713" i="23"/>
  <c r="AB713" i="23" s="1"/>
  <c r="AC713" i="23" s="1"/>
  <c r="K713" i="23"/>
  <c r="F714" i="23"/>
  <c r="I714" i="23" s="1"/>
  <c r="G714" i="23"/>
  <c r="AB714" i="23" s="1"/>
  <c r="AC714" i="23" s="1"/>
  <c r="K714" i="23"/>
  <c r="F715" i="23"/>
  <c r="I715" i="23" s="1"/>
  <c r="G715" i="23"/>
  <c r="AB715" i="23" s="1"/>
  <c r="AC715" i="23" s="1"/>
  <c r="K715" i="23"/>
  <c r="F716" i="23"/>
  <c r="I716" i="23" s="1"/>
  <c r="G716" i="23"/>
  <c r="AB716" i="23" s="1"/>
  <c r="AC716" i="23" s="1"/>
  <c r="K716" i="23"/>
  <c r="F717" i="23"/>
  <c r="I717" i="23" s="1"/>
  <c r="G717" i="23"/>
  <c r="AB717" i="23" s="1"/>
  <c r="AC717" i="23" s="1"/>
  <c r="K717" i="23"/>
  <c r="F718" i="23"/>
  <c r="I718" i="23" s="1"/>
  <c r="G718" i="23"/>
  <c r="AB718" i="23" s="1"/>
  <c r="AC718" i="23" s="1"/>
  <c r="K718" i="23"/>
  <c r="F719" i="23"/>
  <c r="I719" i="23" s="1"/>
  <c r="G719" i="23"/>
  <c r="AB719" i="23" s="1"/>
  <c r="AC719" i="23" s="1"/>
  <c r="K719" i="23"/>
  <c r="F720" i="23"/>
  <c r="I720" i="23" s="1"/>
  <c r="G720" i="23"/>
  <c r="AB720" i="23" s="1"/>
  <c r="AC720" i="23" s="1"/>
  <c r="K720" i="23"/>
  <c r="F721" i="23"/>
  <c r="I721" i="23" s="1"/>
  <c r="G721" i="23"/>
  <c r="AB721" i="23" s="1"/>
  <c r="AC721" i="23" s="1"/>
  <c r="K721" i="23"/>
  <c r="F722" i="23"/>
  <c r="I722" i="23" s="1"/>
  <c r="G722" i="23"/>
  <c r="AB722" i="23" s="1"/>
  <c r="AC722" i="23" s="1"/>
  <c r="K722" i="23"/>
  <c r="F723" i="23"/>
  <c r="I723" i="23" s="1"/>
  <c r="G723" i="23"/>
  <c r="AB723" i="23" s="1"/>
  <c r="AC723" i="23" s="1"/>
  <c r="K723" i="23"/>
  <c r="F724" i="23"/>
  <c r="I724" i="23" s="1"/>
  <c r="G724" i="23"/>
  <c r="AB724" i="23" s="1"/>
  <c r="AC724" i="23" s="1"/>
  <c r="K724" i="23"/>
  <c r="F725" i="23"/>
  <c r="I725" i="23" s="1"/>
  <c r="G725" i="23"/>
  <c r="AB725" i="23" s="1"/>
  <c r="AC725" i="23" s="1"/>
  <c r="K725" i="23"/>
  <c r="F726" i="23"/>
  <c r="I726" i="23" s="1"/>
  <c r="G726" i="23"/>
  <c r="AB726" i="23" s="1"/>
  <c r="AC726" i="23" s="1"/>
  <c r="K726" i="23"/>
  <c r="F727" i="23"/>
  <c r="I727" i="23" s="1"/>
  <c r="G727" i="23"/>
  <c r="AB727" i="23" s="1"/>
  <c r="AC727" i="23" s="1"/>
  <c r="K727" i="23"/>
  <c r="F728" i="23"/>
  <c r="I728" i="23" s="1"/>
  <c r="G728" i="23"/>
  <c r="AB728" i="23" s="1"/>
  <c r="AC728" i="23" s="1"/>
  <c r="K728" i="23"/>
  <c r="F729" i="23"/>
  <c r="I729" i="23" s="1"/>
  <c r="G729" i="23"/>
  <c r="AB729" i="23" s="1"/>
  <c r="AC729" i="23" s="1"/>
  <c r="K729" i="23"/>
  <c r="F730" i="23"/>
  <c r="I730" i="23" s="1"/>
  <c r="G730" i="23"/>
  <c r="AB730" i="23" s="1"/>
  <c r="AC730" i="23" s="1"/>
  <c r="K730" i="23"/>
  <c r="F731" i="23"/>
  <c r="I731" i="23" s="1"/>
  <c r="G731" i="23"/>
  <c r="AB731" i="23" s="1"/>
  <c r="AC731" i="23" s="1"/>
  <c r="K731" i="23"/>
  <c r="F732" i="23"/>
  <c r="I732" i="23" s="1"/>
  <c r="G732" i="23"/>
  <c r="AB732" i="23" s="1"/>
  <c r="AC732" i="23" s="1"/>
  <c r="K732" i="23"/>
  <c r="F733" i="23"/>
  <c r="I733" i="23" s="1"/>
  <c r="G733" i="23"/>
  <c r="AB733" i="23" s="1"/>
  <c r="AC733" i="23" s="1"/>
  <c r="K733" i="23"/>
  <c r="F734" i="23"/>
  <c r="I734" i="23" s="1"/>
  <c r="G734" i="23"/>
  <c r="AB734" i="23" s="1"/>
  <c r="AC734" i="23" s="1"/>
  <c r="K734" i="23"/>
  <c r="F735" i="23"/>
  <c r="I735" i="23" s="1"/>
  <c r="G735" i="23"/>
  <c r="AB735" i="23" s="1"/>
  <c r="AC735" i="23" s="1"/>
  <c r="K735" i="23"/>
  <c r="F736" i="23"/>
  <c r="I736" i="23" s="1"/>
  <c r="G736" i="23"/>
  <c r="AB736" i="23" s="1"/>
  <c r="AC736" i="23" s="1"/>
  <c r="K736" i="23"/>
  <c r="F737" i="23"/>
  <c r="I737" i="23" s="1"/>
  <c r="G737" i="23"/>
  <c r="AB737" i="23" s="1"/>
  <c r="AC737" i="23" s="1"/>
  <c r="K737" i="23"/>
  <c r="F738" i="23"/>
  <c r="I738" i="23" s="1"/>
  <c r="G738" i="23"/>
  <c r="AB738" i="23" s="1"/>
  <c r="AC738" i="23" s="1"/>
  <c r="K738" i="23"/>
  <c r="F739" i="23"/>
  <c r="I739" i="23" s="1"/>
  <c r="G739" i="23"/>
  <c r="AB739" i="23" s="1"/>
  <c r="AC739" i="23" s="1"/>
  <c r="K739" i="23"/>
  <c r="F740" i="23"/>
  <c r="I740" i="23" s="1"/>
  <c r="G740" i="23"/>
  <c r="AB740" i="23" s="1"/>
  <c r="AC740" i="23" s="1"/>
  <c r="K740" i="23"/>
  <c r="F741" i="23"/>
  <c r="I741" i="23" s="1"/>
  <c r="G741" i="23"/>
  <c r="AB741" i="23" s="1"/>
  <c r="AC741" i="23" s="1"/>
  <c r="K741" i="23"/>
  <c r="F742" i="23"/>
  <c r="I742" i="23" s="1"/>
  <c r="G742" i="23"/>
  <c r="AB742" i="23" s="1"/>
  <c r="AC742" i="23" s="1"/>
  <c r="K742" i="23"/>
  <c r="F743" i="23"/>
  <c r="I743" i="23" s="1"/>
  <c r="G743" i="23"/>
  <c r="AB743" i="23" s="1"/>
  <c r="AC743" i="23" s="1"/>
  <c r="K743" i="23"/>
  <c r="F744" i="23"/>
  <c r="I744" i="23" s="1"/>
  <c r="G744" i="23"/>
  <c r="AB744" i="23" s="1"/>
  <c r="AC744" i="23" s="1"/>
  <c r="K744" i="23"/>
  <c r="F745" i="23"/>
  <c r="I745" i="23" s="1"/>
  <c r="G745" i="23"/>
  <c r="AB745" i="23" s="1"/>
  <c r="AC745" i="23" s="1"/>
  <c r="K745" i="23"/>
  <c r="F746" i="23"/>
  <c r="I746" i="23" s="1"/>
  <c r="G746" i="23"/>
  <c r="AB746" i="23" s="1"/>
  <c r="AC746" i="23" s="1"/>
  <c r="K746" i="23"/>
  <c r="F747" i="23"/>
  <c r="I747" i="23" s="1"/>
  <c r="G747" i="23"/>
  <c r="AB747" i="23" s="1"/>
  <c r="AC747" i="23" s="1"/>
  <c r="K747" i="23"/>
  <c r="F748" i="23"/>
  <c r="I748" i="23" s="1"/>
  <c r="G748" i="23"/>
  <c r="AB748" i="23" s="1"/>
  <c r="AC748" i="23" s="1"/>
  <c r="K748" i="23"/>
  <c r="F749" i="23"/>
  <c r="I749" i="23" s="1"/>
  <c r="G749" i="23"/>
  <c r="AB749" i="23" s="1"/>
  <c r="AC749" i="23" s="1"/>
  <c r="K749" i="23"/>
  <c r="F750" i="23"/>
  <c r="I750" i="23" s="1"/>
  <c r="G750" i="23"/>
  <c r="AB750" i="23" s="1"/>
  <c r="AC750" i="23" s="1"/>
  <c r="K750" i="23"/>
  <c r="F751" i="23"/>
  <c r="I751" i="23" s="1"/>
  <c r="G751" i="23"/>
  <c r="AB751" i="23" s="1"/>
  <c r="AC751" i="23" s="1"/>
  <c r="K751" i="23"/>
  <c r="F752" i="23"/>
  <c r="I752" i="23" s="1"/>
  <c r="G752" i="23"/>
  <c r="AB752" i="23" s="1"/>
  <c r="AC752" i="23" s="1"/>
  <c r="K752" i="23"/>
  <c r="F753" i="23"/>
  <c r="I753" i="23" s="1"/>
  <c r="G753" i="23"/>
  <c r="AB753" i="23" s="1"/>
  <c r="AC753" i="23" s="1"/>
  <c r="K753" i="23"/>
  <c r="F754" i="23"/>
  <c r="I754" i="23" s="1"/>
  <c r="G754" i="23"/>
  <c r="AB754" i="23" s="1"/>
  <c r="AC754" i="23" s="1"/>
  <c r="K754" i="23"/>
  <c r="F755" i="23"/>
  <c r="I755" i="23" s="1"/>
  <c r="G755" i="23"/>
  <c r="AB755" i="23" s="1"/>
  <c r="AC755" i="23" s="1"/>
  <c r="K755" i="23"/>
  <c r="F756" i="23"/>
  <c r="I756" i="23" s="1"/>
  <c r="G756" i="23"/>
  <c r="AB756" i="23" s="1"/>
  <c r="AC756" i="23" s="1"/>
  <c r="K756" i="23"/>
  <c r="F757" i="23"/>
  <c r="I757" i="23" s="1"/>
  <c r="G757" i="23"/>
  <c r="AB757" i="23" s="1"/>
  <c r="AC757" i="23" s="1"/>
  <c r="K757" i="23"/>
  <c r="F758" i="23"/>
  <c r="I758" i="23" s="1"/>
  <c r="G758" i="23"/>
  <c r="AB758" i="23" s="1"/>
  <c r="AC758" i="23" s="1"/>
  <c r="K758" i="23"/>
  <c r="F759" i="23"/>
  <c r="I759" i="23" s="1"/>
  <c r="G759" i="23"/>
  <c r="AB759" i="23" s="1"/>
  <c r="AC759" i="23" s="1"/>
  <c r="K759" i="23"/>
  <c r="F760" i="23"/>
  <c r="I760" i="23" s="1"/>
  <c r="G760" i="23"/>
  <c r="AB760" i="23" s="1"/>
  <c r="AC760" i="23" s="1"/>
  <c r="K760" i="23"/>
  <c r="F761" i="23"/>
  <c r="I761" i="23" s="1"/>
  <c r="G761" i="23"/>
  <c r="AB761" i="23" s="1"/>
  <c r="AC761" i="23" s="1"/>
  <c r="K761" i="23"/>
  <c r="F762" i="23"/>
  <c r="I762" i="23" s="1"/>
  <c r="G762" i="23"/>
  <c r="AB762" i="23" s="1"/>
  <c r="AC762" i="23" s="1"/>
  <c r="K762" i="23"/>
  <c r="F763" i="23"/>
  <c r="I763" i="23" s="1"/>
  <c r="G763" i="23"/>
  <c r="AB763" i="23" s="1"/>
  <c r="AC763" i="23" s="1"/>
  <c r="K763" i="23"/>
  <c r="F764" i="23"/>
  <c r="I764" i="23" s="1"/>
  <c r="G764" i="23"/>
  <c r="AB764" i="23" s="1"/>
  <c r="AC764" i="23" s="1"/>
  <c r="K764" i="23"/>
  <c r="F765" i="23"/>
  <c r="I765" i="23" s="1"/>
  <c r="G765" i="23"/>
  <c r="AB765" i="23" s="1"/>
  <c r="AC765" i="23" s="1"/>
  <c r="K765" i="23"/>
  <c r="F766" i="23"/>
  <c r="I766" i="23" s="1"/>
  <c r="G766" i="23"/>
  <c r="AB766" i="23" s="1"/>
  <c r="AC766" i="23" s="1"/>
  <c r="K766" i="23"/>
  <c r="F767" i="23"/>
  <c r="I767" i="23" s="1"/>
  <c r="G767" i="23"/>
  <c r="AB767" i="23" s="1"/>
  <c r="AC767" i="23" s="1"/>
  <c r="K767" i="23"/>
  <c r="F768" i="23"/>
  <c r="I768" i="23" s="1"/>
  <c r="G768" i="23"/>
  <c r="AB768" i="23" s="1"/>
  <c r="AC768" i="23" s="1"/>
  <c r="K768" i="23"/>
  <c r="F769" i="23"/>
  <c r="I769" i="23" s="1"/>
  <c r="G769" i="23"/>
  <c r="AB769" i="23" s="1"/>
  <c r="AC769" i="23" s="1"/>
  <c r="K769" i="23"/>
  <c r="F770" i="23"/>
  <c r="I770" i="23" s="1"/>
  <c r="G770" i="23"/>
  <c r="AB770" i="23" s="1"/>
  <c r="AC770" i="23" s="1"/>
  <c r="K770" i="23"/>
  <c r="F771" i="23"/>
  <c r="I771" i="23" s="1"/>
  <c r="G771" i="23"/>
  <c r="AB771" i="23" s="1"/>
  <c r="AC771" i="23" s="1"/>
  <c r="K771" i="23"/>
  <c r="F772" i="23"/>
  <c r="I772" i="23" s="1"/>
  <c r="G772" i="23"/>
  <c r="AB772" i="23" s="1"/>
  <c r="AC772" i="23" s="1"/>
  <c r="K772" i="23"/>
  <c r="F773" i="23"/>
  <c r="I773" i="23" s="1"/>
  <c r="G773" i="23"/>
  <c r="AB773" i="23" s="1"/>
  <c r="AC773" i="23" s="1"/>
  <c r="K773" i="23"/>
  <c r="F774" i="23"/>
  <c r="I774" i="23" s="1"/>
  <c r="G774" i="23"/>
  <c r="AB774" i="23" s="1"/>
  <c r="AC774" i="23" s="1"/>
  <c r="K774" i="23"/>
  <c r="F775" i="23"/>
  <c r="I775" i="23" s="1"/>
  <c r="G775" i="23"/>
  <c r="AB775" i="23" s="1"/>
  <c r="AC775" i="23" s="1"/>
  <c r="K775" i="23"/>
  <c r="F776" i="23"/>
  <c r="I776" i="23" s="1"/>
  <c r="G776" i="23"/>
  <c r="AB776" i="23" s="1"/>
  <c r="AC776" i="23" s="1"/>
  <c r="K776" i="23"/>
  <c r="F777" i="23"/>
  <c r="I777" i="23" s="1"/>
  <c r="G777" i="23"/>
  <c r="AB777" i="23" s="1"/>
  <c r="AC777" i="23" s="1"/>
  <c r="K777" i="23"/>
  <c r="F778" i="23"/>
  <c r="I778" i="23" s="1"/>
  <c r="G778" i="23"/>
  <c r="AB778" i="23" s="1"/>
  <c r="AC778" i="23" s="1"/>
  <c r="K778" i="23"/>
  <c r="F779" i="23"/>
  <c r="I779" i="23" s="1"/>
  <c r="G779" i="23"/>
  <c r="AB779" i="23" s="1"/>
  <c r="AC779" i="23" s="1"/>
  <c r="K779" i="23"/>
  <c r="F780" i="23"/>
  <c r="I780" i="23" s="1"/>
  <c r="G780" i="23"/>
  <c r="AB780" i="23" s="1"/>
  <c r="AC780" i="23" s="1"/>
  <c r="K780" i="23"/>
  <c r="F781" i="23"/>
  <c r="I781" i="23" s="1"/>
  <c r="G781" i="23"/>
  <c r="AB781" i="23" s="1"/>
  <c r="AC781" i="23" s="1"/>
  <c r="K781" i="23"/>
  <c r="F782" i="23"/>
  <c r="I782" i="23" s="1"/>
  <c r="G782" i="23"/>
  <c r="AB782" i="23" s="1"/>
  <c r="AC782" i="23" s="1"/>
  <c r="K782" i="23"/>
  <c r="F783" i="23"/>
  <c r="I783" i="23" s="1"/>
  <c r="G783" i="23"/>
  <c r="AB783" i="23" s="1"/>
  <c r="AC783" i="23" s="1"/>
  <c r="K783" i="23"/>
  <c r="F784" i="23"/>
  <c r="I784" i="23" s="1"/>
  <c r="G784" i="23"/>
  <c r="AB784" i="23" s="1"/>
  <c r="AC784" i="23" s="1"/>
  <c r="K784" i="23"/>
  <c r="F785" i="23"/>
  <c r="I785" i="23" s="1"/>
  <c r="G785" i="23"/>
  <c r="AB785" i="23" s="1"/>
  <c r="AC785" i="23" s="1"/>
  <c r="K785" i="23"/>
  <c r="F786" i="23"/>
  <c r="I786" i="23" s="1"/>
  <c r="G786" i="23"/>
  <c r="AB786" i="23" s="1"/>
  <c r="AC786" i="23" s="1"/>
  <c r="K786" i="23"/>
  <c r="F787" i="23"/>
  <c r="I787" i="23" s="1"/>
  <c r="G787" i="23"/>
  <c r="AB787" i="23" s="1"/>
  <c r="AC787" i="23" s="1"/>
  <c r="K787" i="23"/>
  <c r="F788" i="23"/>
  <c r="I788" i="23" s="1"/>
  <c r="G788" i="23"/>
  <c r="AB788" i="23" s="1"/>
  <c r="AC788" i="23" s="1"/>
  <c r="K788" i="23"/>
  <c r="F789" i="23"/>
  <c r="I789" i="23" s="1"/>
  <c r="G789" i="23"/>
  <c r="AB789" i="23" s="1"/>
  <c r="AC789" i="23" s="1"/>
  <c r="K789" i="23"/>
  <c r="F790" i="23"/>
  <c r="I790" i="23" s="1"/>
  <c r="G790" i="23"/>
  <c r="AB790" i="23" s="1"/>
  <c r="AC790" i="23" s="1"/>
  <c r="K790" i="23"/>
  <c r="F791" i="23"/>
  <c r="I791" i="23" s="1"/>
  <c r="G791" i="23"/>
  <c r="AB791" i="23" s="1"/>
  <c r="AC791" i="23" s="1"/>
  <c r="K791" i="23"/>
  <c r="F792" i="23"/>
  <c r="I792" i="23" s="1"/>
  <c r="G792" i="23"/>
  <c r="AB792" i="23" s="1"/>
  <c r="AC792" i="23" s="1"/>
  <c r="K792" i="23"/>
  <c r="F793" i="23"/>
  <c r="I793" i="23" s="1"/>
  <c r="G793" i="23"/>
  <c r="AB793" i="23" s="1"/>
  <c r="AC793" i="23" s="1"/>
  <c r="K793" i="23"/>
  <c r="F794" i="23"/>
  <c r="I794" i="23" s="1"/>
  <c r="G794" i="23"/>
  <c r="AB794" i="23" s="1"/>
  <c r="AC794" i="23" s="1"/>
  <c r="K794" i="23"/>
  <c r="F795" i="23"/>
  <c r="I795" i="23" s="1"/>
  <c r="G795" i="23"/>
  <c r="AB795" i="23" s="1"/>
  <c r="AC795" i="23" s="1"/>
  <c r="K795" i="23"/>
  <c r="F796" i="23"/>
  <c r="I796" i="23" s="1"/>
  <c r="G796" i="23"/>
  <c r="AB796" i="23" s="1"/>
  <c r="AC796" i="23" s="1"/>
  <c r="K796" i="23"/>
  <c r="F797" i="23"/>
  <c r="I797" i="23" s="1"/>
  <c r="G797" i="23"/>
  <c r="AB797" i="23" s="1"/>
  <c r="AC797" i="23" s="1"/>
  <c r="K797" i="23"/>
  <c r="F798" i="23"/>
  <c r="I798" i="23" s="1"/>
  <c r="G798" i="23"/>
  <c r="AB798" i="23" s="1"/>
  <c r="AC798" i="23" s="1"/>
  <c r="K798" i="23"/>
  <c r="F799" i="23"/>
  <c r="I799" i="23" s="1"/>
  <c r="G799" i="23"/>
  <c r="AB799" i="23" s="1"/>
  <c r="AC799" i="23" s="1"/>
  <c r="K799" i="23"/>
  <c r="F800" i="23"/>
  <c r="I800" i="23" s="1"/>
  <c r="G800" i="23"/>
  <c r="AB800" i="23" s="1"/>
  <c r="AC800" i="23" s="1"/>
  <c r="K800" i="23"/>
  <c r="F801" i="23"/>
  <c r="I801" i="23" s="1"/>
  <c r="G801" i="23"/>
  <c r="AB801" i="23" s="1"/>
  <c r="AC801" i="23" s="1"/>
  <c r="K801" i="23"/>
  <c r="F802" i="23"/>
  <c r="I802" i="23" s="1"/>
  <c r="G802" i="23"/>
  <c r="AB802" i="23" s="1"/>
  <c r="AC802" i="23" s="1"/>
  <c r="K802" i="23"/>
  <c r="F803" i="23"/>
  <c r="I803" i="23" s="1"/>
  <c r="G803" i="23"/>
  <c r="AB803" i="23" s="1"/>
  <c r="AC803" i="23" s="1"/>
  <c r="K803" i="23"/>
  <c r="F804" i="23"/>
  <c r="I804" i="23" s="1"/>
  <c r="G804" i="23"/>
  <c r="AB804" i="23" s="1"/>
  <c r="AC804" i="23" s="1"/>
  <c r="K804" i="23"/>
  <c r="F805" i="23"/>
  <c r="I805" i="23" s="1"/>
  <c r="G805" i="23"/>
  <c r="AB805" i="23" s="1"/>
  <c r="AC805" i="23" s="1"/>
  <c r="K805" i="23"/>
  <c r="F806" i="23"/>
  <c r="I806" i="23" s="1"/>
  <c r="G806" i="23"/>
  <c r="AB806" i="23" s="1"/>
  <c r="AC806" i="23" s="1"/>
  <c r="K806" i="23"/>
  <c r="F807" i="23"/>
  <c r="I807" i="23" s="1"/>
  <c r="G807" i="23"/>
  <c r="AB807" i="23" s="1"/>
  <c r="AC807" i="23" s="1"/>
  <c r="K807" i="23"/>
  <c r="F808" i="23"/>
  <c r="I808" i="23" s="1"/>
  <c r="G808" i="23"/>
  <c r="AB808" i="23" s="1"/>
  <c r="AC808" i="23" s="1"/>
  <c r="K808" i="23"/>
  <c r="F809" i="23"/>
  <c r="I809" i="23" s="1"/>
  <c r="G809" i="23"/>
  <c r="AB809" i="23" s="1"/>
  <c r="AC809" i="23" s="1"/>
  <c r="K809" i="23"/>
  <c r="F810" i="23"/>
  <c r="I810" i="23" s="1"/>
  <c r="G810" i="23"/>
  <c r="AB810" i="23" s="1"/>
  <c r="AC810" i="23" s="1"/>
  <c r="K810" i="23"/>
  <c r="F811" i="23"/>
  <c r="I811" i="23" s="1"/>
  <c r="G811" i="23"/>
  <c r="AB811" i="23" s="1"/>
  <c r="AC811" i="23" s="1"/>
  <c r="K811" i="23"/>
  <c r="F812" i="23"/>
  <c r="I812" i="23" s="1"/>
  <c r="G812" i="23"/>
  <c r="AB812" i="23" s="1"/>
  <c r="AC812" i="23" s="1"/>
  <c r="K812" i="23"/>
  <c r="F813" i="23"/>
  <c r="I813" i="23" s="1"/>
  <c r="G813" i="23"/>
  <c r="AB813" i="23" s="1"/>
  <c r="AC813" i="23" s="1"/>
  <c r="K813" i="23"/>
  <c r="F814" i="23"/>
  <c r="I814" i="23" s="1"/>
  <c r="G814" i="23"/>
  <c r="AB814" i="23" s="1"/>
  <c r="AC814" i="23" s="1"/>
  <c r="K814" i="23"/>
  <c r="F815" i="23"/>
  <c r="I815" i="23" s="1"/>
  <c r="G815" i="23"/>
  <c r="AB815" i="23" s="1"/>
  <c r="AC815" i="23" s="1"/>
  <c r="K815" i="23"/>
  <c r="F816" i="23"/>
  <c r="I816" i="23" s="1"/>
  <c r="G816" i="23"/>
  <c r="AB816" i="23" s="1"/>
  <c r="AC816" i="23" s="1"/>
  <c r="K816" i="23"/>
  <c r="F817" i="23"/>
  <c r="I817" i="23" s="1"/>
  <c r="G817" i="23"/>
  <c r="AB817" i="23" s="1"/>
  <c r="AC817" i="23" s="1"/>
  <c r="K817" i="23"/>
  <c r="F818" i="23"/>
  <c r="I818" i="23" s="1"/>
  <c r="G818" i="23"/>
  <c r="AB818" i="23" s="1"/>
  <c r="AC818" i="23" s="1"/>
  <c r="K818" i="23"/>
  <c r="F819" i="23"/>
  <c r="I819" i="23" s="1"/>
  <c r="G819" i="23"/>
  <c r="AB819" i="23" s="1"/>
  <c r="AC819" i="23" s="1"/>
  <c r="K819" i="23"/>
  <c r="F820" i="23"/>
  <c r="I820" i="23" s="1"/>
  <c r="G820" i="23"/>
  <c r="AB820" i="23" s="1"/>
  <c r="AC820" i="23" s="1"/>
  <c r="K820" i="23"/>
  <c r="F821" i="23"/>
  <c r="I821" i="23" s="1"/>
  <c r="G821" i="23"/>
  <c r="AB821" i="23" s="1"/>
  <c r="AC821" i="23" s="1"/>
  <c r="K821" i="23"/>
  <c r="F822" i="23"/>
  <c r="I822" i="23" s="1"/>
  <c r="G822" i="23"/>
  <c r="AB822" i="23" s="1"/>
  <c r="AC822" i="23" s="1"/>
  <c r="K822" i="23"/>
  <c r="F823" i="23"/>
  <c r="I823" i="23" s="1"/>
  <c r="G823" i="23"/>
  <c r="AB823" i="23" s="1"/>
  <c r="AC823" i="23" s="1"/>
  <c r="K823" i="23"/>
  <c r="F824" i="23"/>
  <c r="I824" i="23" s="1"/>
  <c r="G824" i="23"/>
  <c r="AB824" i="23" s="1"/>
  <c r="AC824" i="23" s="1"/>
  <c r="K824" i="23"/>
  <c r="F825" i="23"/>
  <c r="I825" i="23" s="1"/>
  <c r="G825" i="23"/>
  <c r="AB825" i="23" s="1"/>
  <c r="AC825" i="23" s="1"/>
  <c r="K825" i="23"/>
  <c r="F826" i="23"/>
  <c r="I826" i="23" s="1"/>
  <c r="G826" i="23"/>
  <c r="AB826" i="23" s="1"/>
  <c r="AC826" i="23" s="1"/>
  <c r="K826" i="23"/>
  <c r="F827" i="23"/>
  <c r="I827" i="23" s="1"/>
  <c r="G827" i="23"/>
  <c r="AB827" i="23" s="1"/>
  <c r="AC827" i="23" s="1"/>
  <c r="K827" i="23"/>
  <c r="F828" i="23"/>
  <c r="I828" i="23" s="1"/>
  <c r="G828" i="23"/>
  <c r="AB828" i="23" s="1"/>
  <c r="AC828" i="23" s="1"/>
  <c r="K828" i="23"/>
  <c r="F829" i="23"/>
  <c r="I829" i="23" s="1"/>
  <c r="G829" i="23"/>
  <c r="AB829" i="23" s="1"/>
  <c r="AC829" i="23" s="1"/>
  <c r="K829" i="23"/>
  <c r="F830" i="23"/>
  <c r="I830" i="23" s="1"/>
  <c r="G830" i="23"/>
  <c r="AB830" i="23" s="1"/>
  <c r="AC830" i="23" s="1"/>
  <c r="K830" i="23"/>
  <c r="F831" i="23"/>
  <c r="I831" i="23" s="1"/>
  <c r="G831" i="23"/>
  <c r="AB831" i="23" s="1"/>
  <c r="AC831" i="23" s="1"/>
  <c r="K831" i="23"/>
  <c r="F832" i="23"/>
  <c r="I832" i="23" s="1"/>
  <c r="G832" i="23"/>
  <c r="AB832" i="23" s="1"/>
  <c r="AC832" i="23" s="1"/>
  <c r="K832" i="23"/>
  <c r="F833" i="23"/>
  <c r="I833" i="23" s="1"/>
  <c r="G833" i="23"/>
  <c r="AB833" i="23" s="1"/>
  <c r="AC833" i="23" s="1"/>
  <c r="K833" i="23"/>
  <c r="F834" i="23"/>
  <c r="I834" i="23" s="1"/>
  <c r="G834" i="23"/>
  <c r="AB834" i="23" s="1"/>
  <c r="AC834" i="23" s="1"/>
  <c r="K834" i="23"/>
  <c r="F835" i="23"/>
  <c r="I835" i="23" s="1"/>
  <c r="G835" i="23"/>
  <c r="AB835" i="23" s="1"/>
  <c r="AC835" i="23" s="1"/>
  <c r="K835" i="23"/>
  <c r="F836" i="23"/>
  <c r="I836" i="23" s="1"/>
  <c r="G836" i="23"/>
  <c r="AB836" i="23" s="1"/>
  <c r="AC836" i="23" s="1"/>
  <c r="K836" i="23"/>
  <c r="F837" i="23"/>
  <c r="I837" i="23" s="1"/>
  <c r="G837" i="23"/>
  <c r="AB837" i="23" s="1"/>
  <c r="AC837" i="23" s="1"/>
  <c r="K837" i="23"/>
  <c r="F838" i="23"/>
  <c r="I838" i="23" s="1"/>
  <c r="G838" i="23"/>
  <c r="AB838" i="23" s="1"/>
  <c r="AC838" i="23" s="1"/>
  <c r="K838" i="23"/>
  <c r="F839" i="23"/>
  <c r="I839" i="23" s="1"/>
  <c r="G839" i="23"/>
  <c r="AB839" i="23" s="1"/>
  <c r="AC839" i="23" s="1"/>
  <c r="K839" i="23"/>
  <c r="F840" i="23"/>
  <c r="I840" i="23" s="1"/>
  <c r="G840" i="23"/>
  <c r="AB840" i="23" s="1"/>
  <c r="AC840" i="23" s="1"/>
  <c r="K840" i="23"/>
  <c r="F841" i="23"/>
  <c r="I841" i="23" s="1"/>
  <c r="G841" i="23"/>
  <c r="AB841" i="23" s="1"/>
  <c r="AC841" i="23" s="1"/>
  <c r="K841" i="23"/>
  <c r="F842" i="23"/>
  <c r="I842" i="23" s="1"/>
  <c r="G842" i="23"/>
  <c r="AB842" i="23" s="1"/>
  <c r="AC842" i="23" s="1"/>
  <c r="K842" i="23"/>
  <c r="F843" i="23"/>
  <c r="I843" i="23" s="1"/>
  <c r="G843" i="23"/>
  <c r="AB843" i="23" s="1"/>
  <c r="AC843" i="23" s="1"/>
  <c r="K843" i="23"/>
  <c r="F844" i="23"/>
  <c r="I844" i="23" s="1"/>
  <c r="G844" i="23"/>
  <c r="AB844" i="23" s="1"/>
  <c r="AC844" i="23" s="1"/>
  <c r="K844" i="23"/>
  <c r="F845" i="23"/>
  <c r="I845" i="23" s="1"/>
  <c r="G845" i="23"/>
  <c r="AB845" i="23" s="1"/>
  <c r="AC845" i="23" s="1"/>
  <c r="K845" i="23"/>
  <c r="F846" i="23"/>
  <c r="I846" i="23" s="1"/>
  <c r="G846" i="23"/>
  <c r="AB846" i="23" s="1"/>
  <c r="AC846" i="23" s="1"/>
  <c r="K846" i="23"/>
  <c r="F847" i="23"/>
  <c r="I847" i="23" s="1"/>
  <c r="G847" i="23"/>
  <c r="AB847" i="23" s="1"/>
  <c r="AC847" i="23" s="1"/>
  <c r="K847" i="23"/>
  <c r="F848" i="23"/>
  <c r="I848" i="23" s="1"/>
  <c r="G848" i="23"/>
  <c r="AB848" i="23" s="1"/>
  <c r="AC848" i="23" s="1"/>
  <c r="K848" i="23"/>
  <c r="F849" i="23"/>
  <c r="I849" i="23" s="1"/>
  <c r="G849" i="23"/>
  <c r="AB849" i="23" s="1"/>
  <c r="AC849" i="23" s="1"/>
  <c r="K849" i="23"/>
  <c r="F850" i="23"/>
  <c r="I850" i="23" s="1"/>
  <c r="G850" i="23"/>
  <c r="AB850" i="23" s="1"/>
  <c r="AC850" i="23" s="1"/>
  <c r="K850" i="23"/>
  <c r="F851" i="23"/>
  <c r="I851" i="23" s="1"/>
  <c r="G851" i="23"/>
  <c r="AB851" i="23" s="1"/>
  <c r="AC851" i="23" s="1"/>
  <c r="K851" i="23"/>
  <c r="F852" i="23"/>
  <c r="I852" i="23" s="1"/>
  <c r="G852" i="23"/>
  <c r="AB852" i="23" s="1"/>
  <c r="AC852" i="23" s="1"/>
  <c r="K852" i="23"/>
  <c r="F853" i="23"/>
  <c r="I853" i="23" s="1"/>
  <c r="G853" i="23"/>
  <c r="AB853" i="23" s="1"/>
  <c r="AC853" i="23" s="1"/>
  <c r="K853" i="23"/>
  <c r="F854" i="23"/>
  <c r="I854" i="23" s="1"/>
  <c r="G854" i="23"/>
  <c r="AB854" i="23" s="1"/>
  <c r="AC854" i="23" s="1"/>
  <c r="K854" i="23"/>
  <c r="F855" i="23"/>
  <c r="I855" i="23" s="1"/>
  <c r="G855" i="23"/>
  <c r="AB855" i="23" s="1"/>
  <c r="AC855" i="23" s="1"/>
  <c r="K855" i="23"/>
  <c r="F856" i="23"/>
  <c r="I856" i="23" s="1"/>
  <c r="G856" i="23"/>
  <c r="AB856" i="23" s="1"/>
  <c r="AC856" i="23" s="1"/>
  <c r="K856" i="23"/>
  <c r="F857" i="23"/>
  <c r="I857" i="23" s="1"/>
  <c r="G857" i="23"/>
  <c r="AB857" i="23" s="1"/>
  <c r="AC857" i="23" s="1"/>
  <c r="K857" i="23"/>
  <c r="F858" i="23"/>
  <c r="I858" i="23" s="1"/>
  <c r="G858" i="23"/>
  <c r="AB858" i="23" s="1"/>
  <c r="AC858" i="23" s="1"/>
  <c r="K858" i="23"/>
  <c r="F859" i="23"/>
  <c r="I859" i="23" s="1"/>
  <c r="G859" i="23"/>
  <c r="AB859" i="23" s="1"/>
  <c r="AC859" i="23" s="1"/>
  <c r="K859" i="23"/>
  <c r="F860" i="23"/>
  <c r="I860" i="23" s="1"/>
  <c r="G860" i="23"/>
  <c r="AB860" i="23" s="1"/>
  <c r="AC860" i="23" s="1"/>
  <c r="K860" i="23"/>
  <c r="F861" i="23"/>
  <c r="I861" i="23" s="1"/>
  <c r="G861" i="23"/>
  <c r="AB861" i="23" s="1"/>
  <c r="AC861" i="23" s="1"/>
  <c r="K861" i="23"/>
  <c r="F862" i="23"/>
  <c r="I862" i="23" s="1"/>
  <c r="G862" i="23"/>
  <c r="AB862" i="23" s="1"/>
  <c r="AC862" i="23" s="1"/>
  <c r="K862" i="23"/>
  <c r="F863" i="23"/>
  <c r="I863" i="23" s="1"/>
  <c r="G863" i="23"/>
  <c r="AB863" i="23" s="1"/>
  <c r="AC863" i="23" s="1"/>
  <c r="K863" i="23"/>
  <c r="F864" i="23"/>
  <c r="I864" i="23" s="1"/>
  <c r="G864" i="23"/>
  <c r="AB864" i="23" s="1"/>
  <c r="AC864" i="23" s="1"/>
  <c r="K864" i="23"/>
  <c r="F865" i="23"/>
  <c r="I865" i="23" s="1"/>
  <c r="G865" i="23"/>
  <c r="AB865" i="23" s="1"/>
  <c r="AC865" i="23" s="1"/>
  <c r="K865" i="23"/>
  <c r="F866" i="23"/>
  <c r="I866" i="23" s="1"/>
  <c r="G866" i="23"/>
  <c r="AB866" i="23" s="1"/>
  <c r="AC866" i="23" s="1"/>
  <c r="K866" i="23"/>
  <c r="F867" i="23"/>
  <c r="I867" i="23" s="1"/>
  <c r="G867" i="23"/>
  <c r="AB867" i="23" s="1"/>
  <c r="AC867" i="23" s="1"/>
  <c r="K867" i="23"/>
  <c r="F868" i="23"/>
  <c r="I868" i="23" s="1"/>
  <c r="G868" i="23"/>
  <c r="AB868" i="23" s="1"/>
  <c r="AC868" i="23" s="1"/>
  <c r="K868" i="23"/>
  <c r="F869" i="23"/>
  <c r="I869" i="23" s="1"/>
  <c r="G869" i="23"/>
  <c r="AB869" i="23" s="1"/>
  <c r="AC869" i="23" s="1"/>
  <c r="K869" i="23"/>
  <c r="F870" i="23"/>
  <c r="I870" i="23" s="1"/>
  <c r="G870" i="23"/>
  <c r="AB870" i="23" s="1"/>
  <c r="AC870" i="23" s="1"/>
  <c r="K870" i="23"/>
  <c r="F871" i="23"/>
  <c r="I871" i="23" s="1"/>
  <c r="G871" i="23"/>
  <c r="AB871" i="23" s="1"/>
  <c r="AC871" i="23" s="1"/>
  <c r="K871" i="23"/>
  <c r="F872" i="23"/>
  <c r="I872" i="23" s="1"/>
  <c r="G872" i="23"/>
  <c r="AB872" i="23" s="1"/>
  <c r="AC872" i="23" s="1"/>
  <c r="K872" i="23"/>
  <c r="F873" i="23"/>
  <c r="I873" i="23" s="1"/>
  <c r="G873" i="23"/>
  <c r="AB873" i="23" s="1"/>
  <c r="AC873" i="23" s="1"/>
  <c r="K873" i="23"/>
  <c r="F874" i="23"/>
  <c r="I874" i="23" s="1"/>
  <c r="G874" i="23"/>
  <c r="AB874" i="23" s="1"/>
  <c r="AC874" i="23" s="1"/>
  <c r="K874" i="23"/>
  <c r="F875" i="23"/>
  <c r="I875" i="23" s="1"/>
  <c r="G875" i="23"/>
  <c r="AB875" i="23" s="1"/>
  <c r="AC875" i="23" s="1"/>
  <c r="K875" i="23"/>
  <c r="F876" i="23"/>
  <c r="I876" i="23" s="1"/>
  <c r="G876" i="23"/>
  <c r="AB876" i="23" s="1"/>
  <c r="AC876" i="23" s="1"/>
  <c r="K876" i="23"/>
  <c r="F877" i="23"/>
  <c r="I877" i="23" s="1"/>
  <c r="G877" i="23"/>
  <c r="AB877" i="23" s="1"/>
  <c r="AC877" i="23" s="1"/>
  <c r="K877" i="23"/>
  <c r="F878" i="23"/>
  <c r="I878" i="23" s="1"/>
  <c r="G878" i="23"/>
  <c r="AB878" i="23" s="1"/>
  <c r="AC878" i="23" s="1"/>
  <c r="K878" i="23"/>
  <c r="F879" i="23"/>
  <c r="I879" i="23" s="1"/>
  <c r="G879" i="23"/>
  <c r="AB879" i="23" s="1"/>
  <c r="AC879" i="23" s="1"/>
  <c r="K879" i="23"/>
  <c r="F880" i="23"/>
  <c r="I880" i="23" s="1"/>
  <c r="G880" i="23"/>
  <c r="AB880" i="23" s="1"/>
  <c r="AC880" i="23" s="1"/>
  <c r="K880" i="23"/>
  <c r="F881" i="23"/>
  <c r="I881" i="23" s="1"/>
  <c r="G881" i="23"/>
  <c r="AB881" i="23" s="1"/>
  <c r="AC881" i="23" s="1"/>
  <c r="K881" i="23"/>
  <c r="F882" i="23"/>
  <c r="I882" i="23" s="1"/>
  <c r="G882" i="23"/>
  <c r="AB882" i="23" s="1"/>
  <c r="AC882" i="23" s="1"/>
  <c r="K882" i="23"/>
  <c r="F883" i="23"/>
  <c r="I883" i="23" s="1"/>
  <c r="G883" i="23"/>
  <c r="AB883" i="23" s="1"/>
  <c r="AC883" i="23" s="1"/>
  <c r="K883" i="23"/>
  <c r="F884" i="23"/>
  <c r="I884" i="23" s="1"/>
  <c r="G884" i="23"/>
  <c r="AB884" i="23" s="1"/>
  <c r="AC884" i="23" s="1"/>
  <c r="K884" i="23"/>
  <c r="F885" i="23"/>
  <c r="I885" i="23" s="1"/>
  <c r="G885" i="23"/>
  <c r="AB885" i="23" s="1"/>
  <c r="AC885" i="23" s="1"/>
  <c r="K885" i="23"/>
  <c r="F886" i="23"/>
  <c r="I886" i="23" s="1"/>
  <c r="G886" i="23"/>
  <c r="AB886" i="23" s="1"/>
  <c r="AC886" i="23" s="1"/>
  <c r="K886" i="23"/>
  <c r="F887" i="23"/>
  <c r="I887" i="23" s="1"/>
  <c r="G887" i="23"/>
  <c r="AB887" i="23" s="1"/>
  <c r="AC887" i="23" s="1"/>
  <c r="K887" i="23"/>
  <c r="F888" i="23"/>
  <c r="I888" i="23" s="1"/>
  <c r="G888" i="23"/>
  <c r="AB888" i="23" s="1"/>
  <c r="AC888" i="23" s="1"/>
  <c r="K888" i="23"/>
  <c r="F889" i="23"/>
  <c r="I889" i="23" s="1"/>
  <c r="G889" i="23"/>
  <c r="AB889" i="23" s="1"/>
  <c r="AC889" i="23" s="1"/>
  <c r="K889" i="23"/>
  <c r="F890" i="23"/>
  <c r="I890" i="23" s="1"/>
  <c r="G890" i="23"/>
  <c r="AB890" i="23" s="1"/>
  <c r="AC890" i="23" s="1"/>
  <c r="K890" i="23"/>
  <c r="F891" i="23"/>
  <c r="I891" i="23" s="1"/>
  <c r="G891" i="23"/>
  <c r="AB891" i="23" s="1"/>
  <c r="AC891" i="23" s="1"/>
  <c r="K891" i="23"/>
  <c r="F892" i="23"/>
  <c r="I892" i="23" s="1"/>
  <c r="G892" i="23"/>
  <c r="AB892" i="23" s="1"/>
  <c r="AC892" i="23" s="1"/>
  <c r="K892" i="23"/>
  <c r="F893" i="23"/>
  <c r="I893" i="23" s="1"/>
  <c r="G893" i="23"/>
  <c r="AB893" i="23" s="1"/>
  <c r="AC893" i="23" s="1"/>
  <c r="K893" i="23"/>
  <c r="F894" i="23"/>
  <c r="I894" i="23" s="1"/>
  <c r="G894" i="23"/>
  <c r="AB894" i="23" s="1"/>
  <c r="AC894" i="23" s="1"/>
  <c r="K894" i="23"/>
  <c r="F895" i="23"/>
  <c r="I895" i="23" s="1"/>
  <c r="G895" i="23"/>
  <c r="AB895" i="23" s="1"/>
  <c r="AC895" i="23" s="1"/>
  <c r="K895" i="23"/>
  <c r="F896" i="23"/>
  <c r="I896" i="23" s="1"/>
  <c r="G896" i="23"/>
  <c r="AB896" i="23" s="1"/>
  <c r="AC896" i="23" s="1"/>
  <c r="K896" i="23"/>
  <c r="F897" i="23"/>
  <c r="I897" i="23" s="1"/>
  <c r="G897" i="23"/>
  <c r="AB897" i="23" s="1"/>
  <c r="AC897" i="23" s="1"/>
  <c r="K897" i="23"/>
  <c r="F898" i="23"/>
  <c r="I898" i="23" s="1"/>
  <c r="G898" i="23"/>
  <c r="AB898" i="23" s="1"/>
  <c r="AC898" i="23" s="1"/>
  <c r="K898" i="23"/>
  <c r="F899" i="23"/>
  <c r="I899" i="23" s="1"/>
  <c r="G899" i="23"/>
  <c r="AB899" i="23" s="1"/>
  <c r="AC899" i="23" s="1"/>
  <c r="K899" i="23"/>
  <c r="F900" i="23"/>
  <c r="I900" i="23" s="1"/>
  <c r="G900" i="23"/>
  <c r="AB900" i="23" s="1"/>
  <c r="AC900" i="23" s="1"/>
  <c r="K900" i="23"/>
  <c r="F901" i="23"/>
  <c r="I901" i="23" s="1"/>
  <c r="G901" i="23"/>
  <c r="AB901" i="23" s="1"/>
  <c r="AC901" i="23" s="1"/>
  <c r="K901" i="23"/>
  <c r="F902" i="23"/>
  <c r="I902" i="23" s="1"/>
  <c r="G902" i="23"/>
  <c r="AB902" i="23" s="1"/>
  <c r="AC902" i="23" s="1"/>
  <c r="K902" i="23"/>
  <c r="F903" i="23"/>
  <c r="I903" i="23" s="1"/>
  <c r="G903" i="23"/>
  <c r="AB903" i="23" s="1"/>
  <c r="AC903" i="23" s="1"/>
  <c r="K903" i="23"/>
  <c r="F904" i="23"/>
  <c r="I904" i="23" s="1"/>
  <c r="G904" i="23"/>
  <c r="AB904" i="23" s="1"/>
  <c r="AC904" i="23" s="1"/>
  <c r="K904" i="23"/>
  <c r="F905" i="23"/>
  <c r="I905" i="23" s="1"/>
  <c r="G905" i="23"/>
  <c r="AB905" i="23" s="1"/>
  <c r="AC905" i="23" s="1"/>
  <c r="K905" i="23"/>
  <c r="F906" i="23"/>
  <c r="I906" i="23" s="1"/>
  <c r="G906" i="23"/>
  <c r="AB906" i="23" s="1"/>
  <c r="AC906" i="23" s="1"/>
  <c r="K906" i="23"/>
  <c r="F907" i="23"/>
  <c r="I907" i="23" s="1"/>
  <c r="G907" i="23"/>
  <c r="AB907" i="23" s="1"/>
  <c r="AC907" i="23" s="1"/>
  <c r="K907" i="23"/>
  <c r="F908" i="23"/>
  <c r="I908" i="23" s="1"/>
  <c r="G908" i="23"/>
  <c r="AB908" i="23" s="1"/>
  <c r="AC908" i="23" s="1"/>
  <c r="K908" i="23"/>
  <c r="F909" i="23"/>
  <c r="I909" i="23" s="1"/>
  <c r="G909" i="23"/>
  <c r="AB909" i="23" s="1"/>
  <c r="AC909" i="23" s="1"/>
  <c r="K909" i="23"/>
  <c r="F910" i="23"/>
  <c r="I910" i="23" s="1"/>
  <c r="G910" i="23"/>
  <c r="AB910" i="23" s="1"/>
  <c r="AC910" i="23" s="1"/>
  <c r="K910" i="23"/>
  <c r="F911" i="23"/>
  <c r="I911" i="23" s="1"/>
  <c r="G911" i="23"/>
  <c r="AB911" i="23" s="1"/>
  <c r="AC911" i="23" s="1"/>
  <c r="K911" i="23"/>
  <c r="F912" i="23"/>
  <c r="I912" i="23" s="1"/>
  <c r="G912" i="23"/>
  <c r="AB912" i="23" s="1"/>
  <c r="AC912" i="23" s="1"/>
  <c r="K912" i="23"/>
  <c r="F913" i="23"/>
  <c r="I913" i="23" s="1"/>
  <c r="G913" i="23"/>
  <c r="AB913" i="23" s="1"/>
  <c r="AC913" i="23" s="1"/>
  <c r="K913" i="23"/>
  <c r="F914" i="23"/>
  <c r="I914" i="23" s="1"/>
  <c r="G914" i="23"/>
  <c r="AB914" i="23" s="1"/>
  <c r="AC914" i="23" s="1"/>
  <c r="K914" i="23"/>
  <c r="F915" i="23"/>
  <c r="I915" i="23" s="1"/>
  <c r="G915" i="23"/>
  <c r="AB915" i="23" s="1"/>
  <c r="AC915" i="23" s="1"/>
  <c r="K915" i="23"/>
  <c r="F916" i="23"/>
  <c r="I916" i="23" s="1"/>
  <c r="G916" i="23"/>
  <c r="AB916" i="23" s="1"/>
  <c r="AC916" i="23" s="1"/>
  <c r="K916" i="23"/>
  <c r="F917" i="23"/>
  <c r="I917" i="23" s="1"/>
  <c r="G917" i="23"/>
  <c r="AB917" i="23" s="1"/>
  <c r="AC917" i="23" s="1"/>
  <c r="K917" i="23"/>
  <c r="F918" i="23"/>
  <c r="I918" i="23" s="1"/>
  <c r="G918" i="23"/>
  <c r="AB918" i="23" s="1"/>
  <c r="AC918" i="23" s="1"/>
  <c r="K918" i="23"/>
  <c r="F919" i="23"/>
  <c r="I919" i="23" s="1"/>
  <c r="G919" i="23"/>
  <c r="AB919" i="23" s="1"/>
  <c r="AC919" i="23" s="1"/>
  <c r="K919" i="23"/>
  <c r="F920" i="23"/>
  <c r="I920" i="23" s="1"/>
  <c r="G920" i="23"/>
  <c r="AB920" i="23" s="1"/>
  <c r="AC920" i="23" s="1"/>
  <c r="K920" i="23"/>
  <c r="F921" i="23"/>
  <c r="I921" i="23" s="1"/>
  <c r="G921" i="23"/>
  <c r="AB921" i="23" s="1"/>
  <c r="AC921" i="23" s="1"/>
  <c r="K921" i="23"/>
  <c r="F922" i="23"/>
  <c r="I922" i="23" s="1"/>
  <c r="G922" i="23"/>
  <c r="AB922" i="23" s="1"/>
  <c r="AC922" i="23" s="1"/>
  <c r="K922" i="23"/>
  <c r="F923" i="23"/>
  <c r="I923" i="23" s="1"/>
  <c r="G923" i="23"/>
  <c r="AB923" i="23" s="1"/>
  <c r="AC923" i="23" s="1"/>
  <c r="K923" i="23"/>
  <c r="F924" i="23"/>
  <c r="I924" i="23" s="1"/>
  <c r="G924" i="23"/>
  <c r="AB924" i="23" s="1"/>
  <c r="AC924" i="23" s="1"/>
  <c r="K924" i="23"/>
  <c r="F925" i="23"/>
  <c r="I925" i="23" s="1"/>
  <c r="G925" i="23"/>
  <c r="AB925" i="23" s="1"/>
  <c r="AC925" i="23" s="1"/>
  <c r="K925" i="23"/>
  <c r="F926" i="23"/>
  <c r="I926" i="23" s="1"/>
  <c r="G926" i="23"/>
  <c r="AB926" i="23" s="1"/>
  <c r="AC926" i="23" s="1"/>
  <c r="K926" i="23"/>
  <c r="F927" i="23"/>
  <c r="I927" i="23" s="1"/>
  <c r="G927" i="23"/>
  <c r="AB927" i="23" s="1"/>
  <c r="AC927" i="23" s="1"/>
  <c r="K927" i="23"/>
  <c r="F928" i="23"/>
  <c r="I928" i="23" s="1"/>
  <c r="G928" i="23"/>
  <c r="AB928" i="23" s="1"/>
  <c r="AC928" i="23" s="1"/>
  <c r="K928" i="23"/>
  <c r="F929" i="23"/>
  <c r="I929" i="23" s="1"/>
  <c r="G929" i="23"/>
  <c r="AB929" i="23" s="1"/>
  <c r="AC929" i="23" s="1"/>
  <c r="K929" i="23"/>
  <c r="F930" i="23"/>
  <c r="I930" i="23" s="1"/>
  <c r="G930" i="23"/>
  <c r="AB930" i="23" s="1"/>
  <c r="AC930" i="23" s="1"/>
  <c r="K930" i="23"/>
  <c r="F931" i="23"/>
  <c r="I931" i="23" s="1"/>
  <c r="G931" i="23"/>
  <c r="AB931" i="23" s="1"/>
  <c r="AC931" i="23" s="1"/>
  <c r="K931" i="23"/>
  <c r="F932" i="23"/>
  <c r="I932" i="23" s="1"/>
  <c r="G932" i="23"/>
  <c r="AB932" i="23" s="1"/>
  <c r="AC932" i="23" s="1"/>
  <c r="K932" i="23"/>
  <c r="F933" i="23"/>
  <c r="I933" i="23" s="1"/>
  <c r="G933" i="23"/>
  <c r="AB933" i="23" s="1"/>
  <c r="AC933" i="23" s="1"/>
  <c r="K933" i="23"/>
  <c r="F934" i="23"/>
  <c r="I934" i="23" s="1"/>
  <c r="G934" i="23"/>
  <c r="AB934" i="23" s="1"/>
  <c r="AC934" i="23" s="1"/>
  <c r="K934" i="23"/>
  <c r="F935" i="23"/>
  <c r="I935" i="23" s="1"/>
  <c r="G935" i="23"/>
  <c r="AB935" i="23" s="1"/>
  <c r="AC935" i="23" s="1"/>
  <c r="K935" i="23"/>
  <c r="F936" i="23"/>
  <c r="I936" i="23" s="1"/>
  <c r="G936" i="23"/>
  <c r="AB936" i="23" s="1"/>
  <c r="AC936" i="23" s="1"/>
  <c r="K936" i="23"/>
  <c r="F937" i="23"/>
  <c r="I937" i="23" s="1"/>
  <c r="G937" i="23"/>
  <c r="AB937" i="23" s="1"/>
  <c r="AC937" i="23" s="1"/>
  <c r="K937" i="23"/>
  <c r="F938" i="23"/>
  <c r="I938" i="23" s="1"/>
  <c r="G938" i="23"/>
  <c r="AB938" i="23" s="1"/>
  <c r="AC938" i="23" s="1"/>
  <c r="K938" i="23"/>
  <c r="F939" i="23"/>
  <c r="I939" i="23" s="1"/>
  <c r="G939" i="23"/>
  <c r="AB939" i="23" s="1"/>
  <c r="AC939" i="23" s="1"/>
  <c r="K939" i="23"/>
  <c r="F940" i="23"/>
  <c r="I940" i="23" s="1"/>
  <c r="G940" i="23"/>
  <c r="AB940" i="23" s="1"/>
  <c r="AC940" i="23" s="1"/>
  <c r="K940" i="23"/>
  <c r="F941" i="23"/>
  <c r="I941" i="23" s="1"/>
  <c r="G941" i="23"/>
  <c r="AB941" i="23" s="1"/>
  <c r="AC941" i="23" s="1"/>
  <c r="K941" i="23"/>
  <c r="F942" i="23"/>
  <c r="I942" i="23" s="1"/>
  <c r="G942" i="23"/>
  <c r="AB942" i="23" s="1"/>
  <c r="AC942" i="23" s="1"/>
  <c r="K942" i="23"/>
  <c r="F943" i="23"/>
  <c r="I943" i="23" s="1"/>
  <c r="G943" i="23"/>
  <c r="AB943" i="23" s="1"/>
  <c r="AC943" i="23" s="1"/>
  <c r="K943" i="23"/>
  <c r="F944" i="23"/>
  <c r="I944" i="23" s="1"/>
  <c r="G944" i="23"/>
  <c r="AB944" i="23" s="1"/>
  <c r="AC944" i="23" s="1"/>
  <c r="K944" i="23"/>
  <c r="F945" i="23"/>
  <c r="I945" i="23" s="1"/>
  <c r="G945" i="23"/>
  <c r="AB945" i="23" s="1"/>
  <c r="AC945" i="23" s="1"/>
  <c r="K945" i="23"/>
  <c r="F946" i="23"/>
  <c r="I946" i="23" s="1"/>
  <c r="G946" i="23"/>
  <c r="AB946" i="23" s="1"/>
  <c r="AC946" i="23" s="1"/>
  <c r="K946" i="23"/>
  <c r="F947" i="23"/>
  <c r="I947" i="23" s="1"/>
  <c r="G947" i="23"/>
  <c r="AB947" i="23" s="1"/>
  <c r="AC947" i="23" s="1"/>
  <c r="K947" i="23"/>
  <c r="F948" i="23"/>
  <c r="I948" i="23" s="1"/>
  <c r="G948" i="23"/>
  <c r="AB948" i="23" s="1"/>
  <c r="AC948" i="23" s="1"/>
  <c r="K948" i="23"/>
  <c r="F949" i="23"/>
  <c r="I949" i="23" s="1"/>
  <c r="G949" i="23"/>
  <c r="AB949" i="23" s="1"/>
  <c r="AC949" i="23" s="1"/>
  <c r="K949" i="23"/>
  <c r="F950" i="23"/>
  <c r="I950" i="23" s="1"/>
  <c r="G950" i="23"/>
  <c r="AB950" i="23" s="1"/>
  <c r="AC950" i="23" s="1"/>
  <c r="K950" i="23"/>
  <c r="F951" i="23"/>
  <c r="I951" i="23" s="1"/>
  <c r="G951" i="23"/>
  <c r="AB951" i="23" s="1"/>
  <c r="AC951" i="23" s="1"/>
  <c r="K951" i="23"/>
  <c r="F952" i="23"/>
  <c r="I952" i="23" s="1"/>
  <c r="G952" i="23"/>
  <c r="AB952" i="23" s="1"/>
  <c r="AC952" i="23" s="1"/>
  <c r="K952" i="23"/>
  <c r="F953" i="23"/>
  <c r="I953" i="23" s="1"/>
  <c r="G953" i="23"/>
  <c r="AB953" i="23" s="1"/>
  <c r="AC953" i="23" s="1"/>
  <c r="K953" i="23"/>
  <c r="F954" i="23"/>
  <c r="I954" i="23" s="1"/>
  <c r="G954" i="23"/>
  <c r="AB954" i="23" s="1"/>
  <c r="AC954" i="23" s="1"/>
  <c r="K954" i="23"/>
  <c r="F955" i="23"/>
  <c r="I955" i="23" s="1"/>
  <c r="G955" i="23"/>
  <c r="AB955" i="23" s="1"/>
  <c r="AC955" i="23" s="1"/>
  <c r="K955" i="23"/>
  <c r="F956" i="23"/>
  <c r="I956" i="23" s="1"/>
  <c r="G956" i="23"/>
  <c r="AB956" i="23" s="1"/>
  <c r="AC956" i="23" s="1"/>
  <c r="K956" i="23"/>
  <c r="F957" i="23"/>
  <c r="I957" i="23" s="1"/>
  <c r="G957" i="23"/>
  <c r="AB957" i="23" s="1"/>
  <c r="AC957" i="23" s="1"/>
  <c r="K957" i="23"/>
  <c r="F958" i="23"/>
  <c r="I958" i="23" s="1"/>
  <c r="G958" i="23"/>
  <c r="AB958" i="23" s="1"/>
  <c r="AC958" i="23" s="1"/>
  <c r="K958" i="23"/>
  <c r="F959" i="23"/>
  <c r="I959" i="23" s="1"/>
  <c r="G959" i="23"/>
  <c r="AB959" i="23" s="1"/>
  <c r="AC959" i="23" s="1"/>
  <c r="K959" i="23"/>
  <c r="F960" i="23"/>
  <c r="I960" i="23" s="1"/>
  <c r="G960" i="23"/>
  <c r="AB960" i="23" s="1"/>
  <c r="AC960" i="23" s="1"/>
  <c r="K960" i="23"/>
  <c r="F961" i="23"/>
  <c r="I961" i="23" s="1"/>
  <c r="G961" i="23"/>
  <c r="AB961" i="23" s="1"/>
  <c r="AC961" i="23" s="1"/>
  <c r="K961" i="23"/>
  <c r="F962" i="23"/>
  <c r="I962" i="23" s="1"/>
  <c r="G962" i="23"/>
  <c r="AB962" i="23" s="1"/>
  <c r="AC962" i="23" s="1"/>
  <c r="K962" i="23"/>
  <c r="F963" i="23"/>
  <c r="I963" i="23" s="1"/>
  <c r="G963" i="23"/>
  <c r="AB963" i="23" s="1"/>
  <c r="AC963" i="23" s="1"/>
  <c r="K963" i="23"/>
  <c r="F964" i="23"/>
  <c r="I964" i="23" s="1"/>
  <c r="G964" i="23"/>
  <c r="AB964" i="23" s="1"/>
  <c r="AC964" i="23" s="1"/>
  <c r="K964" i="23"/>
  <c r="F965" i="23"/>
  <c r="I965" i="23" s="1"/>
  <c r="G965" i="23"/>
  <c r="AB965" i="23" s="1"/>
  <c r="AC965" i="23" s="1"/>
  <c r="K965" i="23"/>
  <c r="F966" i="23"/>
  <c r="I966" i="23" s="1"/>
  <c r="G966" i="23"/>
  <c r="AB966" i="23" s="1"/>
  <c r="AC966" i="23" s="1"/>
  <c r="K966" i="23"/>
  <c r="F967" i="23"/>
  <c r="I967" i="23" s="1"/>
  <c r="G967" i="23"/>
  <c r="AB967" i="23" s="1"/>
  <c r="AC967" i="23" s="1"/>
  <c r="K967" i="23"/>
  <c r="F968" i="23"/>
  <c r="I968" i="23" s="1"/>
  <c r="G968" i="23"/>
  <c r="AB968" i="23" s="1"/>
  <c r="AC968" i="23" s="1"/>
  <c r="K968" i="23"/>
  <c r="F969" i="23"/>
  <c r="I969" i="23" s="1"/>
  <c r="G969" i="23"/>
  <c r="AB969" i="23" s="1"/>
  <c r="AC969" i="23" s="1"/>
  <c r="K969" i="23"/>
  <c r="F970" i="23"/>
  <c r="I970" i="23" s="1"/>
  <c r="G970" i="23"/>
  <c r="AB970" i="23" s="1"/>
  <c r="AC970" i="23" s="1"/>
  <c r="K970" i="23"/>
  <c r="F971" i="23"/>
  <c r="I971" i="23" s="1"/>
  <c r="G971" i="23"/>
  <c r="AB971" i="23" s="1"/>
  <c r="AC971" i="23" s="1"/>
  <c r="K971" i="23"/>
  <c r="F972" i="23"/>
  <c r="I972" i="23" s="1"/>
  <c r="G972" i="23"/>
  <c r="AB972" i="23" s="1"/>
  <c r="AC972" i="23" s="1"/>
  <c r="K972" i="23"/>
  <c r="F973" i="23"/>
  <c r="I973" i="23" s="1"/>
  <c r="G973" i="23"/>
  <c r="AB973" i="23" s="1"/>
  <c r="AC973" i="23" s="1"/>
  <c r="K973" i="23"/>
  <c r="F974" i="23"/>
  <c r="I974" i="23" s="1"/>
  <c r="G974" i="23"/>
  <c r="AB974" i="23" s="1"/>
  <c r="AC974" i="23" s="1"/>
  <c r="K974" i="23"/>
  <c r="F975" i="23"/>
  <c r="I975" i="23" s="1"/>
  <c r="G975" i="23"/>
  <c r="AB975" i="23" s="1"/>
  <c r="AC975" i="23" s="1"/>
  <c r="K975" i="23"/>
  <c r="F976" i="23"/>
  <c r="I976" i="23" s="1"/>
  <c r="G976" i="23"/>
  <c r="AB976" i="23" s="1"/>
  <c r="AC976" i="23" s="1"/>
  <c r="K976" i="23"/>
  <c r="F977" i="23"/>
  <c r="I977" i="23" s="1"/>
  <c r="G977" i="23"/>
  <c r="AB977" i="23" s="1"/>
  <c r="AC977" i="23" s="1"/>
  <c r="K977" i="23"/>
  <c r="F978" i="23"/>
  <c r="I978" i="23" s="1"/>
  <c r="G978" i="23"/>
  <c r="AB978" i="23" s="1"/>
  <c r="AC978" i="23" s="1"/>
  <c r="K978" i="23"/>
  <c r="F979" i="23"/>
  <c r="I979" i="23" s="1"/>
  <c r="G979" i="23"/>
  <c r="AB979" i="23" s="1"/>
  <c r="AC979" i="23" s="1"/>
  <c r="K979" i="23"/>
  <c r="F980" i="23"/>
  <c r="I980" i="23" s="1"/>
  <c r="G980" i="23"/>
  <c r="AB980" i="23" s="1"/>
  <c r="AC980" i="23" s="1"/>
  <c r="K980" i="23"/>
  <c r="F981" i="23"/>
  <c r="I981" i="23" s="1"/>
  <c r="G981" i="23"/>
  <c r="AB981" i="23" s="1"/>
  <c r="AC981" i="23" s="1"/>
  <c r="K981" i="23"/>
  <c r="F982" i="23"/>
  <c r="I982" i="23" s="1"/>
  <c r="G982" i="23"/>
  <c r="AB982" i="23" s="1"/>
  <c r="AC982" i="23" s="1"/>
  <c r="K982" i="23"/>
  <c r="F983" i="23"/>
  <c r="I983" i="23" s="1"/>
  <c r="G983" i="23"/>
  <c r="AB983" i="23" s="1"/>
  <c r="AC983" i="23" s="1"/>
  <c r="K983" i="23"/>
  <c r="F984" i="23"/>
  <c r="I984" i="23" s="1"/>
  <c r="G984" i="23"/>
  <c r="AB984" i="23" s="1"/>
  <c r="AC984" i="23" s="1"/>
  <c r="K984" i="23"/>
  <c r="F985" i="23"/>
  <c r="I985" i="23" s="1"/>
  <c r="G985" i="23"/>
  <c r="AB985" i="23" s="1"/>
  <c r="AC985" i="23" s="1"/>
  <c r="K985" i="23"/>
  <c r="F986" i="23"/>
  <c r="I986" i="23" s="1"/>
  <c r="G986" i="23"/>
  <c r="AB986" i="23" s="1"/>
  <c r="AC986" i="23" s="1"/>
  <c r="K986" i="23"/>
  <c r="F987" i="23"/>
  <c r="I987" i="23" s="1"/>
  <c r="G987" i="23"/>
  <c r="AB987" i="23" s="1"/>
  <c r="AC987" i="23" s="1"/>
  <c r="K987" i="23"/>
  <c r="F988" i="23"/>
  <c r="I988" i="23" s="1"/>
  <c r="G988" i="23"/>
  <c r="AB988" i="23" s="1"/>
  <c r="AC988" i="23" s="1"/>
  <c r="K988" i="23"/>
  <c r="F989" i="23"/>
  <c r="I989" i="23" s="1"/>
  <c r="G989" i="23"/>
  <c r="AB989" i="23" s="1"/>
  <c r="AC989" i="23" s="1"/>
  <c r="K989" i="23"/>
  <c r="F990" i="23"/>
  <c r="I990" i="23" s="1"/>
  <c r="G990" i="23"/>
  <c r="AB990" i="23" s="1"/>
  <c r="AC990" i="23" s="1"/>
  <c r="K990" i="23"/>
  <c r="F991" i="23"/>
  <c r="I991" i="23" s="1"/>
  <c r="G991" i="23"/>
  <c r="AB991" i="23" s="1"/>
  <c r="AC991" i="23" s="1"/>
  <c r="K991" i="23"/>
  <c r="F992" i="23"/>
  <c r="I992" i="23" s="1"/>
  <c r="G992" i="23"/>
  <c r="AB992" i="23" s="1"/>
  <c r="AC992" i="23" s="1"/>
  <c r="K992" i="23"/>
  <c r="F993" i="23"/>
  <c r="I993" i="23" s="1"/>
  <c r="G993" i="23"/>
  <c r="AB993" i="23" s="1"/>
  <c r="AC993" i="23" s="1"/>
  <c r="K993" i="23"/>
  <c r="F994" i="23"/>
  <c r="I994" i="23" s="1"/>
  <c r="G994" i="23"/>
  <c r="AB994" i="23" s="1"/>
  <c r="AC994" i="23" s="1"/>
  <c r="K994" i="23"/>
  <c r="F995" i="23"/>
  <c r="I995" i="23" s="1"/>
  <c r="G995" i="23"/>
  <c r="AB995" i="23" s="1"/>
  <c r="AC995" i="23" s="1"/>
  <c r="K995" i="23"/>
  <c r="F996" i="23"/>
  <c r="I996" i="23" s="1"/>
  <c r="G996" i="23"/>
  <c r="AB996" i="23" s="1"/>
  <c r="AC996" i="23" s="1"/>
  <c r="K996" i="23"/>
  <c r="F997" i="23"/>
  <c r="I997" i="23" s="1"/>
  <c r="G997" i="23"/>
  <c r="AB997" i="23" s="1"/>
  <c r="AC997" i="23" s="1"/>
  <c r="K997" i="23"/>
  <c r="F998" i="23"/>
  <c r="I998" i="23" s="1"/>
  <c r="G998" i="23"/>
  <c r="AB998" i="23" s="1"/>
  <c r="AC998" i="23" s="1"/>
  <c r="K998" i="23"/>
  <c r="F999" i="23"/>
  <c r="I999" i="23" s="1"/>
  <c r="G999" i="23"/>
  <c r="AB999" i="23" s="1"/>
  <c r="AC999" i="23" s="1"/>
  <c r="K999" i="23"/>
  <c r="F1000" i="23"/>
  <c r="I1000" i="23" s="1"/>
  <c r="G1000" i="23"/>
  <c r="AB1000" i="23" s="1"/>
  <c r="AC1000" i="23" s="1"/>
  <c r="K1000" i="23"/>
  <c r="F1001" i="23"/>
  <c r="I1001" i="23" s="1"/>
  <c r="G1001" i="23"/>
  <c r="AB1001" i="23" s="1"/>
  <c r="AC1001" i="23" s="1"/>
  <c r="K1001" i="23"/>
  <c r="F1002" i="23"/>
  <c r="I1002" i="23" s="1"/>
  <c r="G1002" i="23"/>
  <c r="AB1002" i="23" s="1"/>
  <c r="AC1002" i="23" s="1"/>
  <c r="K1002" i="23"/>
  <c r="F1003" i="23"/>
  <c r="I1003" i="23" s="1"/>
  <c r="G1003" i="23"/>
  <c r="AB1003" i="23" s="1"/>
  <c r="AC1003" i="23" s="1"/>
  <c r="K1003" i="23"/>
  <c r="F1004" i="23"/>
  <c r="I1004" i="23" s="1"/>
  <c r="G1004" i="23"/>
  <c r="AB1004" i="23" s="1"/>
  <c r="AC1004" i="23" s="1"/>
  <c r="K1004" i="23"/>
  <c r="F11" i="23"/>
  <c r="K11" i="23"/>
  <c r="AI11" i="23" s="1"/>
  <c r="AA11" i="23"/>
  <c r="AA12" i="23" s="1"/>
  <c r="U811" i="27"/>
  <c r="T811" i="27"/>
  <c r="B810" i="27"/>
  <c r="A810" i="27"/>
  <c r="B809" i="27"/>
  <c r="A809" i="27"/>
  <c r="B808" i="27"/>
  <c r="A808" i="27"/>
  <c r="N808" i="27" s="1"/>
  <c r="U808" i="27"/>
  <c r="B807" i="27"/>
  <c r="A807" i="27"/>
  <c r="U807" i="27" s="1"/>
  <c r="B806" i="27"/>
  <c r="A806" i="27"/>
  <c r="B805" i="27"/>
  <c r="A805" i="27"/>
  <c r="T804" i="27"/>
  <c r="B804" i="27"/>
  <c r="A804" i="27"/>
  <c r="N804" i="27" s="1"/>
  <c r="U804" i="27"/>
  <c r="B803" i="27"/>
  <c r="A803" i="27"/>
  <c r="B802" i="27"/>
  <c r="A802" i="27"/>
  <c r="U802" i="27" s="1"/>
  <c r="L802" i="27"/>
  <c r="B801" i="27"/>
  <c r="A801" i="27"/>
  <c r="U801" i="27" s="1"/>
  <c r="L801" i="27"/>
  <c r="B800" i="27"/>
  <c r="A800" i="27"/>
  <c r="L800" i="27"/>
  <c r="B799" i="27"/>
  <c r="A799" i="27"/>
  <c r="L799" i="27"/>
  <c r="B798" i="27"/>
  <c r="A798" i="27"/>
  <c r="L798" i="27"/>
  <c r="B797" i="27"/>
  <c r="A797" i="27"/>
  <c r="L797" i="27"/>
  <c r="B796" i="27"/>
  <c r="A796" i="27"/>
  <c r="B795" i="27"/>
  <c r="A795" i="27"/>
  <c r="U795" i="27" s="1"/>
  <c r="L795" i="27"/>
  <c r="B794" i="27"/>
  <c r="A794" i="27"/>
  <c r="L794" i="27"/>
  <c r="B793" i="27"/>
  <c r="A793" i="27"/>
  <c r="B792" i="27"/>
  <c r="A792" i="27"/>
  <c r="B791" i="27"/>
  <c r="A791" i="27"/>
  <c r="B790" i="27"/>
  <c r="A790" i="27"/>
  <c r="B789" i="27"/>
  <c r="A789" i="27"/>
  <c r="T789" i="27" s="1"/>
  <c r="B788" i="27"/>
  <c r="A788" i="27"/>
  <c r="N788" i="27"/>
  <c r="B787" i="27"/>
  <c r="A787" i="27"/>
  <c r="B786" i="27"/>
  <c r="A786" i="27"/>
  <c r="B785" i="27"/>
  <c r="A785" i="27"/>
  <c r="N785" i="27" s="1"/>
  <c r="B784" i="27"/>
  <c r="A784" i="27"/>
  <c r="N784" i="27" s="1"/>
  <c r="B783" i="27"/>
  <c r="A783" i="27"/>
  <c r="B782" i="27"/>
  <c r="A782" i="27"/>
  <c r="B781" i="27"/>
  <c r="A781" i="27"/>
  <c r="B780" i="27"/>
  <c r="A780" i="27"/>
  <c r="B779" i="27"/>
  <c r="A779" i="27"/>
  <c r="B778" i="27"/>
  <c r="A778" i="27"/>
  <c r="B777" i="27"/>
  <c r="A777" i="27"/>
  <c r="U777" i="27" s="1"/>
  <c r="N777" i="27"/>
  <c r="B776" i="27"/>
  <c r="A776" i="27"/>
  <c r="B775" i="27"/>
  <c r="A775" i="27"/>
  <c r="B774" i="27"/>
  <c r="A774" i="27"/>
  <c r="U774" i="27" s="1"/>
  <c r="B773" i="27"/>
  <c r="A773" i="27"/>
  <c r="B772" i="27"/>
  <c r="A772" i="27"/>
  <c r="U772" i="27" s="1"/>
  <c r="B771" i="27"/>
  <c r="A771" i="27"/>
  <c r="B770" i="27"/>
  <c r="A770" i="27"/>
  <c r="B769" i="27"/>
  <c r="A769" i="27"/>
  <c r="T769" i="27" s="1"/>
  <c r="B768" i="27"/>
  <c r="A768" i="27"/>
  <c r="B767" i="27"/>
  <c r="A767" i="27"/>
  <c r="T767" i="27" s="1"/>
  <c r="T766" i="27"/>
  <c r="B766" i="27"/>
  <c r="A766" i="27"/>
  <c r="T765" i="27"/>
  <c r="B765" i="27"/>
  <c r="A765" i="27"/>
  <c r="L765" i="27" s="1"/>
  <c r="U764" i="27"/>
  <c r="B764" i="27"/>
  <c r="A764" i="27"/>
  <c r="T764" i="27" s="1"/>
  <c r="L764" i="27"/>
  <c r="U763" i="27"/>
  <c r="T763" i="27"/>
  <c r="B763" i="27"/>
  <c r="A763" i="27"/>
  <c r="B762" i="27"/>
  <c r="A762" i="27"/>
  <c r="L762" i="27"/>
  <c r="B761" i="27"/>
  <c r="A761" i="27"/>
  <c r="T761" i="27" s="1"/>
  <c r="B760" i="27"/>
  <c r="A760" i="27"/>
  <c r="B759" i="27"/>
  <c r="A759" i="27"/>
  <c r="B758" i="27"/>
  <c r="A758" i="27"/>
  <c r="T757" i="27"/>
  <c r="B757" i="27"/>
  <c r="A757" i="27"/>
  <c r="B756" i="27"/>
  <c r="A756" i="27"/>
  <c r="B755" i="27"/>
  <c r="A755" i="27"/>
  <c r="B754" i="27"/>
  <c r="A754" i="27"/>
  <c r="U754" i="27" s="1"/>
  <c r="U753" i="27"/>
  <c r="T753" i="27"/>
  <c r="J753" i="27"/>
  <c r="I753" i="27"/>
  <c r="B753" i="27"/>
  <c r="B752" i="27"/>
  <c r="A752" i="27"/>
  <c r="B751" i="27"/>
  <c r="A751" i="27"/>
  <c r="B750" i="27"/>
  <c r="A750" i="27"/>
  <c r="L750" i="27" s="1"/>
  <c r="B749" i="27"/>
  <c r="A749" i="27"/>
  <c r="L748" i="27"/>
  <c r="B748" i="27"/>
  <c r="A748" i="27"/>
  <c r="B747" i="27"/>
  <c r="A747" i="27"/>
  <c r="U747" i="27" s="1"/>
  <c r="B746" i="27"/>
  <c r="A746" i="27"/>
  <c r="N745" i="27"/>
  <c r="B745" i="27"/>
  <c r="A745" i="27"/>
  <c r="U744" i="27"/>
  <c r="T744" i="27"/>
  <c r="J744" i="27"/>
  <c r="I744" i="27"/>
  <c r="B744" i="27"/>
  <c r="B743" i="27"/>
  <c r="A743" i="27"/>
  <c r="B742" i="27"/>
  <c r="A742" i="27"/>
  <c r="B741" i="27"/>
  <c r="A741" i="27"/>
  <c r="B740" i="27"/>
  <c r="A740" i="27"/>
  <c r="B739" i="27"/>
  <c r="A739" i="27"/>
  <c r="L739" i="27" s="1"/>
  <c r="B738" i="27"/>
  <c r="A738" i="27"/>
  <c r="B737" i="27"/>
  <c r="A737" i="27"/>
  <c r="L737" i="27" s="1"/>
  <c r="T736" i="27"/>
  <c r="B736" i="27"/>
  <c r="A736" i="27"/>
  <c r="L736" i="27" s="1"/>
  <c r="T735" i="27"/>
  <c r="B735" i="27"/>
  <c r="A735" i="27"/>
  <c r="L734" i="27"/>
  <c r="B734" i="27"/>
  <c r="A734" i="27"/>
  <c r="B733" i="27"/>
  <c r="A733" i="27"/>
  <c r="B732" i="27"/>
  <c r="A732" i="27"/>
  <c r="B731" i="27"/>
  <c r="A731" i="27"/>
  <c r="B730" i="27"/>
  <c r="A730" i="27"/>
  <c r="B729" i="27"/>
  <c r="A729" i="27"/>
  <c r="Y728" i="27"/>
  <c r="B728" i="27"/>
  <c r="A728" i="27"/>
  <c r="T728" i="27" s="1"/>
  <c r="Y727" i="27"/>
  <c r="B727" i="27"/>
  <c r="A727" i="27"/>
  <c r="B726" i="27"/>
  <c r="A726" i="27"/>
  <c r="B725" i="27"/>
  <c r="A725" i="27"/>
  <c r="B724" i="27"/>
  <c r="A724" i="27"/>
  <c r="B723" i="27"/>
  <c r="A723" i="27"/>
  <c r="T723" i="27" s="1"/>
  <c r="B722" i="27"/>
  <c r="A722" i="27"/>
  <c r="B721" i="27"/>
  <c r="A721" i="27"/>
  <c r="B720" i="27"/>
  <c r="A720" i="27"/>
  <c r="T720" i="27" s="1"/>
  <c r="B719" i="27"/>
  <c r="A719" i="27"/>
  <c r="B718" i="27"/>
  <c r="A718" i="27"/>
  <c r="T718" i="27" s="1"/>
  <c r="B717" i="27"/>
  <c r="A717" i="27"/>
  <c r="B716" i="27"/>
  <c r="A716" i="27"/>
  <c r="B715" i="27"/>
  <c r="A715" i="27"/>
  <c r="B714" i="27"/>
  <c r="A714" i="27"/>
  <c r="T714" i="27" s="1"/>
  <c r="B713" i="27"/>
  <c r="A713" i="27"/>
  <c r="T712" i="27"/>
  <c r="B712" i="27"/>
  <c r="A712" i="27"/>
  <c r="B711" i="27"/>
  <c r="A711" i="27"/>
  <c r="L711" i="27" s="1"/>
  <c r="B710" i="27"/>
  <c r="A710" i="27"/>
  <c r="B709" i="27"/>
  <c r="A709" i="27"/>
  <c r="B708" i="27"/>
  <c r="A708" i="27"/>
  <c r="B707" i="27"/>
  <c r="A707" i="27"/>
  <c r="T707" i="27" s="1"/>
  <c r="B706" i="27"/>
  <c r="A706" i="27"/>
  <c r="T706" i="27" s="1"/>
  <c r="B705" i="27"/>
  <c r="A705" i="27"/>
  <c r="T705" i="27" s="1"/>
  <c r="B704" i="27"/>
  <c r="A704" i="27"/>
  <c r="B703" i="27"/>
  <c r="A703" i="27"/>
  <c r="B702" i="27"/>
  <c r="A702" i="27"/>
  <c r="B701" i="27"/>
  <c r="A701" i="27"/>
  <c r="U701" i="27" s="1"/>
  <c r="B700" i="27"/>
  <c r="A700" i="27"/>
  <c r="B699" i="27"/>
  <c r="A699" i="27"/>
  <c r="B698" i="27"/>
  <c r="A698" i="27"/>
  <c r="L698" i="27" s="1"/>
  <c r="B697" i="27"/>
  <c r="A697" i="27"/>
  <c r="B696" i="27"/>
  <c r="A696" i="27"/>
  <c r="I696" i="27" s="1"/>
  <c r="B695" i="27"/>
  <c r="A695" i="27"/>
  <c r="N695" i="27" s="1"/>
  <c r="B694" i="27"/>
  <c r="A694" i="27"/>
  <c r="T694" i="27" s="1"/>
  <c r="B693" i="27"/>
  <c r="A693" i="27"/>
  <c r="T693" i="27" s="1"/>
  <c r="B692" i="27"/>
  <c r="A692" i="27"/>
  <c r="B691" i="27"/>
  <c r="A691" i="27"/>
  <c r="B690" i="27"/>
  <c r="A690" i="27"/>
  <c r="B689" i="27"/>
  <c r="A689" i="27"/>
  <c r="B688" i="27"/>
  <c r="A688" i="27"/>
  <c r="T688" i="27" s="1"/>
  <c r="N687" i="27"/>
  <c r="L687" i="27"/>
  <c r="B687" i="27"/>
  <c r="A687" i="27"/>
  <c r="B686" i="27"/>
  <c r="A686" i="27"/>
  <c r="T686" i="27" s="1"/>
  <c r="B685" i="27"/>
  <c r="A685" i="27"/>
  <c r="B684" i="27"/>
  <c r="A684" i="27"/>
  <c r="B683" i="27"/>
  <c r="A683" i="27"/>
  <c r="L683" i="27" s="1"/>
  <c r="B682" i="27"/>
  <c r="A682" i="27"/>
  <c r="N682" i="27" s="1"/>
  <c r="B681" i="27"/>
  <c r="A681" i="27"/>
  <c r="N681" i="27" s="1"/>
  <c r="B680" i="27"/>
  <c r="A680" i="27"/>
  <c r="B679" i="27"/>
  <c r="A679" i="27"/>
  <c r="T679" i="27" s="1"/>
  <c r="B678" i="27"/>
  <c r="A678" i="27"/>
  <c r="B677" i="27"/>
  <c r="A677" i="27"/>
  <c r="T677" i="27" s="1"/>
  <c r="B676" i="27"/>
  <c r="A676" i="27"/>
  <c r="B675" i="27"/>
  <c r="A675" i="27"/>
  <c r="B674" i="27"/>
  <c r="A674" i="27"/>
  <c r="B673" i="27"/>
  <c r="A673" i="27"/>
  <c r="U672" i="27"/>
  <c r="B672" i="27"/>
  <c r="A672" i="27"/>
  <c r="B671" i="27"/>
  <c r="A671" i="27"/>
  <c r="B670" i="27"/>
  <c r="A670" i="27"/>
  <c r="L670" i="27" s="1"/>
  <c r="T670" i="27"/>
  <c r="B669" i="27"/>
  <c r="A669" i="27"/>
  <c r="B668" i="27"/>
  <c r="A668" i="27"/>
  <c r="B667" i="27"/>
  <c r="A667" i="27"/>
  <c r="U667" i="27" s="1"/>
  <c r="L666" i="27"/>
  <c r="B666" i="27"/>
  <c r="A666" i="27"/>
  <c r="B665" i="27"/>
  <c r="A665" i="27"/>
  <c r="B664" i="27"/>
  <c r="A664" i="27"/>
  <c r="B663" i="27"/>
  <c r="A663" i="27"/>
  <c r="B662" i="27"/>
  <c r="A662" i="27"/>
  <c r="B661" i="27"/>
  <c r="A661" i="27"/>
  <c r="B660" i="27"/>
  <c r="A660" i="27"/>
  <c r="B659" i="27"/>
  <c r="A659" i="27"/>
  <c r="T659" i="27" s="1"/>
  <c r="T658" i="27"/>
  <c r="B658" i="27"/>
  <c r="A658" i="27"/>
  <c r="B657" i="27"/>
  <c r="A657" i="27"/>
  <c r="L657" i="27" s="1"/>
  <c r="T656" i="27"/>
  <c r="B656" i="27"/>
  <c r="A656" i="27"/>
  <c r="B655" i="27"/>
  <c r="A655" i="27"/>
  <c r="B654" i="27"/>
  <c r="A654" i="27"/>
  <c r="L654" i="27" s="1"/>
  <c r="U653" i="27"/>
  <c r="B653" i="27"/>
  <c r="A653" i="27"/>
  <c r="B652" i="27"/>
  <c r="A652" i="27"/>
  <c r="T651" i="27"/>
  <c r="B651" i="27"/>
  <c r="B650" i="27"/>
  <c r="A650" i="27"/>
  <c r="U649" i="27"/>
  <c r="T649" i="27"/>
  <c r="B649" i="27"/>
  <c r="A649" i="27"/>
  <c r="N649" i="27" s="1"/>
  <c r="L649" i="27"/>
  <c r="U648" i="27"/>
  <c r="T648" i="27"/>
  <c r="B648" i="27"/>
  <c r="A648" i="27"/>
  <c r="N648" i="27" s="1"/>
  <c r="L648" i="27"/>
  <c r="B647" i="27"/>
  <c r="A647" i="27"/>
  <c r="T647" i="27" s="1"/>
  <c r="B646" i="27"/>
  <c r="A646" i="27"/>
  <c r="B645" i="27"/>
  <c r="A645" i="27"/>
  <c r="U644" i="27"/>
  <c r="T644" i="27"/>
  <c r="B644" i="27"/>
  <c r="A644" i="27"/>
  <c r="N644" i="27" s="1"/>
  <c r="B643" i="27"/>
  <c r="A643" i="27"/>
  <c r="U642" i="27"/>
  <c r="B642" i="27"/>
  <c r="A642" i="27"/>
  <c r="N642" i="27" s="1"/>
  <c r="L642" i="27"/>
  <c r="U641" i="27"/>
  <c r="T641" i="27"/>
  <c r="B641" i="27"/>
  <c r="A641" i="27"/>
  <c r="U640" i="27"/>
  <c r="T640" i="27"/>
  <c r="N640" i="27"/>
  <c r="L640" i="27"/>
  <c r="B640" i="27"/>
  <c r="T639" i="27"/>
  <c r="L639" i="27"/>
  <c r="B639" i="27"/>
  <c r="A639" i="27"/>
  <c r="B638" i="27"/>
  <c r="A638" i="27"/>
  <c r="L638" i="27" s="1"/>
  <c r="T637" i="27"/>
  <c r="B637" i="27"/>
  <c r="A637" i="27"/>
  <c r="B636" i="27"/>
  <c r="A636" i="27"/>
  <c r="B635" i="27"/>
  <c r="A635" i="27"/>
  <c r="L634" i="27"/>
  <c r="B634" i="27"/>
  <c r="A634" i="27"/>
  <c r="T634" i="27" s="1"/>
  <c r="U633" i="27"/>
  <c r="T633" i="27"/>
  <c r="N633" i="27"/>
  <c r="L633" i="27"/>
  <c r="J633" i="27"/>
  <c r="B633" i="27"/>
  <c r="U632" i="27"/>
  <c r="T632" i="27"/>
  <c r="N632" i="27"/>
  <c r="L632" i="27"/>
  <c r="B632" i="27"/>
  <c r="B631" i="27"/>
  <c r="A631" i="27"/>
  <c r="B630" i="27"/>
  <c r="A630" i="27"/>
  <c r="B629" i="27"/>
  <c r="A629" i="27"/>
  <c r="B628" i="27"/>
  <c r="A628" i="27"/>
  <c r="U627" i="27"/>
  <c r="T627" i="27"/>
  <c r="N627" i="27"/>
  <c r="L627" i="27"/>
  <c r="B627" i="27"/>
  <c r="B626" i="27"/>
  <c r="A626" i="27"/>
  <c r="B625" i="27"/>
  <c r="A625" i="27"/>
  <c r="B624" i="27"/>
  <c r="A624" i="27"/>
  <c r="B623" i="27"/>
  <c r="A623" i="27"/>
  <c r="U622" i="27"/>
  <c r="B622" i="27"/>
  <c r="A622" i="27"/>
  <c r="U621" i="27"/>
  <c r="T621" i="27"/>
  <c r="N621" i="27"/>
  <c r="L621" i="27"/>
  <c r="B621" i="27"/>
  <c r="B620" i="27"/>
  <c r="A620" i="27"/>
  <c r="B619" i="27"/>
  <c r="A619" i="27"/>
  <c r="N619" i="27" s="1"/>
  <c r="B618" i="27"/>
  <c r="A618" i="27"/>
  <c r="L618" i="27" s="1"/>
  <c r="B617" i="27"/>
  <c r="A617" i="27"/>
  <c r="B616" i="27"/>
  <c r="A616" i="27"/>
  <c r="N616" i="27" s="1"/>
  <c r="B615" i="27"/>
  <c r="A615" i="27"/>
  <c r="B614" i="27"/>
  <c r="A614" i="27"/>
  <c r="B613" i="27"/>
  <c r="A613" i="27"/>
  <c r="U613" i="27" s="1"/>
  <c r="B612" i="27"/>
  <c r="A612" i="27"/>
  <c r="T612" i="27" s="1"/>
  <c r="B611" i="27"/>
  <c r="A611" i="27"/>
  <c r="L611" i="27" s="1"/>
  <c r="U610" i="27"/>
  <c r="T610" i="27"/>
  <c r="N610" i="27"/>
  <c r="L610" i="27"/>
  <c r="B610" i="27"/>
  <c r="U609" i="27"/>
  <c r="T609" i="27"/>
  <c r="N609" i="27"/>
  <c r="L609" i="27"/>
  <c r="B609" i="27"/>
  <c r="B608" i="27"/>
  <c r="A608" i="27"/>
  <c r="U608" i="27" s="1"/>
  <c r="B607" i="27"/>
  <c r="A607" i="27"/>
  <c r="T607" i="27" s="1"/>
  <c r="B606" i="27"/>
  <c r="A606" i="27"/>
  <c r="T606" i="27" s="1"/>
  <c r="B605" i="27"/>
  <c r="A605" i="27"/>
  <c r="U605" i="27" s="1"/>
  <c r="U604" i="27"/>
  <c r="B604" i="27"/>
  <c r="A604" i="27"/>
  <c r="T604" i="27" s="1"/>
  <c r="B603" i="27"/>
  <c r="A603" i="27"/>
  <c r="B602" i="27"/>
  <c r="A602" i="27"/>
  <c r="T602" i="27" s="1"/>
  <c r="B601" i="27"/>
  <c r="A601" i="27"/>
  <c r="T601" i="27" s="1"/>
  <c r="B600" i="27"/>
  <c r="A600" i="27"/>
  <c r="B599" i="27"/>
  <c r="A599" i="27"/>
  <c r="B598" i="27"/>
  <c r="A598" i="27"/>
  <c r="T598" i="27" s="1"/>
  <c r="B597" i="27"/>
  <c r="A597" i="27"/>
  <c r="B596" i="27"/>
  <c r="A596" i="27"/>
  <c r="L595" i="27"/>
  <c r="B595" i="27"/>
  <c r="A595" i="27"/>
  <c r="T595" i="27" s="1"/>
  <c r="B594" i="27"/>
  <c r="A594" i="27"/>
  <c r="T594" i="27" s="1"/>
  <c r="B593" i="27"/>
  <c r="A593" i="27"/>
  <c r="T593" i="27" s="1"/>
  <c r="B592" i="27"/>
  <c r="A592" i="27"/>
  <c r="T591" i="27"/>
  <c r="B591" i="27"/>
  <c r="A591" i="27"/>
  <c r="T590" i="27"/>
  <c r="B590" i="27"/>
  <c r="A590" i="27"/>
  <c r="B589" i="27"/>
  <c r="A589" i="27"/>
  <c r="B588" i="27"/>
  <c r="A588" i="27"/>
  <c r="B587" i="27"/>
  <c r="A587" i="27"/>
  <c r="U587" i="27" s="1"/>
  <c r="B586" i="27"/>
  <c r="A586" i="27"/>
  <c r="N586" i="27" s="1"/>
  <c r="B585" i="27"/>
  <c r="A585" i="27"/>
  <c r="B584" i="27"/>
  <c r="A584" i="27"/>
  <c r="U584" i="27" s="1"/>
  <c r="B583" i="27"/>
  <c r="A583" i="27"/>
  <c r="T583" i="27" s="1"/>
  <c r="B582" i="27"/>
  <c r="A582" i="27"/>
  <c r="N582" i="27" s="1"/>
  <c r="B581" i="27"/>
  <c r="A581" i="27"/>
  <c r="B580" i="27"/>
  <c r="A580" i="27"/>
  <c r="B579" i="27"/>
  <c r="A579" i="27"/>
  <c r="N578" i="27"/>
  <c r="B578" i="27"/>
  <c r="A578" i="27"/>
  <c r="B577" i="27"/>
  <c r="A577" i="27"/>
  <c r="L577" i="27" s="1"/>
  <c r="T576" i="27"/>
  <c r="N576" i="27"/>
  <c r="B576" i="27"/>
  <c r="A576" i="27"/>
  <c r="B575" i="27"/>
  <c r="A575" i="27"/>
  <c r="N574" i="27"/>
  <c r="B574" i="27"/>
  <c r="A574" i="27"/>
  <c r="L573" i="27"/>
  <c r="B573" i="27"/>
  <c r="A573" i="27"/>
  <c r="B572" i="27"/>
  <c r="A572" i="27"/>
  <c r="T572" i="27"/>
  <c r="B571" i="27"/>
  <c r="A571" i="27"/>
  <c r="B570" i="27"/>
  <c r="A570" i="27"/>
  <c r="B569" i="27"/>
  <c r="A569" i="27"/>
  <c r="L569" i="27" s="1"/>
  <c r="B568" i="27"/>
  <c r="A568" i="27"/>
  <c r="B567" i="27"/>
  <c r="A567" i="27"/>
  <c r="N567" i="27" s="1"/>
  <c r="B566" i="27"/>
  <c r="A566" i="27"/>
  <c r="B565" i="27"/>
  <c r="A565" i="27"/>
  <c r="B564" i="27"/>
  <c r="A564" i="27"/>
  <c r="T564" i="27" s="1"/>
  <c r="B563" i="27"/>
  <c r="A563" i="27"/>
  <c r="N563" i="27" s="1"/>
  <c r="B562" i="27"/>
  <c r="A562" i="27"/>
  <c r="N562" i="27" s="1"/>
  <c r="B561" i="27"/>
  <c r="A561" i="27"/>
  <c r="L561" i="27" s="1"/>
  <c r="B560" i="27"/>
  <c r="A560" i="27"/>
  <c r="T560" i="27" s="1"/>
  <c r="B559" i="27"/>
  <c r="A559" i="27"/>
  <c r="L558" i="27"/>
  <c r="B558" i="27"/>
  <c r="A558" i="27"/>
  <c r="B557" i="27"/>
  <c r="A557" i="27"/>
  <c r="U557" i="27" s="1"/>
  <c r="B556" i="27"/>
  <c r="A556" i="27"/>
  <c r="L556" i="27" s="1"/>
  <c r="B555" i="27"/>
  <c r="A555" i="27"/>
  <c r="U555" i="27" s="1"/>
  <c r="B554" i="27"/>
  <c r="A554" i="27"/>
  <c r="L554" i="27" s="1"/>
  <c r="B553" i="27"/>
  <c r="A553" i="27"/>
  <c r="U553" i="27" s="1"/>
  <c r="L552" i="27"/>
  <c r="B552" i="27"/>
  <c r="A552" i="27"/>
  <c r="B551" i="27"/>
  <c r="A551" i="27"/>
  <c r="L550" i="27"/>
  <c r="B550" i="27"/>
  <c r="A550" i="27"/>
  <c r="B549" i="27"/>
  <c r="A549" i="27"/>
  <c r="N549" i="27" s="1"/>
  <c r="B548" i="27"/>
  <c r="A548" i="27"/>
  <c r="B547" i="27"/>
  <c r="A547" i="27"/>
  <c r="U547" i="27" s="1"/>
  <c r="B546" i="27"/>
  <c r="A546" i="27"/>
  <c r="B545" i="27"/>
  <c r="A545" i="27"/>
  <c r="U545" i="27" s="1"/>
  <c r="B544" i="27"/>
  <c r="A544" i="27"/>
  <c r="L544" i="27" s="1"/>
  <c r="B543" i="27"/>
  <c r="A543" i="27"/>
  <c r="U543" i="27" s="1"/>
  <c r="B542" i="27"/>
  <c r="A542" i="27"/>
  <c r="B541" i="27"/>
  <c r="A541" i="27"/>
  <c r="U541" i="27" s="1"/>
  <c r="B540" i="27"/>
  <c r="A540" i="27"/>
  <c r="L540" i="27" s="1"/>
  <c r="B539" i="27"/>
  <c r="A539" i="27"/>
  <c r="U539" i="27" s="1"/>
  <c r="B538" i="27"/>
  <c r="A538" i="27"/>
  <c r="U537" i="27"/>
  <c r="T537" i="27"/>
  <c r="L537" i="27"/>
  <c r="B537" i="27"/>
  <c r="U536" i="27"/>
  <c r="B536" i="27"/>
  <c r="A536" i="27"/>
  <c r="B535" i="27"/>
  <c r="A535" i="27"/>
  <c r="B534" i="27"/>
  <c r="A534" i="27"/>
  <c r="U533" i="27"/>
  <c r="B533" i="27"/>
  <c r="A533" i="27"/>
  <c r="B532" i="27"/>
  <c r="A532" i="27"/>
  <c r="U532" i="27" s="1"/>
  <c r="B531" i="27"/>
  <c r="A531" i="27"/>
  <c r="N531" i="27" s="1"/>
  <c r="B530" i="27"/>
  <c r="A530" i="27"/>
  <c r="L530" i="27" s="1"/>
  <c r="B529" i="27"/>
  <c r="A529" i="27"/>
  <c r="U529" i="27" s="1"/>
  <c r="N529" i="27"/>
  <c r="B528" i="27"/>
  <c r="A528" i="27"/>
  <c r="B527" i="27"/>
  <c r="A527" i="27"/>
  <c r="B526" i="27"/>
  <c r="A526" i="27"/>
  <c r="L526" i="27"/>
  <c r="B525" i="27"/>
  <c r="A525" i="27"/>
  <c r="U525" i="27" s="1"/>
  <c r="B524" i="27"/>
  <c r="A524" i="27"/>
  <c r="U524" i="27" s="1"/>
  <c r="B523" i="27"/>
  <c r="A523" i="27"/>
  <c r="B522" i="27"/>
  <c r="A522" i="27"/>
  <c r="B521" i="27"/>
  <c r="A521" i="27"/>
  <c r="U521" i="27" s="1"/>
  <c r="N521" i="27"/>
  <c r="T520" i="27"/>
  <c r="B520" i="27"/>
  <c r="A520" i="27"/>
  <c r="B519" i="27"/>
  <c r="A519" i="27"/>
  <c r="L518" i="27"/>
  <c r="B518" i="27"/>
  <c r="A518" i="27"/>
  <c r="B517" i="27"/>
  <c r="A517" i="27"/>
  <c r="U517" i="27" s="1"/>
  <c r="B516" i="27"/>
  <c r="A516" i="27"/>
  <c r="N516" i="27"/>
  <c r="T515" i="27"/>
  <c r="B515" i="27"/>
  <c r="A515" i="27"/>
  <c r="B514" i="27"/>
  <c r="A514" i="27"/>
  <c r="B513" i="27"/>
  <c r="A513" i="27"/>
  <c r="B512" i="27"/>
  <c r="A512" i="27"/>
  <c r="U512" i="27" s="1"/>
  <c r="B511" i="27"/>
  <c r="A511" i="27"/>
  <c r="B510" i="27"/>
  <c r="A510" i="27"/>
  <c r="L510" i="27"/>
  <c r="B509" i="27"/>
  <c r="A509" i="27"/>
  <c r="B508" i="27"/>
  <c r="A508" i="27"/>
  <c r="T508" i="27" s="1"/>
  <c r="B507" i="27"/>
  <c r="A507" i="27"/>
  <c r="U506" i="27"/>
  <c r="B506" i="27"/>
  <c r="A506" i="27"/>
  <c r="T506" i="27" s="1"/>
  <c r="T505" i="27"/>
  <c r="B505" i="27"/>
  <c r="A505" i="27"/>
  <c r="T504" i="27"/>
  <c r="B504" i="27"/>
  <c r="A504" i="27"/>
  <c r="B503" i="27"/>
  <c r="A503" i="27"/>
  <c r="B502" i="27"/>
  <c r="A502" i="27"/>
  <c r="T501" i="27"/>
  <c r="B501" i="27"/>
  <c r="A501" i="27"/>
  <c r="U500" i="27"/>
  <c r="T500" i="27"/>
  <c r="B500" i="27"/>
  <c r="A500" i="27"/>
  <c r="N500" i="27" s="1"/>
  <c r="L500" i="27"/>
  <c r="U499" i="27"/>
  <c r="B499" i="27"/>
  <c r="A499" i="27"/>
  <c r="N499" i="27" s="1"/>
  <c r="L499" i="27"/>
  <c r="B498" i="27"/>
  <c r="A498" i="27"/>
  <c r="U497" i="27"/>
  <c r="T497" i="27"/>
  <c r="B497" i="27"/>
  <c r="A497" i="27"/>
  <c r="B496" i="27"/>
  <c r="A496" i="27"/>
  <c r="T496" i="27" s="1"/>
  <c r="B495" i="27"/>
  <c r="A495" i="27"/>
  <c r="T494" i="27"/>
  <c r="B494" i="27"/>
  <c r="A494" i="27"/>
  <c r="U494" i="27" s="1"/>
  <c r="U493" i="27"/>
  <c r="T493" i="27"/>
  <c r="B493" i="27"/>
  <c r="A493" i="27"/>
  <c r="N493" i="27" s="1"/>
  <c r="B492" i="27"/>
  <c r="A492" i="27"/>
  <c r="B491" i="27"/>
  <c r="A491" i="27"/>
  <c r="B490" i="27"/>
  <c r="A490" i="27"/>
  <c r="T490" i="27" s="1"/>
  <c r="U489" i="27"/>
  <c r="B489" i="27"/>
  <c r="A489" i="27"/>
  <c r="T489" i="27" s="1"/>
  <c r="B488" i="27"/>
  <c r="A488" i="27"/>
  <c r="B487" i="27"/>
  <c r="A487" i="27"/>
  <c r="L487" i="27" s="1"/>
  <c r="B486" i="27"/>
  <c r="A486" i="27"/>
  <c r="B485" i="27"/>
  <c r="A485" i="27"/>
  <c r="L485" i="27" s="1"/>
  <c r="T484" i="27"/>
  <c r="B484" i="27"/>
  <c r="A484" i="27"/>
  <c r="L484" i="27" s="1"/>
  <c r="B483" i="27"/>
  <c r="A483" i="27"/>
  <c r="L483" i="27" s="1"/>
  <c r="B482" i="27"/>
  <c r="A482" i="27"/>
  <c r="B481" i="27"/>
  <c r="A481" i="27"/>
  <c r="N481" i="27" s="1"/>
  <c r="B480" i="27"/>
  <c r="A480" i="27"/>
  <c r="B479" i="27"/>
  <c r="A479" i="27"/>
  <c r="B478" i="27"/>
  <c r="A478" i="27"/>
  <c r="B477" i="27"/>
  <c r="A477" i="27"/>
  <c r="N477" i="27" s="1"/>
  <c r="B476" i="27"/>
  <c r="A476" i="27"/>
  <c r="T476" i="27" s="1"/>
  <c r="B475" i="27"/>
  <c r="A475" i="27"/>
  <c r="U475" i="27" s="1"/>
  <c r="B474" i="27"/>
  <c r="A474" i="27"/>
  <c r="T474" i="27" s="1"/>
  <c r="B473" i="27"/>
  <c r="A473" i="27"/>
  <c r="B472" i="27"/>
  <c r="A472" i="27"/>
  <c r="B471" i="27"/>
  <c r="A471" i="27"/>
  <c r="B470" i="27"/>
  <c r="A470" i="27"/>
  <c r="B469" i="27"/>
  <c r="A469" i="27"/>
  <c r="B468" i="27"/>
  <c r="A468" i="27"/>
  <c r="L468" i="27" s="1"/>
  <c r="B467" i="27"/>
  <c r="A467" i="27"/>
  <c r="T466" i="27"/>
  <c r="B466" i="27"/>
  <c r="A466" i="27"/>
  <c r="L466" i="27" s="1"/>
  <c r="B465" i="27"/>
  <c r="A465" i="27"/>
  <c r="B464" i="27"/>
  <c r="A464" i="27"/>
  <c r="B463" i="27"/>
  <c r="A463" i="27"/>
  <c r="B462" i="27"/>
  <c r="A462" i="27"/>
  <c r="T462" i="27" s="1"/>
  <c r="B461" i="27"/>
  <c r="A461" i="27"/>
  <c r="L460" i="27"/>
  <c r="B460" i="27"/>
  <c r="A460" i="27"/>
  <c r="T460" i="27" s="1"/>
  <c r="B459" i="27"/>
  <c r="A459" i="27"/>
  <c r="N459" i="27" s="1"/>
  <c r="B458" i="27"/>
  <c r="A458" i="27"/>
  <c r="T458" i="27" s="1"/>
  <c r="N457" i="27"/>
  <c r="L457" i="27"/>
  <c r="B457" i="27"/>
  <c r="A457" i="27"/>
  <c r="T456" i="27"/>
  <c r="L456" i="27"/>
  <c r="B456" i="27"/>
  <c r="A456" i="27"/>
  <c r="B455" i="27"/>
  <c r="A455" i="27"/>
  <c r="B454" i="27"/>
  <c r="A454" i="27"/>
  <c r="L454" i="27" s="1"/>
  <c r="B453" i="27"/>
  <c r="A453" i="27"/>
  <c r="B452" i="27"/>
  <c r="A452" i="27"/>
  <c r="B451" i="27"/>
  <c r="A451" i="27"/>
  <c r="N451" i="27" s="1"/>
  <c r="B450" i="27"/>
  <c r="A450" i="27"/>
  <c r="T450" i="27" s="1"/>
  <c r="B449" i="27"/>
  <c r="A449" i="27"/>
  <c r="L448" i="27"/>
  <c r="B448" i="27"/>
  <c r="A448" i="27"/>
  <c r="T448" i="27" s="1"/>
  <c r="B447" i="27"/>
  <c r="A447" i="27"/>
  <c r="B446" i="27"/>
  <c r="A446" i="27"/>
  <c r="N445" i="27"/>
  <c r="L445" i="27"/>
  <c r="B445" i="27"/>
  <c r="A445" i="27"/>
  <c r="B444" i="27"/>
  <c r="A444" i="27"/>
  <c r="B443" i="27"/>
  <c r="A443" i="27"/>
  <c r="B442" i="27"/>
  <c r="A442" i="27"/>
  <c r="L442" i="27" s="1"/>
  <c r="B441" i="27"/>
  <c r="A441" i="27"/>
  <c r="B440" i="27"/>
  <c r="A440" i="27"/>
  <c r="B439" i="27"/>
  <c r="A439" i="27"/>
  <c r="B438" i="27"/>
  <c r="A438" i="27"/>
  <c r="B437" i="27"/>
  <c r="A437" i="27"/>
  <c r="B436" i="27"/>
  <c r="A436" i="27"/>
  <c r="B435" i="27"/>
  <c r="A435" i="27"/>
  <c r="B434" i="27"/>
  <c r="A434" i="27"/>
  <c r="L434" i="27" s="1"/>
  <c r="B433" i="27"/>
  <c r="A433" i="27"/>
  <c r="B432" i="27"/>
  <c r="A432" i="27"/>
  <c r="B431" i="27"/>
  <c r="A431" i="27"/>
  <c r="B430" i="27"/>
  <c r="A430" i="27"/>
  <c r="N430" i="27" s="1"/>
  <c r="B429" i="27"/>
  <c r="A429" i="27"/>
  <c r="B428" i="27"/>
  <c r="A428" i="27"/>
  <c r="N428" i="27"/>
  <c r="B427" i="27"/>
  <c r="A427" i="27"/>
  <c r="B426" i="27"/>
  <c r="A426" i="27"/>
  <c r="B425" i="27"/>
  <c r="A425" i="27"/>
  <c r="L425" i="27" s="1"/>
  <c r="B424" i="27"/>
  <c r="A424" i="27"/>
  <c r="U424" i="27" s="1"/>
  <c r="B423" i="27"/>
  <c r="A423" i="27"/>
  <c r="L423" i="27" s="1"/>
  <c r="B422" i="27"/>
  <c r="A422" i="27"/>
  <c r="N422" i="27"/>
  <c r="B421" i="27"/>
  <c r="A421" i="27"/>
  <c r="T420" i="27"/>
  <c r="B420" i="27"/>
  <c r="A420" i="27"/>
  <c r="B419" i="27"/>
  <c r="A419" i="27"/>
  <c r="U419" i="27" s="1"/>
  <c r="B418" i="27"/>
  <c r="A418" i="27"/>
  <c r="B417" i="27"/>
  <c r="A417" i="27"/>
  <c r="B416" i="27"/>
  <c r="A416" i="27"/>
  <c r="T416" i="27" s="1"/>
  <c r="N416" i="27"/>
  <c r="B415" i="27"/>
  <c r="A415" i="27"/>
  <c r="L415" i="27" s="1"/>
  <c r="L414" i="27"/>
  <c r="B414" i="27"/>
  <c r="A414" i="27"/>
  <c r="B413" i="27"/>
  <c r="A413" i="27"/>
  <c r="B412" i="27"/>
  <c r="A412" i="27"/>
  <c r="B411" i="27"/>
  <c r="A411" i="27"/>
  <c r="T411" i="27" s="1"/>
  <c r="B410" i="27"/>
  <c r="A410" i="27"/>
  <c r="U410" i="27" s="1"/>
  <c r="B409" i="27"/>
  <c r="A409" i="27"/>
  <c r="T409" i="27" s="1"/>
  <c r="B408" i="27"/>
  <c r="A408" i="27"/>
  <c r="B407" i="27"/>
  <c r="A407" i="27"/>
  <c r="B406" i="27"/>
  <c r="A406" i="27"/>
  <c r="N405" i="27"/>
  <c r="B405" i="27"/>
  <c r="A405" i="27"/>
  <c r="T405" i="27" s="1"/>
  <c r="B404" i="27"/>
  <c r="A404" i="27"/>
  <c r="U404" i="27" s="1"/>
  <c r="B403" i="27"/>
  <c r="A403" i="27"/>
  <c r="B402" i="27"/>
  <c r="A402" i="27"/>
  <c r="T401" i="27"/>
  <c r="B401" i="27"/>
  <c r="A401" i="27"/>
  <c r="N401" i="27" s="1"/>
  <c r="U400" i="27"/>
  <c r="B400" i="27"/>
  <c r="A400" i="27"/>
  <c r="T399" i="27"/>
  <c r="N399" i="27"/>
  <c r="B399" i="27"/>
  <c r="A399" i="27"/>
  <c r="U398" i="27"/>
  <c r="B398" i="27"/>
  <c r="A398" i="27"/>
  <c r="T397" i="27"/>
  <c r="B397" i="27"/>
  <c r="A397" i="27"/>
  <c r="U396" i="27"/>
  <c r="B396" i="27"/>
  <c r="A396" i="27"/>
  <c r="B395" i="27"/>
  <c r="A395" i="27"/>
  <c r="B394" i="27"/>
  <c r="A394" i="27"/>
  <c r="B393" i="27"/>
  <c r="A393" i="27"/>
  <c r="B392" i="27"/>
  <c r="A392" i="27"/>
  <c r="L391" i="27"/>
  <c r="B391" i="27"/>
  <c r="A391" i="27"/>
  <c r="B390" i="27"/>
  <c r="A390" i="27"/>
  <c r="B389" i="27"/>
  <c r="A389" i="27"/>
  <c r="B388" i="27"/>
  <c r="A388" i="27"/>
  <c r="B387" i="27"/>
  <c r="A387" i="27"/>
  <c r="L387" i="27" s="1"/>
  <c r="U386" i="27"/>
  <c r="B386" i="27"/>
  <c r="A386" i="27"/>
  <c r="N386" i="27" s="1"/>
  <c r="B385" i="27"/>
  <c r="A385" i="27"/>
  <c r="B384" i="27"/>
  <c r="A384" i="27"/>
  <c r="L383" i="27"/>
  <c r="B383" i="27"/>
  <c r="A383" i="27"/>
  <c r="B382" i="27"/>
  <c r="A382" i="27"/>
  <c r="U382" i="27" s="1"/>
  <c r="B381" i="27"/>
  <c r="A381" i="27"/>
  <c r="B380" i="27"/>
  <c r="A380" i="27"/>
  <c r="B379" i="27"/>
  <c r="A379" i="27"/>
  <c r="T379" i="27" s="1"/>
  <c r="B378" i="27"/>
  <c r="A378" i="27"/>
  <c r="I377" i="27"/>
  <c r="B377" i="27"/>
  <c r="A377" i="27"/>
  <c r="J377" i="27" s="1"/>
  <c r="B376" i="27"/>
  <c r="A376" i="27"/>
  <c r="N376" i="27"/>
  <c r="B375" i="27"/>
  <c r="A375" i="27"/>
  <c r="T375" i="27" s="1"/>
  <c r="B374" i="27"/>
  <c r="A374" i="27"/>
  <c r="B373" i="27"/>
  <c r="A373" i="27"/>
  <c r="B372" i="27"/>
  <c r="A372" i="27"/>
  <c r="N372" i="27"/>
  <c r="B371" i="27"/>
  <c r="A371" i="27"/>
  <c r="T371" i="27" s="1"/>
  <c r="T370" i="27"/>
  <c r="B370" i="27"/>
  <c r="A370" i="27"/>
  <c r="L370" i="27" s="1"/>
  <c r="T369" i="27"/>
  <c r="B369" i="27"/>
  <c r="A369" i="27"/>
  <c r="N369" i="27" s="1"/>
  <c r="T368" i="27"/>
  <c r="B368" i="27"/>
  <c r="A368" i="27"/>
  <c r="U367" i="27"/>
  <c r="T367" i="27"/>
  <c r="B367" i="27"/>
  <c r="A367" i="27"/>
  <c r="N367" i="27" s="1"/>
  <c r="L367" i="27"/>
  <c r="T366" i="27"/>
  <c r="B366" i="27"/>
  <c r="A366" i="27"/>
  <c r="N366" i="27" s="1"/>
  <c r="T365" i="27"/>
  <c r="B365" i="27"/>
  <c r="A365" i="27"/>
  <c r="T364" i="27"/>
  <c r="B364" i="27"/>
  <c r="A364" i="27"/>
  <c r="B363" i="27"/>
  <c r="A363" i="27"/>
  <c r="B362" i="27"/>
  <c r="A362" i="27"/>
  <c r="T361" i="27"/>
  <c r="B361" i="27"/>
  <c r="A361" i="27"/>
  <c r="B360" i="27"/>
  <c r="A360" i="27"/>
  <c r="B359" i="27"/>
  <c r="A359" i="27"/>
  <c r="T358" i="27"/>
  <c r="B358" i="27"/>
  <c r="A358" i="27"/>
  <c r="N358" i="27" s="1"/>
  <c r="L358" i="27"/>
  <c r="B357" i="27"/>
  <c r="A357" i="27"/>
  <c r="U356" i="27"/>
  <c r="T356" i="27"/>
  <c r="B356" i="27"/>
  <c r="A356" i="27"/>
  <c r="B355" i="27"/>
  <c r="A355" i="27"/>
  <c r="B354" i="27"/>
  <c r="A354" i="27"/>
  <c r="B353" i="27"/>
  <c r="A353" i="27"/>
  <c r="N353" i="27" s="1"/>
  <c r="B352" i="27"/>
  <c r="A352" i="27"/>
  <c r="T352" i="27" s="1"/>
  <c r="B351" i="27"/>
  <c r="A351" i="27"/>
  <c r="B350" i="27"/>
  <c r="A350" i="27"/>
  <c r="B349" i="27"/>
  <c r="A349" i="27"/>
  <c r="B348" i="27"/>
  <c r="A348" i="27"/>
  <c r="B347" i="27"/>
  <c r="A347" i="27"/>
  <c r="L346" i="27"/>
  <c r="B346" i="27"/>
  <c r="A346" i="27"/>
  <c r="U346" i="27" s="1"/>
  <c r="B345" i="27"/>
  <c r="A345" i="27"/>
  <c r="J345" i="27"/>
  <c r="U344" i="27"/>
  <c r="L344" i="27"/>
  <c r="B344" i="27"/>
  <c r="A344" i="27"/>
  <c r="B343" i="27"/>
  <c r="A343" i="27"/>
  <c r="B342" i="27"/>
  <c r="A342" i="27"/>
  <c r="B341" i="27"/>
  <c r="A341" i="27"/>
  <c r="B340" i="27"/>
  <c r="A340" i="27"/>
  <c r="U340" i="27" s="1"/>
  <c r="B339" i="27"/>
  <c r="A339" i="27"/>
  <c r="N339" i="27"/>
  <c r="T338" i="27"/>
  <c r="B338" i="27"/>
  <c r="A338" i="27"/>
  <c r="B337" i="27"/>
  <c r="A337" i="27"/>
  <c r="L337" i="27" s="1"/>
  <c r="B336" i="27"/>
  <c r="A336" i="27"/>
  <c r="J336" i="27" s="1"/>
  <c r="T335" i="27"/>
  <c r="B335" i="27"/>
  <c r="A335" i="27"/>
  <c r="B334" i="27"/>
  <c r="A334" i="27"/>
  <c r="T334" i="27" s="1"/>
  <c r="B333" i="27"/>
  <c r="A333" i="27"/>
  <c r="L333" i="27" s="1"/>
  <c r="T332" i="27"/>
  <c r="B332" i="27"/>
  <c r="A332" i="27"/>
  <c r="B331" i="27"/>
  <c r="A331" i="27"/>
  <c r="B330" i="27"/>
  <c r="A330" i="27"/>
  <c r="T330" i="27" s="1"/>
  <c r="B329" i="27"/>
  <c r="A329" i="27"/>
  <c r="B328" i="27"/>
  <c r="A328" i="27"/>
  <c r="L328" i="27"/>
  <c r="B327" i="27"/>
  <c r="A327" i="27"/>
  <c r="N327" i="27" s="1"/>
  <c r="L327" i="27"/>
  <c r="B326" i="27"/>
  <c r="A326" i="27"/>
  <c r="T326" i="27" s="1"/>
  <c r="N325" i="27"/>
  <c r="B325" i="27"/>
  <c r="A325" i="27"/>
  <c r="B324" i="27"/>
  <c r="A324" i="27"/>
  <c r="B323" i="27"/>
  <c r="A323" i="27"/>
  <c r="B322" i="27"/>
  <c r="A322" i="27"/>
  <c r="J322" i="27" s="1"/>
  <c r="B321" i="27"/>
  <c r="A321" i="27"/>
  <c r="N321" i="27" s="1"/>
  <c r="B320" i="27"/>
  <c r="A320" i="27"/>
  <c r="T320" i="27"/>
  <c r="B319" i="27"/>
  <c r="A319" i="27"/>
  <c r="B318" i="27"/>
  <c r="A318" i="27"/>
  <c r="N318" i="27" s="1"/>
  <c r="B317" i="27"/>
  <c r="A317" i="27"/>
  <c r="B316" i="27"/>
  <c r="A316" i="27"/>
  <c r="N316" i="27" s="1"/>
  <c r="B315" i="27"/>
  <c r="A315" i="27"/>
  <c r="N315" i="27" s="1"/>
  <c r="B314" i="27"/>
  <c r="A314" i="27"/>
  <c r="B313" i="27"/>
  <c r="A313" i="27"/>
  <c r="L313" i="27" s="1"/>
  <c r="B312" i="27"/>
  <c r="A312" i="27"/>
  <c r="B311" i="27"/>
  <c r="A311" i="27"/>
  <c r="N310" i="27"/>
  <c r="B310" i="27"/>
  <c r="A310" i="27"/>
  <c r="B309" i="27"/>
  <c r="A309" i="27"/>
  <c r="B308" i="27"/>
  <c r="A308" i="27"/>
  <c r="N308" i="27" s="1"/>
  <c r="B307" i="27"/>
  <c r="A307" i="27"/>
  <c r="N306" i="27"/>
  <c r="B306" i="27"/>
  <c r="A306" i="27"/>
  <c r="B305" i="27"/>
  <c r="A305" i="27"/>
  <c r="L305" i="27" s="1"/>
  <c r="B304" i="27"/>
  <c r="A304" i="27"/>
  <c r="B303" i="27"/>
  <c r="A303" i="27"/>
  <c r="B302" i="27"/>
  <c r="A302" i="27"/>
  <c r="N302" i="27" s="1"/>
  <c r="B301" i="27"/>
  <c r="A301" i="27"/>
  <c r="B300" i="27"/>
  <c r="A300" i="27"/>
  <c r="B299" i="27"/>
  <c r="A299" i="27"/>
  <c r="T299" i="27" s="1"/>
  <c r="B298" i="27"/>
  <c r="A298" i="27"/>
  <c r="T297" i="27"/>
  <c r="B297" i="27"/>
  <c r="A297" i="27"/>
  <c r="B296" i="27"/>
  <c r="A296" i="27"/>
  <c r="B295" i="27"/>
  <c r="A295" i="27"/>
  <c r="U294" i="27"/>
  <c r="B294" i="27"/>
  <c r="A294" i="27"/>
  <c r="T294" i="27" s="1"/>
  <c r="U293" i="27"/>
  <c r="T293" i="27"/>
  <c r="B293" i="27"/>
  <c r="A293" i="27"/>
  <c r="B292" i="27"/>
  <c r="A292" i="27"/>
  <c r="L292" i="27"/>
  <c r="T291" i="27"/>
  <c r="B291" i="27"/>
  <c r="A291" i="27"/>
  <c r="B290" i="27"/>
  <c r="A290" i="27"/>
  <c r="L290" i="27"/>
  <c r="U289" i="27"/>
  <c r="B289" i="27"/>
  <c r="A289" i="27"/>
  <c r="L289" i="27" s="1"/>
  <c r="U288" i="27"/>
  <c r="B288" i="27"/>
  <c r="A288" i="27"/>
  <c r="B287" i="27"/>
  <c r="A287" i="27"/>
  <c r="B286" i="27"/>
  <c r="A286" i="27"/>
  <c r="B285" i="27"/>
  <c r="A285" i="27"/>
  <c r="U284" i="27"/>
  <c r="B284" i="27"/>
  <c r="A284" i="27"/>
  <c r="N284" i="27" s="1"/>
  <c r="B283" i="27"/>
  <c r="A283" i="27"/>
  <c r="B282" i="27"/>
  <c r="A282" i="27"/>
  <c r="U282" i="27" s="1"/>
  <c r="N281" i="27"/>
  <c r="B281" i="27"/>
  <c r="A281" i="27"/>
  <c r="U280" i="27"/>
  <c r="N280" i="27"/>
  <c r="B280" i="27"/>
  <c r="A280" i="27"/>
  <c r="N279" i="27"/>
  <c r="B279" i="27"/>
  <c r="A279" i="27"/>
  <c r="B278" i="27"/>
  <c r="A278" i="27"/>
  <c r="B277" i="27"/>
  <c r="A277" i="27"/>
  <c r="U276" i="27"/>
  <c r="N276" i="27"/>
  <c r="B276" i="27"/>
  <c r="A276" i="27"/>
  <c r="B275" i="27"/>
  <c r="A275" i="27"/>
  <c r="U274" i="27"/>
  <c r="B274" i="27"/>
  <c r="A274" i="27"/>
  <c r="N274" i="27" s="1"/>
  <c r="N273" i="27"/>
  <c r="B273" i="27"/>
  <c r="A273" i="27"/>
  <c r="U272" i="27"/>
  <c r="N272" i="27"/>
  <c r="B272" i="27"/>
  <c r="A272" i="27"/>
  <c r="B271" i="27"/>
  <c r="A271" i="27"/>
  <c r="B270" i="27"/>
  <c r="A270" i="27"/>
  <c r="T270" i="27"/>
  <c r="B269" i="27"/>
  <c r="A269" i="27"/>
  <c r="T269" i="27" s="1"/>
  <c r="B268" i="27"/>
  <c r="A268" i="27"/>
  <c r="B267" i="27"/>
  <c r="A267" i="27"/>
  <c r="B266" i="27"/>
  <c r="A266" i="27"/>
  <c r="B265" i="27"/>
  <c r="A265" i="27"/>
  <c r="B264" i="27"/>
  <c r="A264" i="27"/>
  <c r="B263" i="27"/>
  <c r="A263" i="27"/>
  <c r="B262" i="27"/>
  <c r="A262" i="27"/>
  <c r="U262" i="27" s="1"/>
  <c r="B261" i="27"/>
  <c r="A261" i="27"/>
  <c r="B260" i="27"/>
  <c r="A260" i="27"/>
  <c r="L259" i="27"/>
  <c r="B259" i="27"/>
  <c r="A259" i="27"/>
  <c r="B258" i="27"/>
  <c r="A258" i="27"/>
  <c r="B257" i="27"/>
  <c r="A257" i="27"/>
  <c r="B256" i="27"/>
  <c r="A256" i="27"/>
  <c r="L256" i="27" s="1"/>
  <c r="B255" i="27"/>
  <c r="A255" i="27"/>
  <c r="B254" i="27"/>
  <c r="A254" i="27"/>
  <c r="T253" i="27"/>
  <c r="B253" i="27"/>
  <c r="A253" i="27"/>
  <c r="B252" i="27"/>
  <c r="A252" i="27"/>
  <c r="B251" i="27"/>
  <c r="A251" i="27"/>
  <c r="B250" i="27"/>
  <c r="A250" i="27"/>
  <c r="B249" i="27"/>
  <c r="A249" i="27"/>
  <c r="T249" i="27" s="1"/>
  <c r="B248" i="27"/>
  <c r="A248" i="27"/>
  <c r="B247" i="27"/>
  <c r="A247" i="27"/>
  <c r="B246" i="27"/>
  <c r="A246" i="27"/>
  <c r="B245" i="27"/>
  <c r="A245" i="27"/>
  <c r="J245" i="27" s="1"/>
  <c r="B244" i="27"/>
  <c r="A244" i="27"/>
  <c r="N244" i="27" s="1"/>
  <c r="B243" i="27"/>
  <c r="A243" i="27"/>
  <c r="T243" i="27" s="1"/>
  <c r="N242" i="27"/>
  <c r="B242" i="27"/>
  <c r="A242" i="27"/>
  <c r="B241" i="27"/>
  <c r="A241" i="27"/>
  <c r="B240" i="27"/>
  <c r="A240" i="27"/>
  <c r="L240" i="27" s="1"/>
  <c r="B239" i="27"/>
  <c r="A239" i="27"/>
  <c r="T239" i="27" s="1"/>
  <c r="B238" i="27"/>
  <c r="A238" i="27"/>
  <c r="J238" i="27" s="1"/>
  <c r="B237" i="27"/>
  <c r="A237" i="27"/>
  <c r="B236" i="27"/>
  <c r="A236" i="27"/>
  <c r="B235" i="27"/>
  <c r="A235" i="27"/>
  <c r="T235" i="27" s="1"/>
  <c r="B234" i="27"/>
  <c r="A234" i="27"/>
  <c r="N234" i="27" s="1"/>
  <c r="B233" i="27"/>
  <c r="A233" i="27"/>
  <c r="B232" i="27"/>
  <c r="A232" i="27"/>
  <c r="U231" i="27"/>
  <c r="T231" i="27"/>
  <c r="B231" i="27"/>
  <c r="A231" i="27"/>
  <c r="L231" i="27" s="1"/>
  <c r="U230" i="27"/>
  <c r="T230" i="27"/>
  <c r="B230" i="27"/>
  <c r="A230" i="27"/>
  <c r="B229" i="27"/>
  <c r="A229" i="27"/>
  <c r="U228" i="27"/>
  <c r="T228" i="27"/>
  <c r="J228" i="27"/>
  <c r="B228" i="27"/>
  <c r="A228" i="27"/>
  <c r="B227" i="27"/>
  <c r="A227" i="27"/>
  <c r="L227" i="27"/>
  <c r="T226" i="27"/>
  <c r="B226" i="27"/>
  <c r="A226" i="27"/>
  <c r="L226" i="27" s="1"/>
  <c r="B225" i="27"/>
  <c r="A225" i="27"/>
  <c r="B224" i="27"/>
  <c r="A224" i="27"/>
  <c r="U223" i="27"/>
  <c r="T223" i="27"/>
  <c r="I223" i="27"/>
  <c r="B223" i="27"/>
  <c r="A223" i="27"/>
  <c r="N223" i="27" s="1"/>
  <c r="L223" i="27"/>
  <c r="B222" i="27"/>
  <c r="A222" i="27"/>
  <c r="L222" i="27"/>
  <c r="B221" i="27"/>
  <c r="A221" i="27"/>
  <c r="B220" i="27"/>
  <c r="A220" i="27"/>
  <c r="B219" i="27"/>
  <c r="A219" i="27"/>
  <c r="B218" i="27"/>
  <c r="A218" i="27"/>
  <c r="L218" i="27"/>
  <c r="B217" i="27"/>
  <c r="A217" i="27"/>
  <c r="B216" i="27"/>
  <c r="A216" i="27"/>
  <c r="T216" i="27" s="1"/>
  <c r="U215" i="27"/>
  <c r="T215" i="27"/>
  <c r="B215" i="27"/>
  <c r="A215" i="27"/>
  <c r="B214" i="27"/>
  <c r="A214" i="27"/>
  <c r="B213" i="27"/>
  <c r="A213" i="27"/>
  <c r="B212" i="27"/>
  <c r="A212" i="27"/>
  <c r="B211" i="27"/>
  <c r="A211" i="27"/>
  <c r="B210" i="27"/>
  <c r="A210" i="27"/>
  <c r="B209" i="27"/>
  <c r="A209" i="27"/>
  <c r="B208" i="27"/>
  <c r="A208" i="27"/>
  <c r="B207" i="27"/>
  <c r="A207" i="27"/>
  <c r="L207" i="27" s="1"/>
  <c r="B206" i="27"/>
  <c r="A206" i="27"/>
  <c r="B205" i="27"/>
  <c r="A205" i="27"/>
  <c r="B204" i="27"/>
  <c r="A204" i="27"/>
  <c r="B203" i="27"/>
  <c r="A203" i="27"/>
  <c r="B202" i="27"/>
  <c r="A202" i="27"/>
  <c r="N202" i="27"/>
  <c r="B201" i="27"/>
  <c r="A201" i="27"/>
  <c r="U201" i="27" s="1"/>
  <c r="T200" i="27"/>
  <c r="B200" i="27"/>
  <c r="A200" i="27"/>
  <c r="B199" i="27"/>
  <c r="A199" i="27"/>
  <c r="L199" i="27" s="1"/>
  <c r="N198" i="27"/>
  <c r="B198" i="27"/>
  <c r="A198" i="27"/>
  <c r="L198" i="27" s="1"/>
  <c r="T197" i="27"/>
  <c r="B197" i="27"/>
  <c r="A197" i="27"/>
  <c r="B196" i="27"/>
  <c r="A196" i="27"/>
  <c r="B195" i="27"/>
  <c r="A195" i="27"/>
  <c r="B194" i="27"/>
  <c r="A194" i="27"/>
  <c r="B193" i="27"/>
  <c r="A193" i="27"/>
  <c r="B192" i="27"/>
  <c r="A192" i="27"/>
  <c r="B191" i="27"/>
  <c r="A191" i="27"/>
  <c r="U191" i="27" s="1"/>
  <c r="B190" i="27"/>
  <c r="A190" i="27"/>
  <c r="B189" i="27"/>
  <c r="A189" i="27"/>
  <c r="B188" i="27"/>
  <c r="A188" i="27"/>
  <c r="B187" i="27"/>
  <c r="A187" i="27"/>
  <c r="L186" i="27"/>
  <c r="B186" i="27"/>
  <c r="A186" i="27"/>
  <c r="B185" i="27"/>
  <c r="A185" i="27"/>
  <c r="B184" i="27"/>
  <c r="A184" i="27"/>
  <c r="B183" i="27"/>
  <c r="A183" i="27"/>
  <c r="B182" i="27"/>
  <c r="A182" i="27"/>
  <c r="T181" i="27"/>
  <c r="N181" i="27"/>
  <c r="B181" i="27"/>
  <c r="A181" i="27"/>
  <c r="B180" i="27"/>
  <c r="A180" i="27"/>
  <c r="B179" i="27"/>
  <c r="A179" i="27"/>
  <c r="B178" i="27"/>
  <c r="A178" i="27"/>
  <c r="B177" i="27"/>
  <c r="A177" i="27"/>
  <c r="B176" i="27"/>
  <c r="A176" i="27"/>
  <c r="L176" i="27"/>
  <c r="B175" i="27"/>
  <c r="A175" i="27"/>
  <c r="T175" i="27" s="1"/>
  <c r="B174" i="27"/>
  <c r="A174" i="27"/>
  <c r="L174" i="27"/>
  <c r="B173" i="27"/>
  <c r="A173" i="27"/>
  <c r="B172" i="27"/>
  <c r="A172" i="27"/>
  <c r="B171" i="27"/>
  <c r="A171" i="27"/>
  <c r="U170" i="27"/>
  <c r="T170" i="27"/>
  <c r="B170" i="27"/>
  <c r="A170" i="27"/>
  <c r="N170" i="27" s="1"/>
  <c r="L170" i="27"/>
  <c r="B169" i="27"/>
  <c r="A169" i="27"/>
  <c r="Y168" i="27"/>
  <c r="B168" i="27"/>
  <c r="A168" i="27"/>
  <c r="L168" i="27" s="1"/>
  <c r="Y167" i="27"/>
  <c r="B167" i="27"/>
  <c r="A167" i="27"/>
  <c r="B166" i="27"/>
  <c r="A166" i="27"/>
  <c r="B165" i="27"/>
  <c r="A165" i="27"/>
  <c r="B164" i="27"/>
  <c r="A164" i="27"/>
  <c r="B163" i="27"/>
  <c r="A163" i="27"/>
  <c r="L162" i="27"/>
  <c r="B162" i="27"/>
  <c r="A162" i="27"/>
  <c r="B161" i="27"/>
  <c r="A161" i="27"/>
  <c r="T161" i="27" s="1"/>
  <c r="B160" i="27"/>
  <c r="A160" i="27"/>
  <c r="B159" i="27"/>
  <c r="A159" i="27"/>
  <c r="T159" i="27" s="1"/>
  <c r="B158" i="27"/>
  <c r="A158" i="27"/>
  <c r="B157" i="27"/>
  <c r="A157" i="27"/>
  <c r="U157" i="27" s="1"/>
  <c r="N157" i="27"/>
  <c r="B156" i="27"/>
  <c r="A156" i="27"/>
  <c r="B155" i="27"/>
  <c r="A155" i="27"/>
  <c r="T155" i="27" s="1"/>
  <c r="B154" i="27"/>
  <c r="A154" i="27"/>
  <c r="J153" i="27"/>
  <c r="B153" i="27"/>
  <c r="A153" i="27"/>
  <c r="B152" i="27"/>
  <c r="A152" i="27"/>
  <c r="B151" i="27"/>
  <c r="A151" i="27"/>
  <c r="B150" i="27"/>
  <c r="A150" i="27"/>
  <c r="B149" i="27"/>
  <c r="A149" i="27"/>
  <c r="B148" i="27"/>
  <c r="A148" i="27"/>
  <c r="J147" i="27"/>
  <c r="B147" i="27"/>
  <c r="A147" i="27"/>
  <c r="B146" i="27"/>
  <c r="A146" i="27"/>
  <c r="L146" i="27"/>
  <c r="B145" i="27"/>
  <c r="A145" i="27"/>
  <c r="U145" i="27" s="1"/>
  <c r="B144" i="27"/>
  <c r="A144" i="27"/>
  <c r="B143" i="27"/>
  <c r="A143" i="27"/>
  <c r="T143" i="27" s="1"/>
  <c r="B142" i="27"/>
  <c r="A142" i="27"/>
  <c r="B141" i="27"/>
  <c r="A141" i="27"/>
  <c r="B140" i="27"/>
  <c r="A140" i="27"/>
  <c r="B139" i="27"/>
  <c r="A139" i="27"/>
  <c r="L139" i="27"/>
  <c r="L138" i="27"/>
  <c r="B138" i="27"/>
  <c r="A138" i="27"/>
  <c r="U138" i="27" s="1"/>
  <c r="B137" i="27"/>
  <c r="A137" i="27"/>
  <c r="L137" i="27"/>
  <c r="B136" i="27"/>
  <c r="A136" i="27"/>
  <c r="U136" i="27" s="1"/>
  <c r="B135" i="27"/>
  <c r="A135" i="27"/>
  <c r="L135" i="27"/>
  <c r="B134" i="27"/>
  <c r="A134" i="27"/>
  <c r="B133" i="27"/>
  <c r="A133" i="27"/>
  <c r="U133" i="27"/>
  <c r="B132" i="27"/>
  <c r="A132" i="27"/>
  <c r="B131" i="27"/>
  <c r="A131" i="27"/>
  <c r="L131" i="27" s="1"/>
  <c r="L130" i="27"/>
  <c r="B130" i="27"/>
  <c r="A130" i="27"/>
  <c r="U130" i="27" s="1"/>
  <c r="B129" i="27"/>
  <c r="A129" i="27"/>
  <c r="B128" i="27"/>
  <c r="A128" i="27"/>
  <c r="B127" i="27"/>
  <c r="A127" i="27"/>
  <c r="L126" i="27"/>
  <c r="B126" i="27"/>
  <c r="A126" i="27"/>
  <c r="U126" i="27" s="1"/>
  <c r="B125" i="27"/>
  <c r="A125" i="27"/>
  <c r="B124" i="27"/>
  <c r="A124" i="27"/>
  <c r="B123" i="27"/>
  <c r="A123" i="27"/>
  <c r="B122" i="27"/>
  <c r="A122" i="27"/>
  <c r="B121" i="27"/>
  <c r="A121" i="27"/>
  <c r="L120" i="27"/>
  <c r="B120" i="27"/>
  <c r="A120" i="27"/>
  <c r="B119" i="27"/>
  <c r="A119" i="27"/>
  <c r="U119" i="27" s="1"/>
  <c r="B118" i="27"/>
  <c r="A118" i="27"/>
  <c r="B117" i="27"/>
  <c r="A117" i="27"/>
  <c r="B116" i="27"/>
  <c r="A116" i="27"/>
  <c r="B115" i="27"/>
  <c r="A115" i="27"/>
  <c r="L115" i="27"/>
  <c r="L114" i="27"/>
  <c r="B114" i="27"/>
  <c r="A114" i="27"/>
  <c r="B113" i="27"/>
  <c r="A113" i="27"/>
  <c r="L113" i="27"/>
  <c r="B112" i="27"/>
  <c r="A112" i="27"/>
  <c r="B111" i="27"/>
  <c r="A111" i="27"/>
  <c r="B110" i="27"/>
  <c r="A110" i="27"/>
  <c r="B109" i="27"/>
  <c r="A109" i="27"/>
  <c r="L109" i="27" s="1"/>
  <c r="L108" i="27"/>
  <c r="B108" i="27"/>
  <c r="A108" i="27"/>
  <c r="U108" i="27" s="1"/>
  <c r="B107" i="27"/>
  <c r="A107" i="27"/>
  <c r="T107" i="27" s="1"/>
  <c r="B106" i="27"/>
  <c r="A106" i="27"/>
  <c r="B105" i="27"/>
  <c r="A105" i="27"/>
  <c r="B104" i="27"/>
  <c r="A104" i="27"/>
  <c r="B103" i="27"/>
  <c r="A103" i="27"/>
  <c r="J103" i="27" s="1"/>
  <c r="L103" i="27"/>
  <c r="B102" i="27"/>
  <c r="A102" i="27"/>
  <c r="B101" i="27"/>
  <c r="A101" i="27"/>
  <c r="L100" i="27"/>
  <c r="B100" i="27"/>
  <c r="A100" i="27"/>
  <c r="U100" i="27" s="1"/>
  <c r="B99" i="27"/>
  <c r="A99" i="27"/>
  <c r="L99" i="27" s="1"/>
  <c r="B98" i="27"/>
  <c r="A98" i="27"/>
  <c r="B97" i="27"/>
  <c r="A97" i="27"/>
  <c r="J96" i="27"/>
  <c r="B96" i="27"/>
  <c r="A96" i="27"/>
  <c r="B95" i="27"/>
  <c r="A95" i="27"/>
  <c r="T95" i="27" s="1"/>
  <c r="N95" i="27"/>
  <c r="B94" i="27"/>
  <c r="A94" i="27"/>
  <c r="J94" i="27" s="1"/>
  <c r="U93" i="27"/>
  <c r="B93" i="27"/>
  <c r="A93" i="27"/>
  <c r="T93" i="27" s="1"/>
  <c r="T92" i="27"/>
  <c r="B92" i="27"/>
  <c r="A92" i="27"/>
  <c r="U91" i="27"/>
  <c r="T91" i="27"/>
  <c r="B91" i="27"/>
  <c r="A91" i="27"/>
  <c r="N91" i="27" s="1"/>
  <c r="L91" i="27"/>
  <c r="B90" i="27"/>
  <c r="A90" i="27"/>
  <c r="U89" i="27"/>
  <c r="B89" i="27"/>
  <c r="A89" i="27"/>
  <c r="U88" i="27"/>
  <c r="T88" i="27"/>
  <c r="J88" i="27"/>
  <c r="B88" i="27"/>
  <c r="A88" i="27"/>
  <c r="N88" i="27" s="1"/>
  <c r="L88" i="27"/>
  <c r="B87" i="27"/>
  <c r="A87" i="27"/>
  <c r="L87" i="27"/>
  <c r="J86" i="27"/>
  <c r="B86" i="27"/>
  <c r="A86" i="27"/>
  <c r="L86" i="27"/>
  <c r="T85" i="27"/>
  <c r="B85" i="27"/>
  <c r="A85" i="27"/>
  <c r="B84" i="27"/>
  <c r="A84" i="27"/>
  <c r="U83" i="27"/>
  <c r="B83" i="27"/>
  <c r="A83" i="27"/>
  <c r="L83" i="27"/>
  <c r="T82" i="27"/>
  <c r="I82" i="27"/>
  <c r="B82" i="27"/>
  <c r="A82" i="27"/>
  <c r="U81" i="27"/>
  <c r="B81" i="27"/>
  <c r="A81" i="27"/>
  <c r="L81" i="27" s="1"/>
  <c r="B80" i="27"/>
  <c r="A80" i="27"/>
  <c r="T79" i="27"/>
  <c r="B79" i="27"/>
  <c r="A79" i="27"/>
  <c r="L79" i="27" s="1"/>
  <c r="T78" i="27"/>
  <c r="B78" i="27"/>
  <c r="A78" i="27"/>
  <c r="B77" i="27"/>
  <c r="A77" i="27"/>
  <c r="L77" i="27" s="1"/>
  <c r="B76" i="27"/>
  <c r="A76" i="27"/>
  <c r="U75" i="27"/>
  <c r="T75" i="27"/>
  <c r="B75" i="27"/>
  <c r="A75" i="27"/>
  <c r="U74" i="27"/>
  <c r="T74" i="27"/>
  <c r="B74" i="27"/>
  <c r="A74" i="27"/>
  <c r="N74" i="27" s="1"/>
  <c r="L74" i="27"/>
  <c r="J73" i="27"/>
  <c r="B73" i="27"/>
  <c r="A73" i="27"/>
  <c r="T72" i="27"/>
  <c r="B72" i="27"/>
  <c r="A72" i="27"/>
  <c r="B71" i="27"/>
  <c r="A71" i="27"/>
  <c r="L71" i="27"/>
  <c r="T70" i="27"/>
  <c r="B70" i="27"/>
  <c r="A70" i="27"/>
  <c r="B69" i="27"/>
  <c r="A69" i="27"/>
  <c r="L69" i="27"/>
  <c r="U68" i="27"/>
  <c r="T68" i="27"/>
  <c r="B68" i="27"/>
  <c r="A68" i="27"/>
  <c r="U67" i="27"/>
  <c r="T67" i="27"/>
  <c r="J67" i="27"/>
  <c r="I67" i="27"/>
  <c r="B67" i="27"/>
  <c r="A67" i="27"/>
  <c r="B66" i="27"/>
  <c r="A66" i="27"/>
  <c r="B65" i="27"/>
  <c r="A65" i="27"/>
  <c r="B64" i="27"/>
  <c r="A64" i="27"/>
  <c r="T63" i="27"/>
  <c r="J63" i="27"/>
  <c r="B63" i="27"/>
  <c r="A63" i="27"/>
  <c r="B62" i="27"/>
  <c r="A62" i="27"/>
  <c r="T61" i="27"/>
  <c r="B61" i="27"/>
  <c r="A61" i="27"/>
  <c r="B60" i="27"/>
  <c r="A60" i="27"/>
  <c r="T59" i="27"/>
  <c r="B59" i="27"/>
  <c r="A59" i="27"/>
  <c r="N59" i="27" s="1"/>
  <c r="L59" i="27"/>
  <c r="B58" i="27"/>
  <c r="A58" i="27"/>
  <c r="T57" i="27"/>
  <c r="I57" i="27"/>
  <c r="B57" i="27"/>
  <c r="A57" i="27"/>
  <c r="N57" i="27" s="1"/>
  <c r="L57" i="27"/>
  <c r="B56" i="27"/>
  <c r="A56" i="27"/>
  <c r="U55" i="27"/>
  <c r="T55" i="27"/>
  <c r="B55" i="27"/>
  <c r="A55" i="27"/>
  <c r="N55" i="27" s="1"/>
  <c r="B54" i="27"/>
  <c r="A54" i="27"/>
  <c r="U53" i="27"/>
  <c r="J53" i="27"/>
  <c r="B53" i="27"/>
  <c r="A53" i="27"/>
  <c r="U52" i="27"/>
  <c r="T52" i="27"/>
  <c r="B52" i="27"/>
  <c r="A52" i="27"/>
  <c r="N52" i="27" s="1"/>
  <c r="L52" i="27"/>
  <c r="B51" i="27"/>
  <c r="A51" i="27"/>
  <c r="L51" i="27"/>
  <c r="B50" i="27"/>
  <c r="A50" i="27"/>
  <c r="B49" i="27"/>
  <c r="A49" i="27"/>
  <c r="U48" i="27"/>
  <c r="B48" i="27"/>
  <c r="A48" i="27"/>
  <c r="L48" i="27" s="1"/>
  <c r="B47" i="27"/>
  <c r="A47" i="27"/>
  <c r="T46" i="27"/>
  <c r="B46" i="27"/>
  <c r="A46" i="27"/>
  <c r="L46" i="27"/>
  <c r="B45" i="27"/>
  <c r="A45" i="27"/>
  <c r="T44" i="27"/>
  <c r="B44" i="27"/>
  <c r="A44" i="27"/>
  <c r="B43" i="27"/>
  <c r="A43" i="27"/>
  <c r="U42" i="27"/>
  <c r="T42" i="27"/>
  <c r="B42" i="27"/>
  <c r="A42" i="27"/>
  <c r="B41" i="27"/>
  <c r="A41" i="27"/>
  <c r="L41" i="27"/>
  <c r="U40" i="27"/>
  <c r="T40" i="27"/>
  <c r="B40" i="27"/>
  <c r="A40" i="27"/>
  <c r="J39" i="27"/>
  <c r="B39" i="27"/>
  <c r="A39" i="27"/>
  <c r="L39" i="27"/>
  <c r="B38" i="27"/>
  <c r="A38" i="27"/>
  <c r="L38" i="27"/>
  <c r="U37" i="27"/>
  <c r="T37" i="27"/>
  <c r="B37" i="27"/>
  <c r="A37" i="27"/>
  <c r="N37" i="27" s="1"/>
  <c r="L37" i="27"/>
  <c r="B36" i="27"/>
  <c r="A36" i="27"/>
  <c r="L36" i="27"/>
  <c r="B35" i="27"/>
  <c r="A35" i="27"/>
  <c r="T34" i="27"/>
  <c r="B34" i="27"/>
  <c r="A34" i="27"/>
  <c r="B33" i="27"/>
  <c r="A33" i="27"/>
  <c r="L33" i="27"/>
  <c r="T32" i="27"/>
  <c r="B32" i="27"/>
  <c r="A32" i="27"/>
  <c r="B31" i="27"/>
  <c r="A31" i="27"/>
  <c r="U30" i="27"/>
  <c r="T30" i="27"/>
  <c r="B30" i="27"/>
  <c r="A30" i="27"/>
  <c r="N30" i="27" s="1"/>
  <c r="B29" i="27"/>
  <c r="A29" i="27"/>
  <c r="T28" i="27"/>
  <c r="B28" i="27"/>
  <c r="A28" i="27"/>
  <c r="B27" i="27"/>
  <c r="A27" i="27"/>
  <c r="T26" i="27"/>
  <c r="J26" i="27"/>
  <c r="B26" i="27"/>
  <c r="A26" i="27"/>
  <c r="B25" i="27"/>
  <c r="A25" i="27"/>
  <c r="B24" i="27"/>
  <c r="A24" i="27"/>
  <c r="B23" i="27"/>
  <c r="A23" i="27"/>
  <c r="J23" i="27" s="1"/>
  <c r="B22" i="27"/>
  <c r="A22" i="27"/>
  <c r="T22" i="27" s="1"/>
  <c r="B21" i="27"/>
  <c r="A21" i="27"/>
  <c r="B20" i="27"/>
  <c r="A20" i="27"/>
  <c r="J20" i="27" s="1"/>
  <c r="B19" i="27"/>
  <c r="A19" i="27"/>
  <c r="B18" i="27"/>
  <c r="A18" i="27"/>
  <c r="B17" i="27"/>
  <c r="A17" i="27"/>
  <c r="B16" i="27"/>
  <c r="A16" i="27"/>
  <c r="B15" i="27"/>
  <c r="A15" i="27"/>
  <c r="B14" i="27"/>
  <c r="A14" i="27"/>
  <c r="N14" i="27"/>
  <c r="B13" i="27"/>
  <c r="A13" i="27"/>
  <c r="T13" i="27" s="1"/>
  <c r="B12" i="27"/>
  <c r="A12" i="27"/>
  <c r="B11" i="27"/>
  <c r="A11" i="27"/>
  <c r="B10" i="27"/>
  <c r="A10" i="27"/>
  <c r="T10" i="27" s="1"/>
  <c r="B9" i="27"/>
  <c r="A9" i="27"/>
  <c r="B8" i="27"/>
  <c r="A8" i="27"/>
  <c r="B7" i="27"/>
  <c r="A7" i="27"/>
  <c r="U7" i="27"/>
  <c r="B6" i="27"/>
  <c r="A6" i="27"/>
  <c r="U6" i="27" s="1"/>
  <c r="B5" i="27"/>
  <c r="A5" i="27"/>
  <c r="B4" i="27"/>
  <c r="A4" i="27"/>
  <c r="B3" i="27"/>
  <c r="A3" i="27"/>
  <c r="B2" i="27"/>
  <c r="A2" i="27"/>
  <c r="I2" i="27" s="1"/>
  <c r="C10" i="25"/>
  <c r="C9" i="25"/>
  <c r="C11" i="25"/>
  <c r="M8" i="26"/>
  <c r="M9" i="26"/>
  <c r="M10" i="26"/>
  <c r="M11" i="26"/>
  <c r="M12" i="26"/>
  <c r="M13" i="26"/>
  <c r="M14" i="26"/>
  <c r="M15" i="26"/>
  <c r="M16" i="26"/>
  <c r="M17" i="26"/>
  <c r="M18" i="26"/>
  <c r="M19" i="26"/>
  <c r="M20" i="26"/>
  <c r="M21" i="26"/>
  <c r="M22" i="26"/>
  <c r="M23" i="26"/>
  <c r="M24" i="26"/>
  <c r="M25" i="26"/>
  <c r="M26" i="26"/>
  <c r="M27" i="26"/>
  <c r="M28" i="26"/>
  <c r="M29" i="26"/>
  <c r="M30" i="26"/>
  <c r="M31" i="26"/>
  <c r="M32" i="26"/>
  <c r="M33" i="26"/>
  <c r="M34" i="26"/>
  <c r="M35" i="26"/>
  <c r="M36" i="26"/>
  <c r="M37" i="26"/>
  <c r="M38" i="26"/>
  <c r="M39" i="26"/>
  <c r="M40" i="26"/>
  <c r="M41" i="26"/>
  <c r="M42" i="26"/>
  <c r="M43" i="26"/>
  <c r="M44" i="26"/>
  <c r="M45" i="26"/>
  <c r="M46" i="26"/>
  <c r="M47" i="26"/>
  <c r="M48" i="26"/>
  <c r="M49" i="26"/>
  <c r="M50" i="26"/>
  <c r="M51" i="26"/>
  <c r="M52" i="26"/>
  <c r="M53" i="26"/>
  <c r="M54" i="26"/>
  <c r="M55" i="26"/>
  <c r="M56" i="26"/>
  <c r="M57" i="26"/>
  <c r="M58" i="26"/>
  <c r="M59" i="26"/>
  <c r="M60" i="26"/>
  <c r="M61" i="26"/>
  <c r="M62" i="26"/>
  <c r="M63" i="26"/>
  <c r="M64" i="26"/>
  <c r="M65" i="26"/>
  <c r="M66" i="26"/>
  <c r="M67" i="26"/>
  <c r="M68" i="26"/>
  <c r="M69" i="26"/>
  <c r="M70" i="26"/>
  <c r="M71" i="26"/>
  <c r="M72" i="26"/>
  <c r="M73" i="26"/>
  <c r="M74" i="26"/>
  <c r="M75" i="26"/>
  <c r="M76" i="26"/>
  <c r="M77" i="26"/>
  <c r="M78" i="26"/>
  <c r="M79" i="26"/>
  <c r="M80" i="26"/>
  <c r="M81" i="26"/>
  <c r="M82" i="26"/>
  <c r="M83" i="26"/>
  <c r="M84" i="26"/>
  <c r="M85" i="26"/>
  <c r="M86" i="26"/>
  <c r="M87" i="26"/>
  <c r="M88" i="26"/>
  <c r="M89" i="26"/>
  <c r="M90" i="26"/>
  <c r="M91" i="26"/>
  <c r="M92" i="26"/>
  <c r="M93" i="26"/>
  <c r="M94" i="26"/>
  <c r="M95" i="26"/>
  <c r="M96" i="26"/>
  <c r="M97" i="26"/>
  <c r="M98" i="26"/>
  <c r="M99" i="26"/>
  <c r="M100" i="26"/>
  <c r="M101" i="26"/>
  <c r="M102" i="26"/>
  <c r="M103" i="26"/>
  <c r="M104" i="26"/>
  <c r="M105" i="26"/>
  <c r="M106" i="26"/>
  <c r="M107" i="26"/>
  <c r="M108" i="26"/>
  <c r="M109" i="26"/>
  <c r="M110" i="26"/>
  <c r="M111" i="26"/>
  <c r="M112" i="26"/>
  <c r="M113" i="26"/>
  <c r="M114" i="26"/>
  <c r="M115" i="26"/>
  <c r="M116" i="26"/>
  <c r="M117" i="26"/>
  <c r="M118" i="26"/>
  <c r="M119" i="26"/>
  <c r="M120" i="26"/>
  <c r="M121" i="26"/>
  <c r="M122" i="26"/>
  <c r="M123" i="26"/>
  <c r="M124" i="26"/>
  <c r="M125" i="26"/>
  <c r="M126" i="26"/>
  <c r="M127" i="26"/>
  <c r="M128" i="26"/>
  <c r="M129" i="26"/>
  <c r="M130" i="26"/>
  <c r="M131" i="26"/>
  <c r="M132" i="26"/>
  <c r="M133" i="26"/>
  <c r="M134" i="26"/>
  <c r="M135" i="26"/>
  <c r="M136" i="26"/>
  <c r="M137" i="26"/>
  <c r="M138" i="26"/>
  <c r="M139" i="26"/>
  <c r="M140" i="26"/>
  <c r="M141" i="26"/>
  <c r="M142" i="26"/>
  <c r="M143" i="26"/>
  <c r="M144" i="26"/>
  <c r="M145" i="26"/>
  <c r="M146" i="26"/>
  <c r="M147" i="26"/>
  <c r="M148" i="26"/>
  <c r="M149" i="26"/>
  <c r="M150" i="26"/>
  <c r="M151" i="26"/>
  <c r="M152" i="26"/>
  <c r="M153" i="26"/>
  <c r="M154" i="26"/>
  <c r="M155" i="26"/>
  <c r="M156" i="26"/>
  <c r="M157" i="26"/>
  <c r="M158" i="26"/>
  <c r="M159" i="26"/>
  <c r="M160" i="26"/>
  <c r="M161" i="26"/>
  <c r="M162" i="26"/>
  <c r="M163" i="26"/>
  <c r="M164" i="26"/>
  <c r="M165" i="26"/>
  <c r="M166" i="26"/>
  <c r="M167" i="26"/>
  <c r="M168" i="26"/>
  <c r="M169" i="26"/>
  <c r="M170" i="26"/>
  <c r="M171" i="26"/>
  <c r="M172" i="26"/>
  <c r="M173" i="26"/>
  <c r="M174" i="26"/>
  <c r="M175" i="26"/>
  <c r="M176" i="26"/>
  <c r="M177" i="26"/>
  <c r="M178" i="26"/>
  <c r="M179" i="26"/>
  <c r="M180" i="26"/>
  <c r="M181" i="26"/>
  <c r="M182" i="26"/>
  <c r="M183" i="26"/>
  <c r="M184" i="26"/>
  <c r="M185" i="26"/>
  <c r="M186" i="26"/>
  <c r="M187" i="26"/>
  <c r="M188" i="26"/>
  <c r="M189" i="26"/>
  <c r="M190" i="26"/>
  <c r="M191" i="26"/>
  <c r="M192" i="26"/>
  <c r="M193" i="26"/>
  <c r="M194" i="26"/>
  <c r="M195" i="26"/>
  <c r="M196" i="26"/>
  <c r="M197" i="26"/>
  <c r="M198" i="26"/>
  <c r="M199" i="26"/>
  <c r="M200" i="26"/>
  <c r="M201" i="26"/>
  <c r="M202" i="26"/>
  <c r="M203" i="26"/>
  <c r="M204" i="26"/>
  <c r="M205" i="26"/>
  <c r="M206" i="26"/>
  <c r="M207" i="26"/>
  <c r="M208" i="26"/>
  <c r="M209" i="26"/>
  <c r="M210" i="26"/>
  <c r="M211" i="26"/>
  <c r="M212" i="26"/>
  <c r="M213" i="26"/>
  <c r="M214" i="26"/>
  <c r="M215" i="26"/>
  <c r="M216" i="26"/>
  <c r="M217" i="26"/>
  <c r="M218" i="26"/>
  <c r="M219" i="26"/>
  <c r="M220" i="26"/>
  <c r="M221" i="26"/>
  <c r="M222" i="26"/>
  <c r="M223" i="26"/>
  <c r="M224" i="26"/>
  <c r="M225" i="26"/>
  <c r="M226" i="26"/>
  <c r="M227" i="26"/>
  <c r="M228" i="26"/>
  <c r="M229" i="26"/>
  <c r="M230" i="26"/>
  <c r="M231" i="26"/>
  <c r="M232" i="26"/>
  <c r="M233" i="26"/>
  <c r="M234" i="26"/>
  <c r="M235" i="26"/>
  <c r="M236" i="26"/>
  <c r="M237" i="26"/>
  <c r="M238" i="26"/>
  <c r="M239" i="26"/>
  <c r="M240" i="26"/>
  <c r="M241" i="26"/>
  <c r="M242" i="26"/>
  <c r="M243" i="26"/>
  <c r="M244" i="26"/>
  <c r="M245" i="26"/>
  <c r="M246" i="26"/>
  <c r="M247" i="26"/>
  <c r="M248" i="26"/>
  <c r="M249" i="26"/>
  <c r="M250" i="26"/>
  <c r="M251" i="26"/>
  <c r="M252" i="26"/>
  <c r="M253" i="26"/>
  <c r="M254" i="26"/>
  <c r="M255" i="26"/>
  <c r="M256" i="26"/>
  <c r="M257" i="26"/>
  <c r="M258" i="26"/>
  <c r="M259" i="26"/>
  <c r="M260" i="26"/>
  <c r="M261" i="26"/>
  <c r="M262" i="26"/>
  <c r="M263" i="26"/>
  <c r="M264" i="26"/>
  <c r="M265" i="26"/>
  <c r="M266" i="26"/>
  <c r="M267" i="26"/>
  <c r="M268" i="26"/>
  <c r="M269" i="26"/>
  <c r="M270" i="26"/>
  <c r="M271" i="26"/>
  <c r="M272" i="26"/>
  <c r="M273" i="26"/>
  <c r="M274" i="26"/>
  <c r="M275" i="26"/>
  <c r="M276" i="26"/>
  <c r="M277" i="26"/>
  <c r="M278" i="26"/>
  <c r="M279" i="26"/>
  <c r="M280" i="26"/>
  <c r="M281" i="26"/>
  <c r="M282" i="26"/>
  <c r="M283" i="26"/>
  <c r="M284" i="26"/>
  <c r="M285" i="26"/>
  <c r="M286" i="26"/>
  <c r="M287" i="26"/>
  <c r="M288" i="26"/>
  <c r="M289" i="26"/>
  <c r="M290" i="26"/>
  <c r="M291" i="26"/>
  <c r="M292" i="26"/>
  <c r="M293" i="26"/>
  <c r="M294" i="26"/>
  <c r="M295" i="26"/>
  <c r="M296" i="26"/>
  <c r="M297" i="26"/>
  <c r="M298" i="26"/>
  <c r="M299" i="26"/>
  <c r="M300" i="26"/>
  <c r="M301" i="26"/>
  <c r="M302" i="26"/>
  <c r="M303" i="26"/>
  <c r="M304" i="26"/>
  <c r="M305" i="26"/>
  <c r="M306" i="26"/>
  <c r="M307" i="26"/>
  <c r="M308" i="26"/>
  <c r="M309" i="26"/>
  <c r="M310" i="26"/>
  <c r="M311" i="26"/>
  <c r="M312" i="26"/>
  <c r="M313" i="26"/>
  <c r="M314" i="26"/>
  <c r="M315" i="26"/>
  <c r="M316" i="26"/>
  <c r="M317" i="26"/>
  <c r="M318" i="26"/>
  <c r="M319" i="26"/>
  <c r="M320" i="26"/>
  <c r="M321" i="26"/>
  <c r="M322" i="26"/>
  <c r="M323" i="26"/>
  <c r="M324" i="26"/>
  <c r="M325" i="26"/>
  <c r="M326" i="26"/>
  <c r="M327" i="26"/>
  <c r="M328" i="26"/>
  <c r="M329" i="26"/>
  <c r="M330" i="26"/>
  <c r="M331" i="26"/>
  <c r="M332" i="26"/>
  <c r="M333" i="26"/>
  <c r="M334" i="26"/>
  <c r="M335" i="26"/>
  <c r="M336" i="26"/>
  <c r="M337" i="26"/>
  <c r="M338" i="26"/>
  <c r="M339" i="26"/>
  <c r="M340" i="26"/>
  <c r="M341" i="26"/>
  <c r="M342" i="26"/>
  <c r="M343" i="26"/>
  <c r="M344" i="26"/>
  <c r="M345" i="26"/>
  <c r="M346" i="26"/>
  <c r="M347" i="26"/>
  <c r="M348" i="26"/>
  <c r="M349" i="26"/>
  <c r="M350" i="26"/>
  <c r="M351" i="26"/>
  <c r="M352" i="26"/>
  <c r="M353" i="26"/>
  <c r="M354" i="26"/>
  <c r="M355" i="26"/>
  <c r="M356" i="26"/>
  <c r="M357" i="26"/>
  <c r="M358" i="26"/>
  <c r="M359" i="26"/>
  <c r="M360" i="26"/>
  <c r="M361" i="26"/>
  <c r="M362" i="26"/>
  <c r="M363" i="26"/>
  <c r="M364" i="26"/>
  <c r="M365" i="26"/>
  <c r="M366" i="26"/>
  <c r="M367" i="26"/>
  <c r="M368" i="26"/>
  <c r="M369" i="26"/>
  <c r="M370" i="26"/>
  <c r="M371" i="26"/>
  <c r="M372" i="26"/>
  <c r="M373" i="26"/>
  <c r="M374" i="26"/>
  <c r="M375" i="26"/>
  <c r="M376" i="26"/>
  <c r="M377" i="26"/>
  <c r="M378" i="26"/>
  <c r="M379" i="26"/>
  <c r="M380" i="26"/>
  <c r="M381" i="26"/>
  <c r="M382" i="26"/>
  <c r="M383" i="26"/>
  <c r="M384" i="26"/>
  <c r="M385" i="26"/>
  <c r="M386" i="26"/>
  <c r="M387" i="26"/>
  <c r="M388" i="26"/>
  <c r="M389" i="26"/>
  <c r="M390" i="26"/>
  <c r="M391" i="26"/>
  <c r="M392" i="26"/>
  <c r="M393" i="26"/>
  <c r="M394" i="26"/>
  <c r="M395" i="26"/>
  <c r="M396" i="26"/>
  <c r="M397" i="26"/>
  <c r="M398" i="26"/>
  <c r="M399" i="26"/>
  <c r="M400" i="26"/>
  <c r="M401" i="26"/>
  <c r="M402" i="26"/>
  <c r="M403" i="26"/>
  <c r="M404" i="26"/>
  <c r="M405" i="26"/>
  <c r="M406" i="26"/>
  <c r="M407" i="26"/>
  <c r="M408" i="26"/>
  <c r="M409" i="26"/>
  <c r="M410" i="26"/>
  <c r="M411" i="26"/>
  <c r="M412" i="26"/>
  <c r="M413" i="26"/>
  <c r="M414" i="26"/>
  <c r="M415" i="26"/>
  <c r="M416" i="26"/>
  <c r="M417" i="26"/>
  <c r="M418" i="26"/>
  <c r="M419" i="26"/>
  <c r="M420" i="26"/>
  <c r="M421" i="26"/>
  <c r="M422" i="26"/>
  <c r="M423" i="26"/>
  <c r="M424" i="26"/>
  <c r="M425" i="26"/>
  <c r="M426" i="26"/>
  <c r="M427" i="26"/>
  <c r="M428" i="26"/>
  <c r="M429" i="26"/>
  <c r="M430" i="26"/>
  <c r="M431" i="26"/>
  <c r="M432" i="26"/>
  <c r="M433" i="26"/>
  <c r="M434" i="26"/>
  <c r="M435" i="26"/>
  <c r="M436" i="26"/>
  <c r="M437" i="26"/>
  <c r="M438" i="26"/>
  <c r="M439" i="26"/>
  <c r="M440" i="26"/>
  <c r="M441" i="26"/>
  <c r="M442" i="26"/>
  <c r="M443" i="26"/>
  <c r="M444" i="26"/>
  <c r="M445" i="26"/>
  <c r="M446" i="26"/>
  <c r="M447" i="26"/>
  <c r="M448" i="26"/>
  <c r="M449" i="26"/>
  <c r="M450" i="26"/>
  <c r="M451" i="26"/>
  <c r="M452" i="26"/>
  <c r="M453" i="26"/>
  <c r="M454" i="26"/>
  <c r="M455" i="26"/>
  <c r="M456" i="26"/>
  <c r="M457" i="26"/>
  <c r="M458" i="26"/>
  <c r="M459" i="26"/>
  <c r="M460" i="26"/>
  <c r="M461" i="26"/>
  <c r="M462" i="26"/>
  <c r="M463" i="26"/>
  <c r="M464" i="26"/>
  <c r="M465" i="26"/>
  <c r="M466" i="26"/>
  <c r="M467" i="26"/>
  <c r="M468" i="26"/>
  <c r="M469" i="26"/>
  <c r="M470" i="26"/>
  <c r="M471" i="26"/>
  <c r="M472" i="26"/>
  <c r="M473" i="26"/>
  <c r="M474" i="26"/>
  <c r="M475" i="26"/>
  <c r="M476" i="26"/>
  <c r="M477" i="26"/>
  <c r="M478" i="26"/>
  <c r="M479" i="26"/>
  <c r="M480" i="26"/>
  <c r="M481" i="26"/>
  <c r="M482" i="26"/>
  <c r="M483" i="26"/>
  <c r="M484" i="26"/>
  <c r="M485" i="26"/>
  <c r="M486" i="26"/>
  <c r="M487" i="26"/>
  <c r="M488" i="26"/>
  <c r="M489" i="26"/>
  <c r="M490" i="26"/>
  <c r="M491" i="26"/>
  <c r="M492" i="26"/>
  <c r="M493" i="26"/>
  <c r="M494" i="26"/>
  <c r="M495" i="26"/>
  <c r="M496" i="26"/>
  <c r="M497" i="26"/>
  <c r="M498" i="26"/>
  <c r="M499" i="26"/>
  <c r="M500" i="26"/>
  <c r="M501" i="26"/>
  <c r="M502" i="26"/>
  <c r="M503" i="26"/>
  <c r="M504" i="26"/>
  <c r="M505" i="26"/>
  <c r="M506" i="26"/>
  <c r="M507" i="26"/>
  <c r="M508" i="26"/>
  <c r="M509" i="26"/>
  <c r="M510" i="26"/>
  <c r="M511" i="26"/>
  <c r="M512" i="26"/>
  <c r="M513" i="26"/>
  <c r="M514" i="26"/>
  <c r="M515" i="26"/>
  <c r="M516" i="26"/>
  <c r="M517" i="26"/>
  <c r="M518" i="26"/>
  <c r="M519" i="26"/>
  <c r="M520" i="26"/>
  <c r="M521" i="26"/>
  <c r="M522" i="26"/>
  <c r="M523" i="26"/>
  <c r="M524" i="26"/>
  <c r="M525" i="26"/>
  <c r="M526" i="26"/>
  <c r="M527" i="26"/>
  <c r="M528" i="26"/>
  <c r="M529" i="26"/>
  <c r="M530" i="26"/>
  <c r="M531" i="26"/>
  <c r="M532" i="26"/>
  <c r="M533" i="26"/>
  <c r="M534" i="26"/>
  <c r="M535" i="26"/>
  <c r="M536" i="26"/>
  <c r="M537" i="26"/>
  <c r="M538" i="26"/>
  <c r="M539" i="26"/>
  <c r="M540" i="26"/>
  <c r="M541" i="26"/>
  <c r="M542" i="26"/>
  <c r="M543" i="26"/>
  <c r="M544" i="26"/>
  <c r="M545" i="26"/>
  <c r="M546" i="26"/>
  <c r="M547" i="26"/>
  <c r="M548" i="26"/>
  <c r="M549" i="26"/>
  <c r="M550" i="26"/>
  <c r="M551" i="26"/>
  <c r="M552" i="26"/>
  <c r="M553" i="26"/>
  <c r="M554" i="26"/>
  <c r="M555" i="26"/>
  <c r="M556" i="26"/>
  <c r="M557" i="26"/>
  <c r="M558" i="26"/>
  <c r="M559" i="26"/>
  <c r="M560" i="26"/>
  <c r="M561" i="26"/>
  <c r="M562" i="26"/>
  <c r="M563" i="26"/>
  <c r="M564" i="26"/>
  <c r="M565" i="26"/>
  <c r="M566" i="26"/>
  <c r="M567" i="26"/>
  <c r="M568" i="26"/>
  <c r="M569" i="26"/>
  <c r="M570" i="26"/>
  <c r="M571" i="26"/>
  <c r="M572" i="26"/>
  <c r="M573" i="26"/>
  <c r="M574" i="26"/>
  <c r="M575" i="26"/>
  <c r="M576" i="26"/>
  <c r="M577" i="26"/>
  <c r="M578" i="26"/>
  <c r="M579" i="26"/>
  <c r="M580" i="26"/>
  <c r="M581" i="26"/>
  <c r="M582" i="26"/>
  <c r="M583" i="26"/>
  <c r="M584" i="26"/>
  <c r="M585" i="26"/>
  <c r="M586" i="26"/>
  <c r="M587" i="26"/>
  <c r="M588" i="26"/>
  <c r="M589" i="26"/>
  <c r="M590" i="26"/>
  <c r="M591" i="26"/>
  <c r="M592" i="26"/>
  <c r="M593" i="26"/>
  <c r="M594" i="26"/>
  <c r="M595" i="26"/>
  <c r="M596" i="26"/>
  <c r="M597" i="26"/>
  <c r="M598" i="26"/>
  <c r="M599" i="26"/>
  <c r="M600" i="26"/>
  <c r="M601" i="26"/>
  <c r="M602" i="26"/>
  <c r="M603" i="26"/>
  <c r="M604" i="26"/>
  <c r="M605" i="26"/>
  <c r="M606" i="26"/>
  <c r="M607" i="26"/>
  <c r="M608" i="26"/>
  <c r="M609" i="26"/>
  <c r="M610" i="26"/>
  <c r="M611" i="26"/>
  <c r="M612" i="26"/>
  <c r="M613" i="26"/>
  <c r="M614" i="26"/>
  <c r="M615" i="26"/>
  <c r="M616" i="26"/>
  <c r="M617" i="26"/>
  <c r="M618" i="26"/>
  <c r="M619" i="26"/>
  <c r="M620" i="26"/>
  <c r="M621" i="26"/>
  <c r="M622" i="26"/>
  <c r="M623" i="26"/>
  <c r="M624" i="26"/>
  <c r="M625" i="26"/>
  <c r="M626" i="26"/>
  <c r="M627" i="26"/>
  <c r="M628" i="26"/>
  <c r="M629" i="26"/>
  <c r="M630" i="26"/>
  <c r="M631" i="26"/>
  <c r="M632" i="26"/>
  <c r="M633" i="26"/>
  <c r="M634" i="26"/>
  <c r="M635" i="26"/>
  <c r="M636" i="26"/>
  <c r="M637" i="26"/>
  <c r="M638" i="26"/>
  <c r="M639" i="26"/>
  <c r="M640" i="26"/>
  <c r="M641" i="26"/>
  <c r="M642" i="26"/>
  <c r="M643" i="26"/>
  <c r="M644" i="26"/>
  <c r="M645" i="26"/>
  <c r="M646" i="26"/>
  <c r="M647" i="26"/>
  <c r="M648" i="26"/>
  <c r="M649" i="26"/>
  <c r="M650" i="26"/>
  <c r="M651" i="26"/>
  <c r="M652" i="26"/>
  <c r="M653" i="26"/>
  <c r="M654" i="26"/>
  <c r="M655" i="26"/>
  <c r="M656" i="26"/>
  <c r="M657" i="26"/>
  <c r="M658" i="26"/>
  <c r="M659" i="26"/>
  <c r="M660" i="26"/>
  <c r="M661" i="26"/>
  <c r="M662" i="26"/>
  <c r="M663" i="26"/>
  <c r="M664" i="26"/>
  <c r="M665" i="26"/>
  <c r="M666" i="26"/>
  <c r="M667" i="26"/>
  <c r="M668" i="26"/>
  <c r="M669" i="26"/>
  <c r="M670" i="26"/>
  <c r="M671" i="26"/>
  <c r="M672" i="26"/>
  <c r="M673" i="26"/>
  <c r="M674" i="26"/>
  <c r="M675" i="26"/>
  <c r="M676" i="26"/>
  <c r="M677" i="26"/>
  <c r="M678" i="26"/>
  <c r="M679" i="26"/>
  <c r="M680" i="26"/>
  <c r="M681" i="26"/>
  <c r="M682" i="26"/>
  <c r="M683" i="26"/>
  <c r="M684" i="26"/>
  <c r="M685" i="26"/>
  <c r="M686" i="26"/>
  <c r="M687" i="26"/>
  <c r="M688" i="26"/>
  <c r="M689" i="26"/>
  <c r="M690" i="26"/>
  <c r="M691" i="26"/>
  <c r="M692" i="26"/>
  <c r="M693" i="26"/>
  <c r="M694" i="26"/>
  <c r="M695" i="26"/>
  <c r="M696" i="26"/>
  <c r="M697" i="26"/>
  <c r="M698" i="26"/>
  <c r="M699" i="26"/>
  <c r="M700" i="26"/>
  <c r="M701" i="26"/>
  <c r="M702" i="26"/>
  <c r="M703" i="26"/>
  <c r="M704" i="26"/>
  <c r="M705" i="26"/>
  <c r="M706" i="26"/>
  <c r="M707" i="26"/>
  <c r="M708" i="26"/>
  <c r="M709" i="26"/>
  <c r="M710" i="26"/>
  <c r="M711" i="26"/>
  <c r="M712" i="26"/>
  <c r="M713" i="26"/>
  <c r="M714" i="26"/>
  <c r="M715" i="26"/>
  <c r="M716" i="26"/>
  <c r="M717" i="26"/>
  <c r="M718" i="26"/>
  <c r="M719" i="26"/>
  <c r="M720" i="26"/>
  <c r="M721" i="26"/>
  <c r="M722" i="26"/>
  <c r="M723" i="26"/>
  <c r="M724" i="26"/>
  <c r="M725" i="26"/>
  <c r="M726" i="26"/>
  <c r="M727" i="26"/>
  <c r="M728" i="26"/>
  <c r="M729" i="26"/>
  <c r="M730" i="26"/>
  <c r="M731" i="26"/>
  <c r="M732" i="26"/>
  <c r="M733" i="26"/>
  <c r="M734" i="26"/>
  <c r="M735" i="26"/>
  <c r="M736" i="26"/>
  <c r="M737" i="26"/>
  <c r="M738" i="26"/>
  <c r="M739" i="26"/>
  <c r="M740" i="26"/>
  <c r="M741" i="26"/>
  <c r="M742" i="26"/>
  <c r="M743" i="26"/>
  <c r="M744" i="26"/>
  <c r="M745" i="26"/>
  <c r="M746" i="26"/>
  <c r="M747" i="26"/>
  <c r="M748" i="26"/>
  <c r="M749" i="26"/>
  <c r="M750" i="26"/>
  <c r="M751" i="26"/>
  <c r="M752" i="26"/>
  <c r="M753" i="26"/>
  <c r="M754" i="26"/>
  <c r="M755" i="26"/>
  <c r="M756" i="26"/>
  <c r="M757" i="26"/>
  <c r="M758" i="26"/>
  <c r="M759" i="26"/>
  <c r="M760" i="26"/>
  <c r="M761" i="26"/>
  <c r="M762" i="26"/>
  <c r="M763" i="26"/>
  <c r="M764" i="26"/>
  <c r="M765" i="26"/>
  <c r="M766" i="26"/>
  <c r="M767" i="26"/>
  <c r="M768" i="26"/>
  <c r="M769" i="26"/>
  <c r="M770" i="26"/>
  <c r="M771" i="26"/>
  <c r="M772" i="26"/>
  <c r="M773" i="26"/>
  <c r="M774" i="26"/>
  <c r="M775" i="26"/>
  <c r="M776" i="26"/>
  <c r="M777" i="26"/>
  <c r="M778" i="26"/>
  <c r="M779" i="26"/>
  <c r="M780" i="26"/>
  <c r="M781" i="26"/>
  <c r="M782" i="26"/>
  <c r="M783" i="26"/>
  <c r="M784" i="26"/>
  <c r="M785" i="26"/>
  <c r="M786" i="26"/>
  <c r="M787" i="26"/>
  <c r="M788" i="26"/>
  <c r="M789" i="26"/>
  <c r="M790" i="26"/>
  <c r="M791" i="26"/>
  <c r="M792" i="26"/>
  <c r="M793" i="26"/>
  <c r="M794" i="26"/>
  <c r="M795" i="26"/>
  <c r="M796" i="26"/>
  <c r="M7" i="26"/>
  <c r="C796" i="26"/>
  <c r="J803" i="27" s="1"/>
  <c r="C795" i="26"/>
  <c r="J802" i="27" s="1"/>
  <c r="C794" i="26"/>
  <c r="J801" i="27" s="1"/>
  <c r="E793" i="26"/>
  <c r="C793" i="26"/>
  <c r="J800" i="27" s="1"/>
  <c r="E792" i="26"/>
  <c r="C792" i="26"/>
  <c r="J799" i="27" s="1"/>
  <c r="C791" i="26"/>
  <c r="J795" i="27" s="1"/>
  <c r="C790" i="26"/>
  <c r="E789" i="26"/>
  <c r="C789" i="26"/>
  <c r="J797" i="27" s="1"/>
  <c r="E788" i="26"/>
  <c r="C788" i="26"/>
  <c r="J798" i="27" s="1"/>
  <c r="E787" i="26"/>
  <c r="C787" i="26"/>
  <c r="J794" i="27" s="1"/>
  <c r="C786" i="26"/>
  <c r="C785" i="26"/>
  <c r="H784" i="26"/>
  <c r="G784" i="26"/>
  <c r="F784" i="26"/>
  <c r="E784" i="26"/>
  <c r="C784" i="26"/>
  <c r="J796" i="27" s="1"/>
  <c r="H783" i="26"/>
  <c r="G783" i="26"/>
  <c r="F783" i="26"/>
  <c r="E783" i="26"/>
  <c r="C783" i="26"/>
  <c r="H782" i="26"/>
  <c r="G782" i="26"/>
  <c r="F782" i="26"/>
  <c r="E782" i="26"/>
  <c r="U791" i="27" s="1"/>
  <c r="C782" i="26"/>
  <c r="H781" i="26"/>
  <c r="G781" i="26"/>
  <c r="F781" i="26"/>
  <c r="E781" i="26"/>
  <c r="C781" i="26"/>
  <c r="H780" i="26"/>
  <c r="G780" i="26"/>
  <c r="F780" i="26"/>
  <c r="E780" i="26"/>
  <c r="C780" i="26"/>
  <c r="H779" i="26"/>
  <c r="G779" i="26"/>
  <c r="F779" i="26"/>
  <c r="E779" i="26"/>
  <c r="U783" i="27" s="1"/>
  <c r="C779" i="26"/>
  <c r="J783" i="27" s="1"/>
  <c r="H778" i="26"/>
  <c r="G778" i="26"/>
  <c r="F778" i="26"/>
  <c r="E778" i="26"/>
  <c r="C778" i="26"/>
  <c r="J780" i="27" s="1"/>
  <c r="E777" i="26"/>
  <c r="U775" i="27" s="1"/>
  <c r="C777" i="26"/>
  <c r="J775" i="27" s="1"/>
  <c r="C776" i="26"/>
  <c r="J765" i="27" s="1"/>
  <c r="C775" i="26"/>
  <c r="H774" i="26"/>
  <c r="G774" i="26"/>
  <c r="F774" i="26"/>
  <c r="E774" i="26"/>
  <c r="C774" i="26"/>
  <c r="H773" i="26"/>
  <c r="G773" i="26"/>
  <c r="F773" i="26"/>
  <c r="C773" i="26"/>
  <c r="C772" i="26"/>
  <c r="C771" i="26"/>
  <c r="C770" i="26"/>
  <c r="C769" i="26"/>
  <c r="H768" i="26"/>
  <c r="G768" i="26"/>
  <c r="F768" i="26"/>
  <c r="N781" i="27" s="1"/>
  <c r="E768" i="26"/>
  <c r="C768" i="26"/>
  <c r="H767" i="26"/>
  <c r="G767" i="26"/>
  <c r="F767" i="26"/>
  <c r="N779" i="27" s="1"/>
  <c r="E767" i="26"/>
  <c r="U779" i="27" s="1"/>
  <c r="C767" i="26"/>
  <c r="J779" i="27" s="1"/>
  <c r="H766" i="26"/>
  <c r="G766" i="26"/>
  <c r="F766" i="26"/>
  <c r="E766" i="26"/>
  <c r="C766" i="26"/>
  <c r="H765" i="26"/>
  <c r="G765" i="26"/>
  <c r="F765" i="26"/>
  <c r="E765" i="26"/>
  <c r="C765" i="26"/>
  <c r="H764" i="26"/>
  <c r="G764" i="26"/>
  <c r="F764" i="26"/>
  <c r="E764" i="26"/>
  <c r="U766" i="27" s="1"/>
  <c r="C764" i="26"/>
  <c r="J766" i="27" s="1"/>
  <c r="H763" i="26"/>
  <c r="G763" i="26"/>
  <c r="F763" i="26"/>
  <c r="E763" i="26"/>
  <c r="C763" i="26"/>
  <c r="H762" i="26"/>
  <c r="G762" i="26"/>
  <c r="F762" i="26"/>
  <c r="N758" i="27" s="1"/>
  <c r="E762" i="26"/>
  <c r="U758" i="27" s="1"/>
  <c r="C762" i="26"/>
  <c r="H761" i="26"/>
  <c r="G761" i="26"/>
  <c r="F761" i="26"/>
  <c r="C761" i="26"/>
  <c r="H760" i="26"/>
  <c r="G760" i="26"/>
  <c r="F760" i="26"/>
  <c r="N747" i="27" s="1"/>
  <c r="C760" i="26"/>
  <c r="C759" i="26"/>
  <c r="C758" i="26"/>
  <c r="C757" i="26"/>
  <c r="J773" i="27" s="1"/>
  <c r="C756" i="26"/>
  <c r="C755" i="26"/>
  <c r="J763" i="27" s="1"/>
  <c r="H754" i="26"/>
  <c r="G754" i="26"/>
  <c r="F754" i="26"/>
  <c r="C754" i="26"/>
  <c r="J764" i="27" s="1"/>
  <c r="H753" i="26"/>
  <c r="G753" i="26"/>
  <c r="F753" i="26"/>
  <c r="E753" i="26"/>
  <c r="U760" i="27" s="1"/>
  <c r="C753" i="26"/>
  <c r="H752" i="26"/>
  <c r="G752" i="26"/>
  <c r="F752" i="26"/>
  <c r="E752" i="26"/>
  <c r="C752" i="26"/>
  <c r="J756" i="27" s="1"/>
  <c r="E751" i="26"/>
  <c r="C751" i="26"/>
  <c r="J757" i="27" s="1"/>
  <c r="H750" i="26"/>
  <c r="G750" i="26"/>
  <c r="F750" i="26"/>
  <c r="N753" i="27" s="1"/>
  <c r="H749" i="26"/>
  <c r="G749" i="26"/>
  <c r="F749" i="26"/>
  <c r="E749" i="26"/>
  <c r="C749" i="26"/>
  <c r="C748" i="26"/>
  <c r="J746" i="27" s="1"/>
  <c r="H747" i="26"/>
  <c r="G747" i="26"/>
  <c r="F747" i="26"/>
  <c r="N811" i="27" s="1"/>
  <c r="C746" i="26"/>
  <c r="C745" i="26"/>
  <c r="J735" i="27" s="1"/>
  <c r="C744" i="26"/>
  <c r="C743" i="26"/>
  <c r="J777" i="27" s="1"/>
  <c r="C742" i="26"/>
  <c r="J771" i="27" s="1"/>
  <c r="H741" i="26"/>
  <c r="G741" i="26"/>
  <c r="F741" i="26"/>
  <c r="N767" i="27" s="1"/>
  <c r="E741" i="26"/>
  <c r="U767" i="27" s="1"/>
  <c r="C741" i="26"/>
  <c r="J767" i="27" s="1"/>
  <c r="E740" i="26"/>
  <c r="U762" i="27" s="1"/>
  <c r="C740" i="26"/>
  <c r="J762" i="27" s="1"/>
  <c r="H739" i="26"/>
  <c r="G739" i="26"/>
  <c r="F739" i="26"/>
  <c r="N759" i="27" s="1"/>
  <c r="E739" i="26"/>
  <c r="C739" i="26"/>
  <c r="H738" i="26"/>
  <c r="G738" i="26"/>
  <c r="F738" i="26"/>
  <c r="E738" i="26"/>
  <c r="C738" i="26"/>
  <c r="J755" i="27" s="1"/>
  <c r="H737" i="26"/>
  <c r="G737" i="26"/>
  <c r="F737" i="26"/>
  <c r="E737" i="26"/>
  <c r="C737" i="26"/>
  <c r="H736" i="26"/>
  <c r="G736" i="26"/>
  <c r="F736" i="26"/>
  <c r="N744" i="27" s="1"/>
  <c r="H735" i="26"/>
  <c r="G735" i="26"/>
  <c r="F735" i="26"/>
  <c r="E735" i="26"/>
  <c r="C735" i="26"/>
  <c r="H734" i="26"/>
  <c r="G734" i="26"/>
  <c r="F734" i="26"/>
  <c r="N738" i="27" s="1"/>
  <c r="E734" i="26"/>
  <c r="C734" i="26"/>
  <c r="H733" i="26"/>
  <c r="G733" i="26"/>
  <c r="F733" i="26"/>
  <c r="N733" i="27" s="1"/>
  <c r="E733" i="26"/>
  <c r="U733" i="27" s="1"/>
  <c r="C733" i="26"/>
  <c r="J733" i="27" s="1"/>
  <c r="H732" i="26"/>
  <c r="G732" i="26"/>
  <c r="F732" i="26"/>
  <c r="E732" i="26"/>
  <c r="C732" i="26"/>
  <c r="E731" i="26"/>
  <c r="C731" i="26"/>
  <c r="J725" i="27" s="1"/>
  <c r="E730" i="26"/>
  <c r="C730" i="26"/>
  <c r="J721" i="27" s="1"/>
  <c r="E729" i="26"/>
  <c r="C729" i="26"/>
  <c r="J748" i="27" s="1"/>
  <c r="H728" i="26"/>
  <c r="G728" i="26"/>
  <c r="F728" i="26"/>
  <c r="N742" i="27" s="1"/>
  <c r="E728" i="26"/>
  <c r="U742" i="27" s="1"/>
  <c r="C728" i="26"/>
  <c r="C727" i="26"/>
  <c r="H726" i="26"/>
  <c r="G726" i="26"/>
  <c r="F726" i="26"/>
  <c r="E726" i="26"/>
  <c r="C726" i="26"/>
  <c r="H725" i="26"/>
  <c r="G725" i="26"/>
  <c r="F725" i="26"/>
  <c r="N728" i="27" s="1"/>
  <c r="C725" i="26"/>
  <c r="H724" i="26"/>
  <c r="G724" i="26"/>
  <c r="F724" i="26"/>
  <c r="C724" i="26"/>
  <c r="H723" i="26"/>
  <c r="G723" i="26"/>
  <c r="F723" i="26"/>
  <c r="N724" i="27" s="1"/>
  <c r="C723" i="26"/>
  <c r="C722" i="26"/>
  <c r="C721" i="26"/>
  <c r="C720" i="26"/>
  <c r="H719" i="26"/>
  <c r="G719" i="26"/>
  <c r="F719" i="26"/>
  <c r="H718" i="26"/>
  <c r="G718" i="26"/>
  <c r="F718" i="26"/>
  <c r="E717" i="26"/>
  <c r="C717" i="26"/>
  <c r="E716" i="26"/>
  <c r="C716" i="26"/>
  <c r="J750" i="27" s="1"/>
  <c r="E715" i="26"/>
  <c r="C715" i="26"/>
  <c r="C714" i="26"/>
  <c r="E713" i="26"/>
  <c r="U740" i="27" s="1"/>
  <c r="C713" i="26"/>
  <c r="E712" i="26"/>
  <c r="C712" i="26"/>
  <c r="J734" i="27" s="1"/>
  <c r="H711" i="26"/>
  <c r="G711" i="26"/>
  <c r="F711" i="26"/>
  <c r="E711" i="26"/>
  <c r="C711" i="26"/>
  <c r="H710" i="26"/>
  <c r="G710" i="26"/>
  <c r="F710" i="26"/>
  <c r="E710" i="26"/>
  <c r="C710" i="26"/>
  <c r="H709" i="26"/>
  <c r="G709" i="26"/>
  <c r="F709" i="26"/>
  <c r="N723" i="27" s="1"/>
  <c r="E709" i="26"/>
  <c r="U723" i="27" s="1"/>
  <c r="C709" i="26"/>
  <c r="J723" i="27" s="1"/>
  <c r="H708" i="26"/>
  <c r="G708" i="26"/>
  <c r="F708" i="26"/>
  <c r="N718" i="27" s="1"/>
  <c r="E708" i="26"/>
  <c r="U718" i="27" s="1"/>
  <c r="C708" i="26"/>
  <c r="H707" i="26"/>
  <c r="G707" i="26"/>
  <c r="F707" i="26"/>
  <c r="E707" i="26"/>
  <c r="U715" i="27" s="1"/>
  <c r="C707" i="26"/>
  <c r="J715" i="27" s="1"/>
  <c r="E706" i="26"/>
  <c r="C706" i="26"/>
  <c r="J710" i="27" s="1"/>
  <c r="H705" i="26"/>
  <c r="G705" i="26"/>
  <c r="F705" i="26"/>
  <c r="N707" i="27" s="1"/>
  <c r="E705" i="26"/>
  <c r="U707" i="27" s="1"/>
  <c r="C705" i="26"/>
  <c r="J707" i="27" s="1"/>
  <c r="C704" i="26"/>
  <c r="H703" i="26"/>
  <c r="G703" i="26"/>
  <c r="F703" i="26"/>
  <c r="E703" i="26"/>
  <c r="C703" i="26"/>
  <c r="C702" i="26"/>
  <c r="H701" i="26"/>
  <c r="G701" i="26"/>
  <c r="F701" i="26"/>
  <c r="N708" i="27" s="1"/>
  <c r="E701" i="26"/>
  <c r="C701" i="26"/>
  <c r="J708" i="27" s="1"/>
  <c r="H700" i="26"/>
  <c r="G700" i="26"/>
  <c r="F700" i="26"/>
  <c r="E700" i="26"/>
  <c r="C700" i="26"/>
  <c r="J705" i="27" s="1"/>
  <c r="C699" i="26"/>
  <c r="J701" i="27" s="1"/>
  <c r="C698" i="26"/>
  <c r="J697" i="27" s="1"/>
  <c r="H697" i="26"/>
  <c r="G697" i="26"/>
  <c r="F697" i="26"/>
  <c r="E697" i="26"/>
  <c r="U722" i="27" s="1"/>
  <c r="C697" i="26"/>
  <c r="C696" i="26"/>
  <c r="J713" i="27" s="1"/>
  <c r="C695" i="26"/>
  <c r="H694" i="26"/>
  <c r="G694" i="26"/>
  <c r="F694" i="26"/>
  <c r="E694" i="26"/>
  <c r="C694" i="26"/>
  <c r="H693" i="26"/>
  <c r="G693" i="26"/>
  <c r="F693" i="26"/>
  <c r="E693" i="26"/>
  <c r="U706" i="27" s="1"/>
  <c r="C693" i="26"/>
  <c r="H692" i="26"/>
  <c r="G692" i="26"/>
  <c r="F692" i="26"/>
  <c r="E692" i="26"/>
  <c r="C692" i="26"/>
  <c r="H691" i="26"/>
  <c r="G691" i="26"/>
  <c r="F691" i="26"/>
  <c r="E691" i="26"/>
  <c r="C691" i="26"/>
  <c r="H690" i="26"/>
  <c r="G690" i="26"/>
  <c r="F690" i="26"/>
  <c r="E690" i="26"/>
  <c r="U699" i="27" s="1"/>
  <c r="C690" i="26"/>
  <c r="J699" i="27" s="1"/>
  <c r="E689" i="26"/>
  <c r="C689" i="26"/>
  <c r="H688" i="26"/>
  <c r="G688" i="26"/>
  <c r="F688" i="26"/>
  <c r="E688" i="26"/>
  <c r="C688" i="26"/>
  <c r="H687" i="26"/>
  <c r="G687" i="26"/>
  <c r="F687" i="26"/>
  <c r="C687" i="26"/>
  <c r="C686" i="26"/>
  <c r="H685" i="26"/>
  <c r="G685" i="26"/>
  <c r="F685" i="26"/>
  <c r="N691" i="27" s="1"/>
  <c r="C685" i="26"/>
  <c r="J691" i="27" s="1"/>
  <c r="C684" i="26"/>
  <c r="C683" i="26"/>
  <c r="C682" i="26"/>
  <c r="H681" i="26"/>
  <c r="G681" i="26"/>
  <c r="F681" i="26"/>
  <c r="N702" i="27" s="1"/>
  <c r="E681" i="26"/>
  <c r="U702" i="27" s="1"/>
  <c r="C681" i="26"/>
  <c r="E680" i="26"/>
  <c r="C680" i="26"/>
  <c r="H679" i="26"/>
  <c r="G679" i="26"/>
  <c r="F679" i="26"/>
  <c r="E679" i="26"/>
  <c r="U694" i="27" s="1"/>
  <c r="C679" i="26"/>
  <c r="J694" i="27" s="1"/>
  <c r="H678" i="26"/>
  <c r="G678" i="26"/>
  <c r="F678" i="26"/>
  <c r="E678" i="26"/>
  <c r="C678" i="26"/>
  <c r="H677" i="26"/>
  <c r="G677" i="26"/>
  <c r="F677" i="26"/>
  <c r="E677" i="26"/>
  <c r="U690" i="27" s="1"/>
  <c r="C677" i="26"/>
  <c r="H676" i="26"/>
  <c r="G676" i="26"/>
  <c r="F676" i="26"/>
  <c r="E676" i="26"/>
  <c r="C676" i="26"/>
  <c r="H675" i="26"/>
  <c r="G675" i="26"/>
  <c r="F675" i="26"/>
  <c r="E675" i="26"/>
  <c r="C675" i="26"/>
  <c r="J686" i="27" s="1"/>
  <c r="E674" i="26"/>
  <c r="C674" i="26"/>
  <c r="H673" i="26"/>
  <c r="G673" i="26"/>
  <c r="F673" i="26"/>
  <c r="E673" i="26"/>
  <c r="C673" i="26"/>
  <c r="C672" i="26"/>
  <c r="H671" i="26"/>
  <c r="G671" i="26"/>
  <c r="F671" i="26"/>
  <c r="E671" i="26"/>
  <c r="U676" i="27" s="1"/>
  <c r="C671" i="26"/>
  <c r="J676" i="27" s="1"/>
  <c r="C670" i="26"/>
  <c r="C669" i="26"/>
  <c r="E668" i="26"/>
  <c r="C668" i="26"/>
  <c r="J669" i="27" s="1"/>
  <c r="C667" i="26"/>
  <c r="J666" i="27" s="1"/>
  <c r="E666" i="26"/>
  <c r="C666" i="26"/>
  <c r="E665" i="26"/>
  <c r="U660" i="27" s="1"/>
  <c r="C665" i="26"/>
  <c r="C664" i="26"/>
  <c r="C663" i="26"/>
  <c r="H662" i="26"/>
  <c r="G662" i="26"/>
  <c r="F662" i="26"/>
  <c r="N679" i="27" s="1"/>
  <c r="E662" i="26"/>
  <c r="U679" i="27" s="1"/>
  <c r="C662" i="26"/>
  <c r="J679" i="27" s="1"/>
  <c r="H661" i="26"/>
  <c r="G661" i="26"/>
  <c r="F661" i="26"/>
  <c r="C661" i="26"/>
  <c r="J673" i="27" s="1"/>
  <c r="H660" i="26"/>
  <c r="G660" i="26"/>
  <c r="F660" i="26"/>
  <c r="N674" i="27" s="1"/>
  <c r="E660" i="26"/>
  <c r="U674" i="27" s="1"/>
  <c r="C660" i="26"/>
  <c r="J674" i="27" s="1"/>
  <c r="H659" i="26"/>
  <c r="G659" i="26"/>
  <c r="F659" i="26"/>
  <c r="E659" i="26"/>
  <c r="U668" i="27" s="1"/>
  <c r="C659" i="26"/>
  <c r="H658" i="26"/>
  <c r="G658" i="26"/>
  <c r="F658" i="26"/>
  <c r="E658" i="26"/>
  <c r="C658" i="26"/>
  <c r="H657" i="26"/>
  <c r="G657" i="26"/>
  <c r="F657" i="26"/>
  <c r="N662" i="27" s="1"/>
  <c r="C657" i="26"/>
  <c r="C656" i="26"/>
  <c r="J657" i="27" s="1"/>
  <c r="C655" i="26"/>
  <c r="C654" i="26"/>
  <c r="J649" i="27" s="1"/>
  <c r="C653" i="26"/>
  <c r="J644" i="27" s="1"/>
  <c r="C652" i="26"/>
  <c r="J683" i="27" s="1"/>
  <c r="H651" i="26"/>
  <c r="G651" i="26"/>
  <c r="F651" i="26"/>
  <c r="N680" i="27" s="1"/>
  <c r="E651" i="26"/>
  <c r="C651" i="26"/>
  <c r="C650" i="26"/>
  <c r="H649" i="26"/>
  <c r="G649" i="26"/>
  <c r="F649" i="26"/>
  <c r="E649" i="26"/>
  <c r="U675" i="27" s="1"/>
  <c r="C649" i="26"/>
  <c r="C648" i="26"/>
  <c r="J671" i="27" s="1"/>
  <c r="C647" i="26"/>
  <c r="H646" i="26"/>
  <c r="G646" i="26"/>
  <c r="F646" i="26"/>
  <c r="E646" i="26"/>
  <c r="C646" i="26"/>
  <c r="C645" i="26"/>
  <c r="J654" i="27" s="1"/>
  <c r="H644" i="26"/>
  <c r="G644" i="26"/>
  <c r="F644" i="26"/>
  <c r="C644" i="26"/>
  <c r="H643" i="26"/>
  <c r="G643" i="26"/>
  <c r="F643" i="26"/>
  <c r="C643" i="26"/>
  <c r="J650" i="27" s="1"/>
  <c r="C642" i="26"/>
  <c r="J645" i="27" s="1"/>
  <c r="C641" i="26"/>
  <c r="C640" i="26"/>
  <c r="C639" i="26"/>
  <c r="H638" i="26"/>
  <c r="G638" i="26"/>
  <c r="F638" i="26"/>
  <c r="N661" i="27" s="1"/>
  <c r="E638" i="26"/>
  <c r="U661" i="27" s="1"/>
  <c r="C638" i="26"/>
  <c r="J661" i="27" s="1"/>
  <c r="H637" i="26"/>
  <c r="G637" i="26"/>
  <c r="F637" i="26"/>
  <c r="E637" i="26"/>
  <c r="C637" i="26"/>
  <c r="H636" i="26"/>
  <c r="G636" i="26"/>
  <c r="F636" i="26"/>
  <c r="N651" i="27" s="1"/>
  <c r="E636" i="26"/>
  <c r="U651" i="27" s="1"/>
  <c r="C636" i="26"/>
  <c r="J651" i="27" s="1"/>
  <c r="H635" i="26"/>
  <c r="G635" i="26"/>
  <c r="F635" i="26"/>
  <c r="E635" i="26"/>
  <c r="U647" i="27" s="1"/>
  <c r="C635" i="26"/>
  <c r="J647" i="27" s="1"/>
  <c r="C634" i="26"/>
  <c r="C633" i="26"/>
  <c r="J632" i="27" s="1"/>
  <c r="C632" i="26"/>
  <c r="C631" i="26"/>
  <c r="J627" i="27" s="1"/>
  <c r="C630" i="26"/>
  <c r="J621" i="27" s="1"/>
  <c r="C629" i="26"/>
  <c r="J609" i="27" s="1"/>
  <c r="C628" i="26"/>
  <c r="J610" i="27" s="1"/>
  <c r="H627" i="26"/>
  <c r="G627" i="26"/>
  <c r="F627" i="26"/>
  <c r="E627" i="26"/>
  <c r="C627" i="26"/>
  <c r="J658" i="27" s="1"/>
  <c r="C626" i="26"/>
  <c r="H625" i="26"/>
  <c r="G625" i="26"/>
  <c r="F625" i="26"/>
  <c r="N623" i="27" s="1"/>
  <c r="E625" i="26"/>
  <c r="C625" i="26"/>
  <c r="H624" i="26"/>
  <c r="G624" i="26"/>
  <c r="F624" i="26"/>
  <c r="E624" i="26"/>
  <c r="U624" i="27" s="1"/>
  <c r="C624" i="26"/>
  <c r="H623" i="26"/>
  <c r="G623" i="26"/>
  <c r="F623" i="26"/>
  <c r="C623" i="26"/>
  <c r="H622" i="26"/>
  <c r="G622" i="26"/>
  <c r="F622" i="26"/>
  <c r="C622" i="26"/>
  <c r="J615" i="27" s="1"/>
  <c r="C621" i="26"/>
  <c r="J616" i="27" s="1"/>
  <c r="H620" i="26"/>
  <c r="G620" i="26"/>
  <c r="F620" i="26"/>
  <c r="N605" i="27" s="1"/>
  <c r="C620" i="26"/>
  <c r="J605" i="27" s="1"/>
  <c r="C619" i="26"/>
  <c r="C618" i="26"/>
  <c r="C617" i="26"/>
  <c r="J648" i="27" s="1"/>
  <c r="C616" i="26"/>
  <c r="J642" i="27" s="1"/>
  <c r="C615" i="26"/>
  <c r="J643" i="27" s="1"/>
  <c r="H614" i="26"/>
  <c r="G614" i="26"/>
  <c r="F614" i="26"/>
  <c r="E614" i="26"/>
  <c r="C614" i="26"/>
  <c r="C613" i="26"/>
  <c r="J629" i="27" s="1"/>
  <c r="H612" i="26"/>
  <c r="G612" i="26"/>
  <c r="F612" i="26"/>
  <c r="E612" i="26"/>
  <c r="C612" i="26"/>
  <c r="H611" i="26"/>
  <c r="G611" i="26"/>
  <c r="F611" i="26"/>
  <c r="N613" i="27" s="1"/>
  <c r="C611" i="26"/>
  <c r="J613" i="27" s="1"/>
  <c r="H610" i="26"/>
  <c r="G610" i="26"/>
  <c r="F610" i="26"/>
  <c r="C610" i="26"/>
  <c r="H609" i="26"/>
  <c r="G609" i="26"/>
  <c r="F609" i="26"/>
  <c r="C609" i="26"/>
  <c r="J597" i="27" s="1"/>
  <c r="C608" i="26"/>
  <c r="J646" i="27" s="1"/>
  <c r="C607" i="26"/>
  <c r="H606" i="26"/>
  <c r="G606" i="26"/>
  <c r="F606" i="26"/>
  <c r="N625" i="27" s="1"/>
  <c r="E606" i="26"/>
  <c r="C606" i="26"/>
  <c r="H605" i="26"/>
  <c r="G605" i="26"/>
  <c r="F605" i="26"/>
  <c r="E605" i="26"/>
  <c r="U626" i="27" s="1"/>
  <c r="C605" i="26"/>
  <c r="H604" i="26"/>
  <c r="G604" i="26"/>
  <c r="F604" i="26"/>
  <c r="C604" i="26"/>
  <c r="J620" i="27" s="1"/>
  <c r="H603" i="26"/>
  <c r="G603" i="26"/>
  <c r="F603" i="26"/>
  <c r="E603" i="26"/>
  <c r="C603" i="26"/>
  <c r="J602" i="27" s="1"/>
  <c r="H602" i="26"/>
  <c r="G602" i="26"/>
  <c r="F602" i="26"/>
  <c r="C602" i="26"/>
  <c r="H601" i="26"/>
  <c r="G601" i="26"/>
  <c r="F601" i="26"/>
  <c r="E601" i="26"/>
  <c r="C601" i="26"/>
  <c r="C600" i="26"/>
  <c r="H599" i="26"/>
  <c r="G599" i="26"/>
  <c r="F599" i="26"/>
  <c r="C599" i="26"/>
  <c r="C598" i="26"/>
  <c r="C597" i="26"/>
  <c r="C596" i="26"/>
  <c r="C595" i="26"/>
  <c r="H594" i="26"/>
  <c r="G594" i="26"/>
  <c r="F594" i="26"/>
  <c r="E594" i="26"/>
  <c r="C594" i="26"/>
  <c r="C593" i="26"/>
  <c r="C592" i="26"/>
  <c r="H591" i="26"/>
  <c r="G591" i="26"/>
  <c r="F591" i="26"/>
  <c r="E591" i="26"/>
  <c r="C591" i="26"/>
  <c r="C590" i="26"/>
  <c r="C589" i="26"/>
  <c r="H588" i="26"/>
  <c r="G588" i="26"/>
  <c r="F588" i="26"/>
  <c r="N591" i="27" s="1"/>
  <c r="E588" i="26"/>
  <c r="C588" i="26"/>
  <c r="H587" i="26"/>
  <c r="G587" i="26"/>
  <c r="F587" i="26"/>
  <c r="C587" i="26"/>
  <c r="C586" i="26"/>
  <c r="J580" i="27" s="1"/>
  <c r="C585" i="26"/>
  <c r="J577" i="27" s="1"/>
  <c r="C584" i="26"/>
  <c r="J571" i="27" s="1"/>
  <c r="C583" i="26"/>
  <c r="C582" i="26"/>
  <c r="C581" i="26"/>
  <c r="C580" i="26"/>
  <c r="H579" i="26"/>
  <c r="G579" i="26"/>
  <c r="F579" i="26"/>
  <c r="C579" i="26"/>
  <c r="H578" i="26"/>
  <c r="G578" i="26"/>
  <c r="F578" i="26"/>
  <c r="E578" i="26"/>
  <c r="U601" i="27" s="1"/>
  <c r="C578" i="26"/>
  <c r="J601" i="27" s="1"/>
  <c r="H577" i="26"/>
  <c r="G577" i="26"/>
  <c r="F577" i="26"/>
  <c r="N592" i="27" s="1"/>
  <c r="E577" i="26"/>
  <c r="C577" i="26"/>
  <c r="H576" i="26"/>
  <c r="G576" i="26"/>
  <c r="F576" i="26"/>
  <c r="E576" i="26"/>
  <c r="C576" i="26"/>
  <c r="J593" i="27" s="1"/>
  <c r="C575" i="26"/>
  <c r="J586" i="27" s="1"/>
  <c r="H574" i="26"/>
  <c r="G574" i="26"/>
  <c r="F574" i="26"/>
  <c r="E574" i="26"/>
  <c r="C574" i="26"/>
  <c r="C573" i="26"/>
  <c r="C572" i="26"/>
  <c r="C571" i="26"/>
  <c r="J545" i="27" s="1"/>
  <c r="H570" i="26"/>
  <c r="G570" i="26"/>
  <c r="F570" i="26"/>
  <c r="C570" i="26"/>
  <c r="C569" i="26"/>
  <c r="H568" i="26"/>
  <c r="G568" i="26"/>
  <c r="F568" i="26"/>
  <c r="E568" i="26"/>
  <c r="U583" i="27" s="1"/>
  <c r="C568" i="26"/>
  <c r="C567" i="26"/>
  <c r="C566" i="26"/>
  <c r="H565" i="26"/>
  <c r="G565" i="26"/>
  <c r="F565" i="26"/>
  <c r="E565" i="26"/>
  <c r="U575" i="27" s="1"/>
  <c r="C565" i="26"/>
  <c r="H564" i="26"/>
  <c r="G564" i="26"/>
  <c r="F564" i="26"/>
  <c r="C564" i="26"/>
  <c r="H563" i="26"/>
  <c r="G563" i="26"/>
  <c r="F563" i="26"/>
  <c r="N565" i="27" s="1"/>
  <c r="C563" i="26"/>
  <c r="C562" i="26"/>
  <c r="C561" i="26"/>
  <c r="C560" i="26"/>
  <c r="J550" i="27" s="1"/>
  <c r="C559" i="26"/>
  <c r="J535" i="27" s="1"/>
  <c r="C558" i="26"/>
  <c r="H557" i="26"/>
  <c r="G557" i="26"/>
  <c r="F557" i="26"/>
  <c r="N584" i="27" s="1"/>
  <c r="C557" i="26"/>
  <c r="J584" i="27" s="1"/>
  <c r="H556" i="26"/>
  <c r="G556" i="26"/>
  <c r="F556" i="26"/>
  <c r="N579" i="27" s="1"/>
  <c r="E556" i="26"/>
  <c r="C556" i="26"/>
  <c r="H555" i="26"/>
  <c r="G555" i="26"/>
  <c r="F555" i="26"/>
  <c r="E555" i="26"/>
  <c r="C555" i="26"/>
  <c r="H554" i="26"/>
  <c r="G554" i="26"/>
  <c r="F554" i="26"/>
  <c r="N551" i="27" s="1"/>
  <c r="E554" i="26"/>
  <c r="C554" i="26"/>
  <c r="C553" i="26"/>
  <c r="H552" i="26"/>
  <c r="G552" i="26"/>
  <c r="F552" i="26"/>
  <c r="C552" i="26"/>
  <c r="C551" i="26"/>
  <c r="J530" i="27" s="1"/>
  <c r="C550" i="26"/>
  <c r="C549" i="26"/>
  <c r="C548" i="26"/>
  <c r="C547" i="26"/>
  <c r="C546" i="26"/>
  <c r="C545" i="26"/>
  <c r="J558" i="27" s="1"/>
  <c r="H544" i="26"/>
  <c r="G544" i="26"/>
  <c r="F544" i="26"/>
  <c r="E544" i="26"/>
  <c r="C544" i="26"/>
  <c r="C543" i="26"/>
  <c r="C542" i="26"/>
  <c r="H541" i="26"/>
  <c r="G541" i="26"/>
  <c r="F541" i="26"/>
  <c r="C541" i="26"/>
  <c r="J542" i="27" s="1"/>
  <c r="H540" i="26"/>
  <c r="G540" i="26"/>
  <c r="F540" i="26"/>
  <c r="N537" i="27" s="1"/>
  <c r="C540" i="26"/>
  <c r="C539" i="26"/>
  <c r="J529" i="27" s="1"/>
  <c r="C538" i="26"/>
  <c r="J523" i="27" s="1"/>
  <c r="C537" i="26"/>
  <c r="J518" i="27" s="1"/>
  <c r="C536" i="26"/>
  <c r="J516" i="27" s="1"/>
  <c r="C535" i="26"/>
  <c r="J512" i="27" s="1"/>
  <c r="C534" i="26"/>
  <c r="C533" i="26"/>
  <c r="C532" i="26"/>
  <c r="C531" i="26"/>
  <c r="J552" i="27" s="1"/>
  <c r="H530" i="26"/>
  <c r="G530" i="26"/>
  <c r="F530" i="26"/>
  <c r="N553" i="27" s="1"/>
  <c r="C530" i="26"/>
  <c r="H529" i="26"/>
  <c r="G529" i="26"/>
  <c r="F529" i="26"/>
  <c r="E529" i="26"/>
  <c r="C529" i="26"/>
  <c r="J548" i="27" s="1"/>
  <c r="C528" i="26"/>
  <c r="J544" i="27" s="1"/>
  <c r="C527" i="26"/>
  <c r="J540" i="27" s="1"/>
  <c r="C526" i="26"/>
  <c r="C525" i="26"/>
  <c r="H524" i="26"/>
  <c r="G524" i="26"/>
  <c r="F524" i="26"/>
  <c r="C524" i="26"/>
  <c r="C523" i="26"/>
  <c r="H522" i="26"/>
  <c r="G522" i="26"/>
  <c r="F522" i="26"/>
  <c r="N506" i="27" s="1"/>
  <c r="C522" i="26"/>
  <c r="J506" i="27" s="1"/>
  <c r="C521" i="26"/>
  <c r="J499" i="27" s="1"/>
  <c r="C520" i="26"/>
  <c r="C519" i="26"/>
  <c r="C518" i="26"/>
  <c r="C517" i="26"/>
  <c r="J526" i="27" s="1"/>
  <c r="H516" i="26"/>
  <c r="G516" i="26"/>
  <c r="F516" i="26"/>
  <c r="E516" i="26"/>
  <c r="C516" i="26"/>
  <c r="C515" i="26"/>
  <c r="J521" i="27" s="1"/>
  <c r="C514" i="26"/>
  <c r="H513" i="26"/>
  <c r="G513" i="26"/>
  <c r="F513" i="26"/>
  <c r="C513" i="26"/>
  <c r="J514" i="27" s="1"/>
  <c r="H512" i="26"/>
  <c r="G512" i="26"/>
  <c r="F512" i="26"/>
  <c r="N515" i="27" s="1"/>
  <c r="C512" i="26"/>
  <c r="J515" i="27" s="1"/>
  <c r="H511" i="26"/>
  <c r="G511" i="26"/>
  <c r="F511" i="26"/>
  <c r="C511" i="26"/>
  <c r="H510" i="26"/>
  <c r="G510" i="26"/>
  <c r="F510" i="26"/>
  <c r="N507" i="27" s="1"/>
  <c r="C510" i="26"/>
  <c r="J507" i="27" s="1"/>
  <c r="C509" i="26"/>
  <c r="J503" i="27" s="1"/>
  <c r="C508" i="26"/>
  <c r="J500" i="27" s="1"/>
  <c r="C507" i="26"/>
  <c r="J497" i="27" s="1"/>
  <c r="C506" i="26"/>
  <c r="C505" i="26"/>
  <c r="H504" i="26"/>
  <c r="G504" i="26"/>
  <c r="F504" i="26"/>
  <c r="E504" i="26"/>
  <c r="C504" i="26"/>
  <c r="H503" i="26"/>
  <c r="G503" i="26"/>
  <c r="F503" i="26"/>
  <c r="C503" i="26"/>
  <c r="J498" i="27" s="1"/>
  <c r="C502" i="26"/>
  <c r="J495" i="27" s="1"/>
  <c r="C501" i="26"/>
  <c r="J492" i="27" s="1"/>
  <c r="C500" i="26"/>
  <c r="J483" i="27" s="1"/>
  <c r="C499" i="26"/>
  <c r="C498" i="26"/>
  <c r="C497" i="26"/>
  <c r="H496" i="26"/>
  <c r="G496" i="26"/>
  <c r="F496" i="26"/>
  <c r="E496" i="26"/>
  <c r="U504" i="27" s="1"/>
  <c r="C496" i="26"/>
  <c r="J504" i="27" s="1"/>
  <c r="H495" i="26"/>
  <c r="G495" i="26"/>
  <c r="F495" i="26"/>
  <c r="E495" i="26"/>
  <c r="U501" i="27" s="1"/>
  <c r="C495" i="26"/>
  <c r="J501" i="27" s="1"/>
  <c r="H494" i="26"/>
  <c r="G494" i="26"/>
  <c r="F494" i="26"/>
  <c r="C494" i="26"/>
  <c r="J494" i="27" s="1"/>
  <c r="C493" i="26"/>
  <c r="C492" i="26"/>
  <c r="C491" i="26"/>
  <c r="J505" i="27" s="1"/>
  <c r="H490" i="26"/>
  <c r="G490" i="26"/>
  <c r="F490" i="26"/>
  <c r="E490" i="26"/>
  <c r="C490" i="26"/>
  <c r="H489" i="26"/>
  <c r="G489" i="26"/>
  <c r="F489" i="26"/>
  <c r="E489" i="26"/>
  <c r="C489" i="26"/>
  <c r="J496" i="27" s="1"/>
  <c r="C488" i="26"/>
  <c r="J487" i="27" s="1"/>
  <c r="C487" i="26"/>
  <c r="J477" i="27" s="1"/>
  <c r="C486" i="26"/>
  <c r="J493" i="27" s="1"/>
  <c r="H485" i="26"/>
  <c r="G485" i="26"/>
  <c r="F485" i="26"/>
  <c r="C485" i="26"/>
  <c r="J489" i="27" s="1"/>
  <c r="H484" i="26"/>
  <c r="G484" i="26"/>
  <c r="F484" i="26"/>
  <c r="E484" i="26"/>
  <c r="C484" i="26"/>
  <c r="C483" i="26"/>
  <c r="C482" i="26"/>
  <c r="C481" i="26"/>
  <c r="C480" i="26"/>
  <c r="C479" i="26"/>
  <c r="J478" i="27" s="1"/>
  <c r="C478" i="26"/>
  <c r="C477" i="26"/>
  <c r="C476" i="26"/>
  <c r="H475" i="26"/>
  <c r="G475" i="26"/>
  <c r="F475" i="26"/>
  <c r="E475" i="26"/>
  <c r="C475" i="26"/>
  <c r="H474" i="26"/>
  <c r="G474" i="26"/>
  <c r="F474" i="26"/>
  <c r="E474" i="26"/>
  <c r="C474" i="26"/>
  <c r="H473" i="26"/>
  <c r="G473" i="26"/>
  <c r="F473" i="26"/>
  <c r="C473" i="26"/>
  <c r="J473" i="27" s="1"/>
  <c r="C472" i="26"/>
  <c r="C471" i="26"/>
  <c r="C470" i="26"/>
  <c r="H469" i="26"/>
  <c r="G469" i="26"/>
  <c r="F469" i="26"/>
  <c r="N476" i="27" s="1"/>
  <c r="E469" i="26"/>
  <c r="U476" i="27" s="1"/>
  <c r="C469" i="26"/>
  <c r="J476" i="27" s="1"/>
  <c r="H468" i="26"/>
  <c r="G468" i="26"/>
  <c r="F468" i="26"/>
  <c r="C468" i="26"/>
  <c r="H467" i="26"/>
  <c r="G467" i="26"/>
  <c r="F467" i="26"/>
  <c r="N470" i="27" s="1"/>
  <c r="C467" i="26"/>
  <c r="J470" i="27" s="1"/>
  <c r="C466" i="26"/>
  <c r="J465" i="27" s="1"/>
  <c r="C465" i="26"/>
  <c r="C464" i="26"/>
  <c r="C463" i="26"/>
  <c r="J461" i="27" s="1"/>
  <c r="C462" i="26"/>
  <c r="J456" i="27" s="1"/>
  <c r="C461" i="26"/>
  <c r="J454" i="27" s="1"/>
  <c r="C460" i="26"/>
  <c r="J448" i="27" s="1"/>
  <c r="C459" i="26"/>
  <c r="J443" i="27" s="1"/>
  <c r="C458" i="26"/>
  <c r="C457" i="26"/>
  <c r="H456" i="26"/>
  <c r="G456" i="26"/>
  <c r="F456" i="26"/>
  <c r="E456" i="26"/>
  <c r="U474" i="27" s="1"/>
  <c r="C456" i="26"/>
  <c r="H455" i="26"/>
  <c r="G455" i="26"/>
  <c r="F455" i="26"/>
  <c r="E455" i="26"/>
  <c r="C455" i="26"/>
  <c r="C454" i="26"/>
  <c r="C453" i="26"/>
  <c r="C452" i="26"/>
  <c r="H451" i="26"/>
  <c r="G451" i="26"/>
  <c r="F451" i="26"/>
  <c r="C451" i="26"/>
  <c r="C450" i="26"/>
  <c r="J425" i="27" s="1"/>
  <c r="H449" i="26"/>
  <c r="G449" i="26"/>
  <c r="F449" i="26"/>
  <c r="C449" i="26"/>
  <c r="C448" i="26"/>
  <c r="J416" i="27" s="1"/>
  <c r="C447" i="26"/>
  <c r="C446" i="26"/>
  <c r="H445" i="26"/>
  <c r="G445" i="26"/>
  <c r="F445" i="26"/>
  <c r="N462" i="27" s="1"/>
  <c r="C445" i="26"/>
  <c r="H444" i="26"/>
  <c r="G444" i="26"/>
  <c r="F444" i="26"/>
  <c r="E444" i="26"/>
  <c r="C444" i="26"/>
  <c r="H443" i="26"/>
  <c r="G443" i="26"/>
  <c r="F443" i="26"/>
  <c r="N455" i="27" s="1"/>
  <c r="E443" i="26"/>
  <c r="U455" i="27" s="1"/>
  <c r="C443" i="26"/>
  <c r="H442" i="26"/>
  <c r="G442" i="26"/>
  <c r="F442" i="26"/>
  <c r="E442" i="26"/>
  <c r="C442" i="26"/>
  <c r="H441" i="26"/>
  <c r="G441" i="26"/>
  <c r="F441" i="26"/>
  <c r="N450" i="27" s="1"/>
  <c r="E441" i="26"/>
  <c r="C441" i="26"/>
  <c r="H440" i="26"/>
  <c r="G440" i="26"/>
  <c r="F440" i="26"/>
  <c r="C440" i="26"/>
  <c r="J441" i="27" s="1"/>
  <c r="H439" i="26"/>
  <c r="G439" i="26"/>
  <c r="F439" i="26"/>
  <c r="C439" i="26"/>
  <c r="H438" i="26"/>
  <c r="G438" i="26"/>
  <c r="F438" i="26"/>
  <c r="C438" i="26"/>
  <c r="J435" i="27" s="1"/>
  <c r="H437" i="26"/>
  <c r="G437" i="26"/>
  <c r="F437" i="26"/>
  <c r="C437" i="26"/>
  <c r="H436" i="26"/>
  <c r="G436" i="26"/>
  <c r="F436" i="26"/>
  <c r="C436" i="26"/>
  <c r="C435" i="26"/>
  <c r="C434" i="26"/>
  <c r="C433" i="26"/>
  <c r="C432" i="26"/>
  <c r="H431" i="26"/>
  <c r="G431" i="26"/>
  <c r="F431" i="26"/>
  <c r="E431" i="26"/>
  <c r="U453" i="27" s="1"/>
  <c r="C431" i="26"/>
  <c r="J453" i="27" s="1"/>
  <c r="H430" i="26"/>
  <c r="G430" i="26"/>
  <c r="F430" i="26"/>
  <c r="E430" i="26"/>
  <c r="C430" i="26"/>
  <c r="C429" i="26"/>
  <c r="C428" i="26"/>
  <c r="H427" i="26"/>
  <c r="G427" i="26"/>
  <c r="F427" i="26"/>
  <c r="C427" i="26"/>
  <c r="C426" i="26"/>
  <c r="C425" i="26"/>
  <c r="C424" i="26"/>
  <c r="H423" i="26"/>
  <c r="G423" i="26"/>
  <c r="F423" i="26"/>
  <c r="C423" i="26"/>
  <c r="C422" i="26"/>
  <c r="H421" i="26"/>
  <c r="G421" i="26"/>
  <c r="F421" i="26"/>
  <c r="N438" i="27" s="1"/>
  <c r="E421" i="26"/>
  <c r="U438" i="27" s="1"/>
  <c r="C421" i="26"/>
  <c r="J438" i="27" s="1"/>
  <c r="H420" i="26"/>
  <c r="G420" i="26"/>
  <c r="F420" i="26"/>
  <c r="C420" i="26"/>
  <c r="C419" i="26"/>
  <c r="H418" i="26"/>
  <c r="G418" i="26"/>
  <c r="F418" i="26"/>
  <c r="N427" i="27" s="1"/>
  <c r="E418" i="26"/>
  <c r="C418" i="26"/>
  <c r="C417" i="26"/>
  <c r="H416" i="26"/>
  <c r="G416" i="26"/>
  <c r="F416" i="26"/>
  <c r="N417" i="27" s="1"/>
  <c r="C416" i="26"/>
  <c r="H415" i="26"/>
  <c r="G415" i="26"/>
  <c r="F415" i="26"/>
  <c r="C415" i="26"/>
  <c r="H414" i="26"/>
  <c r="G414" i="26"/>
  <c r="F414" i="26"/>
  <c r="C414" i="26"/>
  <c r="C413" i="26"/>
  <c r="C412" i="26"/>
  <c r="H411" i="26"/>
  <c r="G411" i="26"/>
  <c r="F411" i="26"/>
  <c r="E411" i="26"/>
  <c r="U437" i="27" s="1"/>
  <c r="C411" i="26"/>
  <c r="J437" i="27" s="1"/>
  <c r="H410" i="26"/>
  <c r="G410" i="26"/>
  <c r="F410" i="26"/>
  <c r="E410" i="26"/>
  <c r="C410" i="26"/>
  <c r="C409" i="26"/>
  <c r="C408" i="26"/>
  <c r="C407" i="26"/>
  <c r="J392" i="27" s="1"/>
  <c r="C406" i="26"/>
  <c r="J386" i="27" s="1"/>
  <c r="C405" i="26"/>
  <c r="J376" i="27" s="1"/>
  <c r="C404" i="26"/>
  <c r="C403" i="26"/>
  <c r="C402" i="26"/>
  <c r="H401" i="26"/>
  <c r="G401" i="26"/>
  <c r="F401" i="26"/>
  <c r="N411" i="27" s="1"/>
  <c r="E401" i="26"/>
  <c r="C401" i="26"/>
  <c r="C400" i="26"/>
  <c r="H399" i="26"/>
  <c r="G399" i="26"/>
  <c r="F399" i="26"/>
  <c r="E399" i="26"/>
  <c r="U406" i="27" s="1"/>
  <c r="C399" i="26"/>
  <c r="C398" i="26"/>
  <c r="J393" i="27" s="1"/>
  <c r="C397" i="26"/>
  <c r="C396" i="26"/>
  <c r="C395" i="26"/>
  <c r="H394" i="26"/>
  <c r="G394" i="26"/>
  <c r="F394" i="26"/>
  <c r="E394" i="26"/>
  <c r="C394" i="26"/>
  <c r="H393" i="26"/>
  <c r="G393" i="26"/>
  <c r="F393" i="26"/>
  <c r="E393" i="26"/>
  <c r="U408" i="27" s="1"/>
  <c r="C393" i="26"/>
  <c r="H392" i="26"/>
  <c r="G392" i="26"/>
  <c r="F392" i="26"/>
  <c r="N397" i="27" s="1"/>
  <c r="E392" i="26"/>
  <c r="C392" i="26"/>
  <c r="H391" i="26"/>
  <c r="G391" i="26"/>
  <c r="F391" i="26"/>
  <c r="E391" i="26"/>
  <c r="U390" i="27" s="1"/>
  <c r="C391" i="26"/>
  <c r="J390" i="27" s="1"/>
  <c r="C390" i="26"/>
  <c r="J379" i="27" s="1"/>
  <c r="C389" i="26"/>
  <c r="J380" i="27" s="1"/>
  <c r="C388" i="26"/>
  <c r="J368" i="27" s="1"/>
  <c r="C387" i="26"/>
  <c r="C386" i="26"/>
  <c r="C385" i="26"/>
  <c r="C384" i="26"/>
  <c r="H383" i="26"/>
  <c r="G383" i="26"/>
  <c r="F383" i="26"/>
  <c r="E383" i="26"/>
  <c r="C383" i="26"/>
  <c r="C382" i="26"/>
  <c r="H381" i="26"/>
  <c r="G381" i="26"/>
  <c r="F381" i="26"/>
  <c r="C381" i="26"/>
  <c r="J382" i="27" s="1"/>
  <c r="C380" i="26"/>
  <c r="J372" i="27" s="1"/>
  <c r="C379" i="26"/>
  <c r="C378" i="26"/>
  <c r="C377" i="26"/>
  <c r="C376" i="26"/>
  <c r="H375" i="26"/>
  <c r="G375" i="26"/>
  <c r="F375" i="26"/>
  <c r="E375" i="26"/>
  <c r="U394" i="27" s="1"/>
  <c r="C375" i="26"/>
  <c r="C374" i="26"/>
  <c r="C373" i="26"/>
  <c r="C372" i="26"/>
  <c r="J367" i="27" s="1"/>
  <c r="H371" i="26"/>
  <c r="G371" i="26"/>
  <c r="F371" i="26"/>
  <c r="C371" i="26"/>
  <c r="J355" i="27" s="1"/>
  <c r="H370" i="26"/>
  <c r="G370" i="26"/>
  <c r="F370" i="26"/>
  <c r="C370" i="26"/>
  <c r="J356" i="27" s="1"/>
  <c r="C369" i="26"/>
  <c r="J341" i="27" s="1"/>
  <c r="H368" i="26"/>
  <c r="G368" i="26"/>
  <c r="F368" i="26"/>
  <c r="E368" i="26"/>
  <c r="C368" i="26"/>
  <c r="C367" i="26"/>
  <c r="C366" i="26"/>
  <c r="E365" i="26"/>
  <c r="C365" i="26"/>
  <c r="J384" i="27" s="1"/>
  <c r="H364" i="26"/>
  <c r="G364" i="26"/>
  <c r="F364" i="26"/>
  <c r="E364" i="26"/>
  <c r="C364" i="26"/>
  <c r="H363" i="26"/>
  <c r="G363" i="26"/>
  <c r="F363" i="26"/>
  <c r="E363" i="26"/>
  <c r="C363" i="26"/>
  <c r="J375" i="27" s="1"/>
  <c r="C362" i="26"/>
  <c r="J370" i="27" s="1"/>
  <c r="E361" i="26"/>
  <c r="C361" i="26"/>
  <c r="H360" i="26"/>
  <c r="G360" i="26"/>
  <c r="F360" i="26"/>
  <c r="E360" i="26"/>
  <c r="U363" i="27" s="1"/>
  <c r="C360" i="26"/>
  <c r="J363" i="27" s="1"/>
  <c r="H359" i="26"/>
  <c r="G359" i="26"/>
  <c r="F359" i="26"/>
  <c r="E359" i="26"/>
  <c r="U364" i="27" s="1"/>
  <c r="C359" i="26"/>
  <c r="J364" i="27" s="1"/>
  <c r="H358" i="26"/>
  <c r="G358" i="26"/>
  <c r="F358" i="26"/>
  <c r="N350" i="27" s="1"/>
  <c r="E358" i="26"/>
  <c r="C358" i="26"/>
  <c r="H357" i="26"/>
  <c r="G357" i="26"/>
  <c r="F357" i="26"/>
  <c r="E357" i="26"/>
  <c r="C357" i="26"/>
  <c r="J343" i="27" s="1"/>
  <c r="C356" i="26"/>
  <c r="H355" i="26"/>
  <c r="G355" i="26"/>
  <c r="F355" i="26"/>
  <c r="E355" i="26"/>
  <c r="C355" i="26"/>
  <c r="C354" i="26"/>
  <c r="C353" i="26"/>
  <c r="J310" i="27" s="1"/>
  <c r="C352" i="26"/>
  <c r="J388" i="27" s="1"/>
  <c r="C351" i="26"/>
  <c r="H350" i="26"/>
  <c r="G350" i="26"/>
  <c r="F350" i="26"/>
  <c r="N374" i="27" s="1"/>
  <c r="E350" i="26"/>
  <c r="C350" i="26"/>
  <c r="J374" i="27" s="1"/>
  <c r="C349" i="26"/>
  <c r="J360" i="27" s="1"/>
  <c r="H348" i="26"/>
  <c r="G348" i="26"/>
  <c r="F348" i="26"/>
  <c r="E348" i="26"/>
  <c r="U361" i="27" s="1"/>
  <c r="C348" i="26"/>
  <c r="J361" i="27" s="1"/>
  <c r="H347" i="26"/>
  <c r="G347" i="26"/>
  <c r="F347" i="26"/>
  <c r="N349" i="27" s="1"/>
  <c r="E347" i="26"/>
  <c r="U349" i="27" s="1"/>
  <c r="C347" i="26"/>
  <c r="J349" i="27" s="1"/>
  <c r="C346" i="26"/>
  <c r="H345" i="26"/>
  <c r="G345" i="26"/>
  <c r="F345" i="26"/>
  <c r="C345" i="26"/>
  <c r="C344" i="26"/>
  <c r="J315" i="27" s="1"/>
  <c r="H343" i="26"/>
  <c r="G343" i="26"/>
  <c r="F343" i="26"/>
  <c r="C343" i="26"/>
  <c r="H342" i="26"/>
  <c r="G342" i="26"/>
  <c r="F342" i="26"/>
  <c r="C342" i="26"/>
  <c r="C341" i="26"/>
  <c r="J298" i="27" s="1"/>
  <c r="C340" i="26"/>
  <c r="J292" i="27" s="1"/>
  <c r="H339" i="26"/>
  <c r="G339" i="26"/>
  <c r="F339" i="26"/>
  <c r="N371" i="27" s="1"/>
  <c r="E339" i="26"/>
  <c r="U371" i="27" s="1"/>
  <c r="C339" i="26"/>
  <c r="J371" i="27" s="1"/>
  <c r="H338" i="26"/>
  <c r="G338" i="26"/>
  <c r="F338" i="26"/>
  <c r="E338" i="26"/>
  <c r="U365" i="27" s="1"/>
  <c r="C338" i="26"/>
  <c r="J365" i="27" s="1"/>
  <c r="H337" i="26"/>
  <c r="G337" i="26"/>
  <c r="F337" i="26"/>
  <c r="E337" i="26"/>
  <c r="C337" i="26"/>
  <c r="J357" i="27" s="1"/>
  <c r="C336" i="26"/>
  <c r="H335" i="26"/>
  <c r="G335" i="26"/>
  <c r="F335" i="26"/>
  <c r="N352" i="27" s="1"/>
  <c r="E335" i="26"/>
  <c r="U352" i="27" s="1"/>
  <c r="C335" i="26"/>
  <c r="J352" i="27" s="1"/>
  <c r="H334" i="26"/>
  <c r="G334" i="26"/>
  <c r="F334" i="26"/>
  <c r="N344" i="27" s="1"/>
  <c r="E334" i="26"/>
  <c r="C334" i="26"/>
  <c r="E333" i="26"/>
  <c r="U339" i="27" s="1"/>
  <c r="C333" i="26"/>
  <c r="E332" i="26"/>
  <c r="C332" i="26"/>
  <c r="J333" i="27" s="1"/>
  <c r="C331" i="26"/>
  <c r="H330" i="26"/>
  <c r="G330" i="26"/>
  <c r="F330" i="26"/>
  <c r="E330" i="26"/>
  <c r="C330" i="26"/>
  <c r="J317" i="27" s="1"/>
  <c r="H329" i="26"/>
  <c r="G329" i="26"/>
  <c r="F329" i="26"/>
  <c r="N311" i="27" s="1"/>
  <c r="E329" i="26"/>
  <c r="U311" i="27" s="1"/>
  <c r="C329" i="26"/>
  <c r="H328" i="26"/>
  <c r="G328" i="26"/>
  <c r="F328" i="26"/>
  <c r="N307" i="27" s="1"/>
  <c r="C328" i="26"/>
  <c r="H327" i="26"/>
  <c r="G327" i="26"/>
  <c r="F327" i="26"/>
  <c r="N301" i="27" s="1"/>
  <c r="E327" i="26"/>
  <c r="C327" i="26"/>
  <c r="C326" i="26"/>
  <c r="J293" i="27" s="1"/>
  <c r="C325" i="26"/>
  <c r="J288" i="27" s="1"/>
  <c r="C324" i="26"/>
  <c r="J289" i="27" s="1"/>
  <c r="E323" i="26"/>
  <c r="U366" i="27" s="1"/>
  <c r="C323" i="26"/>
  <c r="J366" i="27" s="1"/>
  <c r="E322" i="26"/>
  <c r="U358" i="27" s="1"/>
  <c r="C322" i="26"/>
  <c r="J358" i="27" s="1"/>
  <c r="E321" i="26"/>
  <c r="C321" i="26"/>
  <c r="H320" i="26"/>
  <c r="G320" i="26"/>
  <c r="F320" i="26"/>
  <c r="E320" i="26"/>
  <c r="C320" i="26"/>
  <c r="H319" i="26"/>
  <c r="G319" i="26"/>
  <c r="F319" i="26"/>
  <c r="E319" i="26"/>
  <c r="C319" i="26"/>
  <c r="E318" i="26"/>
  <c r="U348" i="27" s="1"/>
  <c r="C318" i="26"/>
  <c r="J348" i="27" s="1"/>
  <c r="H317" i="26"/>
  <c r="G317" i="26"/>
  <c r="F317" i="26"/>
  <c r="E317" i="26"/>
  <c r="C317" i="26"/>
  <c r="J335" i="27" s="1"/>
  <c r="H316" i="26"/>
  <c r="G316" i="26"/>
  <c r="F316" i="26"/>
  <c r="E316" i="26"/>
  <c r="U336" i="27" s="1"/>
  <c r="C316" i="26"/>
  <c r="H315" i="26"/>
  <c r="G315" i="26"/>
  <c r="F315" i="26"/>
  <c r="N324" i="27" s="1"/>
  <c r="E315" i="26"/>
  <c r="C315" i="26"/>
  <c r="J324" i="27" s="1"/>
  <c r="H314" i="26"/>
  <c r="G314" i="26"/>
  <c r="F314" i="26"/>
  <c r="E314" i="26"/>
  <c r="C314" i="26"/>
  <c r="J325" i="27" s="1"/>
  <c r="H313" i="26"/>
  <c r="G313" i="26"/>
  <c r="F313" i="26"/>
  <c r="N314" i="27" s="1"/>
  <c r="E313" i="26"/>
  <c r="C313" i="26"/>
  <c r="H312" i="26"/>
  <c r="G312" i="26"/>
  <c r="F312" i="26"/>
  <c r="E312" i="26"/>
  <c r="C312" i="26"/>
  <c r="C311" i="26"/>
  <c r="H310" i="26"/>
  <c r="G310" i="26"/>
  <c r="F310" i="26"/>
  <c r="C310" i="26"/>
  <c r="H309" i="26"/>
  <c r="G309" i="26"/>
  <c r="F309" i="26"/>
  <c r="C309" i="26"/>
  <c r="J297" i="27" s="1"/>
  <c r="C308" i="26"/>
  <c r="C307" i="26"/>
  <c r="J346" i="27" s="1"/>
  <c r="C306" i="26"/>
  <c r="C305" i="26"/>
  <c r="C304" i="26"/>
  <c r="J329" i="27" s="1"/>
  <c r="C303" i="26"/>
  <c r="C302" i="26"/>
  <c r="C301" i="26"/>
  <c r="J318" i="27" s="1"/>
  <c r="H300" i="26"/>
  <c r="G300" i="26"/>
  <c r="F300" i="26"/>
  <c r="C300" i="26"/>
  <c r="H299" i="26"/>
  <c r="G299" i="26"/>
  <c r="F299" i="26"/>
  <c r="E299" i="26"/>
  <c r="U312" i="27" s="1"/>
  <c r="C299" i="26"/>
  <c r="J312" i="27" s="1"/>
  <c r="C298" i="26"/>
  <c r="H297" i="26"/>
  <c r="G297" i="26"/>
  <c r="F297" i="26"/>
  <c r="N309" i="27" s="1"/>
  <c r="E297" i="26"/>
  <c r="U309" i="27" s="1"/>
  <c r="C297" i="26"/>
  <c r="J309" i="27" s="1"/>
  <c r="H296" i="26"/>
  <c r="G296" i="26"/>
  <c r="F296" i="26"/>
  <c r="E296" i="26"/>
  <c r="C296" i="26"/>
  <c r="C295" i="26"/>
  <c r="C294" i="26"/>
  <c r="J291" i="27" s="1"/>
  <c r="C293" i="26"/>
  <c r="C292" i="26"/>
  <c r="C291" i="26"/>
  <c r="C290" i="26"/>
  <c r="C289" i="26"/>
  <c r="C288" i="26"/>
  <c r="C287" i="26"/>
  <c r="J331" i="27" s="1"/>
  <c r="C286" i="26"/>
  <c r="J323" i="27" s="1"/>
  <c r="H285" i="26"/>
  <c r="G285" i="26"/>
  <c r="F285" i="26"/>
  <c r="N320" i="27" s="1"/>
  <c r="C285" i="26"/>
  <c r="H284" i="26"/>
  <c r="G284" i="26"/>
  <c r="F284" i="26"/>
  <c r="E284" i="26"/>
  <c r="C284" i="26"/>
  <c r="J313" i="27" s="1"/>
  <c r="C283" i="26"/>
  <c r="H282" i="26"/>
  <c r="G282" i="26"/>
  <c r="F282" i="26"/>
  <c r="C282" i="26"/>
  <c r="H281" i="26"/>
  <c r="G281" i="26"/>
  <c r="F281" i="26"/>
  <c r="N294" i="27" s="1"/>
  <c r="C281" i="26"/>
  <c r="J294" i="27" s="1"/>
  <c r="C280" i="26"/>
  <c r="H279" i="26"/>
  <c r="G279" i="26"/>
  <c r="F279" i="26"/>
  <c r="C279" i="26"/>
  <c r="H278" i="26"/>
  <c r="G278" i="26"/>
  <c r="F278" i="26"/>
  <c r="N283" i="27" s="1"/>
  <c r="C278" i="26"/>
  <c r="H277" i="26"/>
  <c r="G277" i="26"/>
  <c r="F277" i="26"/>
  <c r="E277" i="26"/>
  <c r="C277" i="26"/>
  <c r="C276" i="26"/>
  <c r="J259" i="27" s="1"/>
  <c r="C275" i="26"/>
  <c r="J256" i="27" s="1"/>
  <c r="C274" i="26"/>
  <c r="C273" i="26"/>
  <c r="C272" i="26"/>
  <c r="C271" i="26"/>
  <c r="H270" i="26"/>
  <c r="G270" i="26"/>
  <c r="F270" i="26"/>
  <c r="N271" i="27" s="1"/>
  <c r="E270" i="26"/>
  <c r="C270" i="26"/>
  <c r="C269" i="26"/>
  <c r="H268" i="26"/>
  <c r="G268" i="26"/>
  <c r="F268" i="26"/>
  <c r="E268" i="26"/>
  <c r="C268" i="26"/>
  <c r="J266" i="27" s="1"/>
  <c r="C267" i="26"/>
  <c r="J267" i="27" s="1"/>
  <c r="H266" i="26"/>
  <c r="G266" i="26"/>
  <c r="F266" i="26"/>
  <c r="E266" i="26"/>
  <c r="C266" i="26"/>
  <c r="J264" i="27" s="1"/>
  <c r="C265" i="26"/>
  <c r="J261" i="27" s="1"/>
  <c r="H264" i="26"/>
  <c r="G264" i="26"/>
  <c r="F264" i="26"/>
  <c r="N258" i="27" s="1"/>
  <c r="E264" i="26"/>
  <c r="U258" i="27" s="1"/>
  <c r="C264" i="26"/>
  <c r="C263" i="26"/>
  <c r="J254" i="27" s="1"/>
  <c r="C262" i="26"/>
  <c r="J255" i="27" s="1"/>
  <c r="C261" i="26"/>
  <c r="C260" i="26"/>
  <c r="C259" i="26"/>
  <c r="H258" i="26"/>
  <c r="G258" i="26"/>
  <c r="F258" i="26"/>
  <c r="E258" i="26"/>
  <c r="C258" i="26"/>
  <c r="H257" i="26"/>
  <c r="G257" i="26"/>
  <c r="F257" i="26"/>
  <c r="E257" i="26"/>
  <c r="U270" i="27" s="1"/>
  <c r="C257" i="26"/>
  <c r="H256" i="26"/>
  <c r="G256" i="26"/>
  <c r="F256" i="26"/>
  <c r="N262" i="27" s="1"/>
  <c r="C256" i="26"/>
  <c r="C255" i="26"/>
  <c r="H254" i="26"/>
  <c r="G254" i="26"/>
  <c r="F254" i="26"/>
  <c r="N250" i="27" s="1"/>
  <c r="E254" i="26"/>
  <c r="C254" i="26"/>
  <c r="J250" i="27" s="1"/>
  <c r="C253" i="26"/>
  <c r="C252" i="26"/>
  <c r="C251" i="26"/>
  <c r="C250" i="26"/>
  <c r="H249" i="26"/>
  <c r="G249" i="26"/>
  <c r="F249" i="26"/>
  <c r="E249" i="26"/>
  <c r="C249" i="26"/>
  <c r="H248" i="26"/>
  <c r="G248" i="26"/>
  <c r="F248" i="26"/>
  <c r="E248" i="26"/>
  <c r="C248" i="26"/>
  <c r="H247" i="26"/>
  <c r="G247" i="26"/>
  <c r="F247" i="26"/>
  <c r="N249" i="27" s="1"/>
  <c r="E247" i="26"/>
  <c r="U249" i="27" s="1"/>
  <c r="C247" i="26"/>
  <c r="J249" i="27" s="1"/>
  <c r="C246" i="26"/>
  <c r="J242" i="27" s="1"/>
  <c r="C245" i="26"/>
  <c r="J243" i="27" s="1"/>
  <c r="H244" i="26"/>
  <c r="G244" i="26"/>
  <c r="F244" i="26"/>
  <c r="E244" i="26"/>
  <c r="U239" i="27" s="1"/>
  <c r="C244" i="26"/>
  <c r="J239" i="27" s="1"/>
  <c r="C243" i="26"/>
  <c r="J235" i="27" s="1"/>
  <c r="C242" i="26"/>
  <c r="C241" i="26"/>
  <c r="J231" i="27" s="1"/>
  <c r="C240" i="26"/>
  <c r="J227" i="27" s="1"/>
  <c r="H239" i="26"/>
  <c r="G239" i="26"/>
  <c r="F239" i="26"/>
  <c r="N252" i="27" s="1"/>
  <c r="E239" i="26"/>
  <c r="C239" i="26"/>
  <c r="C238" i="26"/>
  <c r="J247" i="27" s="1"/>
  <c r="H237" i="26"/>
  <c r="G237" i="26"/>
  <c r="F237" i="26"/>
  <c r="E237" i="26"/>
  <c r="C237" i="26"/>
  <c r="C236" i="26"/>
  <c r="J222" i="27" s="1"/>
  <c r="C235" i="26"/>
  <c r="J219" i="27" s="1"/>
  <c r="C234" i="26"/>
  <c r="C233" i="26"/>
  <c r="H232" i="26"/>
  <c r="G232" i="26"/>
  <c r="F232" i="26"/>
  <c r="E232" i="26"/>
  <c r="C232" i="26"/>
  <c r="H231" i="26"/>
  <c r="G231" i="26"/>
  <c r="F231" i="26"/>
  <c r="E231" i="26"/>
  <c r="C231" i="26"/>
  <c r="H230" i="26"/>
  <c r="G230" i="26"/>
  <c r="F230" i="26"/>
  <c r="C230" i="26"/>
  <c r="J230" i="27" s="1"/>
  <c r="H229" i="26"/>
  <c r="G229" i="26"/>
  <c r="F229" i="26"/>
  <c r="C229" i="26"/>
  <c r="C228" i="26"/>
  <c r="J223" i="27" s="1"/>
  <c r="H227" i="26"/>
  <c r="G227" i="26"/>
  <c r="F227" i="26"/>
  <c r="C227" i="26"/>
  <c r="J224" i="27" s="1"/>
  <c r="C226" i="26"/>
  <c r="C225" i="26"/>
  <c r="H224" i="26"/>
  <c r="G224" i="26"/>
  <c r="F224" i="26"/>
  <c r="C224" i="26"/>
  <c r="J214" i="27" s="1"/>
  <c r="H223" i="26"/>
  <c r="G223" i="26"/>
  <c r="F223" i="26"/>
  <c r="E223" i="26"/>
  <c r="U245" i="27" s="1"/>
  <c r="C223" i="26"/>
  <c r="H222" i="26"/>
  <c r="G222" i="26"/>
  <c r="F222" i="26"/>
  <c r="E222" i="26"/>
  <c r="U241" i="27" s="1"/>
  <c r="C222" i="26"/>
  <c r="J241" i="27" s="1"/>
  <c r="H221" i="26"/>
  <c r="G221" i="26"/>
  <c r="F221" i="26"/>
  <c r="E221" i="26"/>
  <c r="C221" i="26"/>
  <c r="H220" i="26"/>
  <c r="G220" i="26"/>
  <c r="F220" i="26"/>
  <c r="E220" i="26"/>
  <c r="U205" i="27" s="1"/>
  <c r="C220" i="26"/>
  <c r="J205" i="27" s="1"/>
  <c r="C219" i="26"/>
  <c r="C218" i="26"/>
  <c r="C217" i="26"/>
  <c r="J226" i="27" s="1"/>
  <c r="H216" i="26"/>
  <c r="G216" i="26"/>
  <c r="F216" i="26"/>
  <c r="E216" i="26"/>
  <c r="U216" i="27" s="1"/>
  <c r="C216" i="26"/>
  <c r="J218" i="27" s="1"/>
  <c r="H215" i="26"/>
  <c r="G215" i="26"/>
  <c r="F215" i="26"/>
  <c r="E215" i="26"/>
  <c r="U217" i="27" s="1"/>
  <c r="C215" i="26"/>
  <c r="J217" i="27" s="1"/>
  <c r="H214" i="26"/>
  <c r="G214" i="26"/>
  <c r="F214" i="26"/>
  <c r="N211" i="27" s="1"/>
  <c r="C214" i="26"/>
  <c r="H213" i="26"/>
  <c r="G213" i="26"/>
  <c r="F213" i="26"/>
  <c r="N206" i="27" s="1"/>
  <c r="E213" i="26"/>
  <c r="U206" i="27" s="1"/>
  <c r="C213" i="26"/>
  <c r="J206" i="27" s="1"/>
  <c r="E212" i="26"/>
  <c r="U207" i="27" s="1"/>
  <c r="C212" i="26"/>
  <c r="H211" i="26"/>
  <c r="G211" i="26"/>
  <c r="F211" i="26"/>
  <c r="E211" i="26"/>
  <c r="U202" i="27" s="1"/>
  <c r="C211" i="26"/>
  <c r="J202" i="27" s="1"/>
  <c r="H210" i="26"/>
  <c r="G210" i="26"/>
  <c r="F210" i="26"/>
  <c r="E210" i="26"/>
  <c r="C210" i="26"/>
  <c r="J203" i="27" s="1"/>
  <c r="H209" i="26"/>
  <c r="G209" i="26"/>
  <c r="F209" i="26"/>
  <c r="N197" i="27" s="1"/>
  <c r="C209" i="26"/>
  <c r="J197" i="27" s="1"/>
  <c r="C208" i="26"/>
  <c r="J198" i="27" s="1"/>
  <c r="C207" i="26"/>
  <c r="C206" i="26"/>
  <c r="C205" i="26"/>
  <c r="C204" i="26"/>
  <c r="E203" i="26"/>
  <c r="C203" i="26"/>
  <c r="H202" i="26"/>
  <c r="G202" i="26"/>
  <c r="F202" i="26"/>
  <c r="E202" i="26"/>
  <c r="C202" i="26"/>
  <c r="C201" i="26"/>
  <c r="H200" i="26"/>
  <c r="G200" i="26"/>
  <c r="F200" i="26"/>
  <c r="E200" i="26"/>
  <c r="C200" i="26"/>
  <c r="E199" i="26"/>
  <c r="C199" i="26"/>
  <c r="E198" i="26"/>
  <c r="U210" i="27" s="1"/>
  <c r="C198" i="26"/>
  <c r="J210" i="27" s="1"/>
  <c r="H197" i="26"/>
  <c r="G197" i="26"/>
  <c r="F197" i="26"/>
  <c r="E197" i="26"/>
  <c r="U204" i="27" s="1"/>
  <c r="C197" i="26"/>
  <c r="C196" i="26"/>
  <c r="J201" i="27" s="1"/>
  <c r="C195" i="26"/>
  <c r="H194" i="26"/>
  <c r="G194" i="26"/>
  <c r="F194" i="26"/>
  <c r="E194" i="26"/>
  <c r="C194" i="26"/>
  <c r="H193" i="26"/>
  <c r="G193" i="26"/>
  <c r="F193" i="26"/>
  <c r="E193" i="26"/>
  <c r="U190" i="27" s="1"/>
  <c r="C193" i="26"/>
  <c r="H192" i="26"/>
  <c r="G192" i="26"/>
  <c r="F192" i="26"/>
  <c r="E192" i="26"/>
  <c r="C192" i="26"/>
  <c r="C191" i="26"/>
  <c r="C190" i="26"/>
  <c r="J168" i="27" s="1"/>
  <c r="C189" i="26"/>
  <c r="J167" i="27" s="1"/>
  <c r="C188" i="26"/>
  <c r="J163" i="27" s="1"/>
  <c r="H187" i="26"/>
  <c r="G187" i="26"/>
  <c r="F187" i="26"/>
  <c r="E187" i="26"/>
  <c r="C187" i="26"/>
  <c r="H186" i="26"/>
  <c r="G186" i="26"/>
  <c r="F186" i="26"/>
  <c r="N200" i="27" s="1"/>
  <c r="E186" i="26"/>
  <c r="C186" i="26"/>
  <c r="J200" i="27" s="1"/>
  <c r="E185" i="26"/>
  <c r="C185" i="26"/>
  <c r="C184" i="26"/>
  <c r="J172" i="27" s="1"/>
  <c r="H183" i="26"/>
  <c r="G183" i="26"/>
  <c r="F183" i="26"/>
  <c r="C183" i="26"/>
  <c r="C182" i="26"/>
  <c r="C181" i="26"/>
  <c r="C180" i="26"/>
  <c r="H179" i="26"/>
  <c r="G179" i="26"/>
  <c r="F179" i="26"/>
  <c r="E179" i="26"/>
  <c r="C179" i="26"/>
  <c r="J188" i="27" s="1"/>
  <c r="H178" i="26"/>
  <c r="G178" i="26"/>
  <c r="F178" i="26"/>
  <c r="E178" i="26"/>
  <c r="C178" i="26"/>
  <c r="H177" i="26"/>
  <c r="G177" i="26"/>
  <c r="F177" i="26"/>
  <c r="N179" i="27" s="1"/>
  <c r="E177" i="26"/>
  <c r="C177" i="26"/>
  <c r="H176" i="26"/>
  <c r="G176" i="26"/>
  <c r="F176" i="26"/>
  <c r="N180" i="27" s="1"/>
  <c r="E176" i="26"/>
  <c r="C176" i="26"/>
  <c r="C175" i="26"/>
  <c r="J176" i="27" s="1"/>
  <c r="H174" i="26"/>
  <c r="G174" i="26"/>
  <c r="F174" i="26"/>
  <c r="E174" i="26"/>
  <c r="C174" i="26"/>
  <c r="J177" i="27" s="1"/>
  <c r="H173" i="26"/>
  <c r="G173" i="26"/>
  <c r="F173" i="26"/>
  <c r="N165" i="27" s="1"/>
  <c r="C173" i="26"/>
  <c r="H172" i="26"/>
  <c r="G172" i="26"/>
  <c r="F172" i="26"/>
  <c r="N161" i="27" s="1"/>
  <c r="C172" i="26"/>
  <c r="J161" i="27" s="1"/>
  <c r="C171" i="26"/>
  <c r="J155" i="27" s="1"/>
  <c r="C170" i="26"/>
  <c r="H169" i="26"/>
  <c r="G169" i="26"/>
  <c r="F169" i="26"/>
  <c r="E169" i="26"/>
  <c r="C169" i="26"/>
  <c r="J181" i="27" s="1"/>
  <c r="H168" i="26"/>
  <c r="G168" i="26"/>
  <c r="F168" i="26"/>
  <c r="E168" i="26"/>
  <c r="C168" i="26"/>
  <c r="H167" i="26"/>
  <c r="G167" i="26"/>
  <c r="F167" i="26"/>
  <c r="N175" i="27" s="1"/>
  <c r="E167" i="26"/>
  <c r="U175" i="27" s="1"/>
  <c r="C167" i="26"/>
  <c r="J175" i="27" s="1"/>
  <c r="H166" i="26"/>
  <c r="G166" i="26"/>
  <c r="F166" i="26"/>
  <c r="E166" i="26"/>
  <c r="C166" i="26"/>
  <c r="H165" i="26"/>
  <c r="G165" i="26"/>
  <c r="F165" i="26"/>
  <c r="E165" i="26"/>
  <c r="C165" i="26"/>
  <c r="J160" i="27" s="1"/>
  <c r="H164" i="26"/>
  <c r="G164" i="26"/>
  <c r="F164" i="26"/>
  <c r="E164" i="26"/>
  <c r="C164" i="26"/>
  <c r="H163" i="26"/>
  <c r="G163" i="26"/>
  <c r="F163" i="26"/>
  <c r="N153" i="27" s="1"/>
  <c r="E163" i="26"/>
  <c r="C163" i="26"/>
  <c r="C162" i="26"/>
  <c r="H161" i="26"/>
  <c r="G161" i="26"/>
  <c r="F161" i="26"/>
  <c r="C161" i="26"/>
  <c r="C160" i="26"/>
  <c r="J139" i="27" s="1"/>
  <c r="C159" i="26"/>
  <c r="C158" i="26"/>
  <c r="J170" i="27" s="1"/>
  <c r="C157" i="26"/>
  <c r="C156" i="26"/>
  <c r="H155" i="26"/>
  <c r="G155" i="26"/>
  <c r="F155" i="26"/>
  <c r="N154" i="27" s="1"/>
  <c r="E155" i="26"/>
  <c r="C155" i="26"/>
  <c r="H154" i="26"/>
  <c r="G154" i="26"/>
  <c r="F154" i="26"/>
  <c r="C154" i="26"/>
  <c r="J149" i="27" s="1"/>
  <c r="H153" i="26"/>
  <c r="G153" i="26"/>
  <c r="F153" i="26"/>
  <c r="C153" i="26"/>
  <c r="C152" i="26"/>
  <c r="C151" i="26"/>
  <c r="H150" i="26"/>
  <c r="G150" i="26"/>
  <c r="F150" i="26"/>
  <c r="N136" i="27" s="1"/>
  <c r="C150" i="26"/>
  <c r="C149" i="26"/>
  <c r="E148" i="26"/>
  <c r="C148" i="26"/>
  <c r="J162" i="27" s="1"/>
  <c r="H147" i="26"/>
  <c r="G147" i="26"/>
  <c r="F147" i="26"/>
  <c r="N158" i="27" s="1"/>
  <c r="E147" i="26"/>
  <c r="C147" i="26"/>
  <c r="J158" i="27" s="1"/>
  <c r="H146" i="26"/>
  <c r="G146" i="26"/>
  <c r="F146" i="26"/>
  <c r="E146" i="26"/>
  <c r="C146" i="26"/>
  <c r="H145" i="26"/>
  <c r="G145" i="26"/>
  <c r="F145" i="26"/>
  <c r="E145" i="26"/>
  <c r="U151" i="27" s="1"/>
  <c r="C145" i="26"/>
  <c r="E144" i="26"/>
  <c r="C144" i="26"/>
  <c r="C143" i="26"/>
  <c r="H142" i="26"/>
  <c r="G142" i="26"/>
  <c r="F142" i="26"/>
  <c r="N134" i="27" s="1"/>
  <c r="E142" i="26"/>
  <c r="C142" i="26"/>
  <c r="E141" i="26"/>
  <c r="C141" i="26"/>
  <c r="E140" i="26"/>
  <c r="C140" i="26"/>
  <c r="E139" i="26"/>
  <c r="C139" i="26"/>
  <c r="E138" i="26"/>
  <c r="C138" i="26"/>
  <c r="C137" i="26"/>
  <c r="C136" i="26"/>
  <c r="H135" i="26"/>
  <c r="G135" i="26"/>
  <c r="F135" i="26"/>
  <c r="N140" i="27" s="1"/>
  <c r="E135" i="26"/>
  <c r="C135" i="26"/>
  <c r="C134" i="26"/>
  <c r="C133" i="26"/>
  <c r="H132" i="26"/>
  <c r="G132" i="26"/>
  <c r="F132" i="26"/>
  <c r="N122" i="27" s="1"/>
  <c r="C132" i="26"/>
  <c r="H131" i="26"/>
  <c r="G131" i="26"/>
  <c r="F131" i="26"/>
  <c r="C131" i="26"/>
  <c r="C130" i="26"/>
  <c r="C129" i="26"/>
  <c r="C128" i="26"/>
  <c r="C127" i="26"/>
  <c r="C126" i="26"/>
  <c r="C125" i="26"/>
  <c r="H124" i="26"/>
  <c r="G124" i="26"/>
  <c r="F124" i="26"/>
  <c r="C124" i="26"/>
  <c r="H123" i="26"/>
  <c r="G123" i="26"/>
  <c r="F123" i="26"/>
  <c r="N117" i="27" s="1"/>
  <c r="E123" i="26"/>
  <c r="C123" i="26"/>
  <c r="C122" i="26"/>
  <c r="C121" i="26"/>
  <c r="C120" i="26"/>
  <c r="C119" i="26"/>
  <c r="H118" i="26"/>
  <c r="G118" i="26"/>
  <c r="F118" i="26"/>
  <c r="N121" i="27" s="1"/>
  <c r="E118" i="26"/>
  <c r="C118" i="26"/>
  <c r="H117" i="26"/>
  <c r="G117" i="26"/>
  <c r="F117" i="26"/>
  <c r="E117" i="26"/>
  <c r="C117" i="26"/>
  <c r="H116" i="26"/>
  <c r="G116" i="26"/>
  <c r="F116" i="26"/>
  <c r="E116" i="26"/>
  <c r="C116" i="26"/>
  <c r="H115" i="26"/>
  <c r="G115" i="26"/>
  <c r="F115" i="26"/>
  <c r="N107" i="27" s="1"/>
  <c r="E115" i="26"/>
  <c r="U107" i="27" s="1"/>
  <c r="C115" i="26"/>
  <c r="H114" i="26"/>
  <c r="G114" i="26"/>
  <c r="F114" i="26"/>
  <c r="C114" i="26"/>
  <c r="C113" i="26"/>
  <c r="C112" i="26"/>
  <c r="C111" i="26"/>
  <c r="C110" i="26"/>
  <c r="H109" i="26"/>
  <c r="G109" i="26"/>
  <c r="F109" i="26"/>
  <c r="C109" i="26"/>
  <c r="C108" i="26"/>
  <c r="H107" i="26"/>
  <c r="G107" i="26"/>
  <c r="F107" i="26"/>
  <c r="E107" i="26"/>
  <c r="C107" i="26"/>
  <c r="C106" i="26"/>
  <c r="H105" i="26"/>
  <c r="G105" i="26"/>
  <c r="F105" i="26"/>
  <c r="N93" i="27" s="1"/>
  <c r="C105" i="26"/>
  <c r="J93" i="27" s="1"/>
  <c r="C104" i="26"/>
  <c r="J91" i="27" s="1"/>
  <c r="C103" i="26"/>
  <c r="C102" i="26"/>
  <c r="H101" i="26"/>
  <c r="G101" i="26"/>
  <c r="F101" i="26"/>
  <c r="N105" i="27" s="1"/>
  <c r="E101" i="26"/>
  <c r="C101" i="26"/>
  <c r="J105" i="27" s="1"/>
  <c r="C100" i="26"/>
  <c r="H99" i="26"/>
  <c r="G99" i="26"/>
  <c r="F99" i="26"/>
  <c r="C99" i="26"/>
  <c r="J92" i="27" s="1"/>
  <c r="H98" i="26"/>
  <c r="G98" i="26"/>
  <c r="F98" i="26"/>
  <c r="C98" i="26"/>
  <c r="C97" i="26"/>
  <c r="C96" i="26"/>
  <c r="J83" i="27" s="1"/>
  <c r="C95" i="26"/>
  <c r="C94" i="26"/>
  <c r="H93" i="26"/>
  <c r="G93" i="26"/>
  <c r="F93" i="26"/>
  <c r="N96" i="27" s="1"/>
  <c r="E93" i="26"/>
  <c r="C93" i="26"/>
  <c r="H92" i="26"/>
  <c r="G92" i="26"/>
  <c r="F92" i="26"/>
  <c r="E92" i="26"/>
  <c r="C92" i="26"/>
  <c r="H91" i="26"/>
  <c r="G91" i="26"/>
  <c r="F91" i="26"/>
  <c r="E91" i="26"/>
  <c r="U85" i="27" s="1"/>
  <c r="C91" i="26"/>
  <c r="J85" i="27" s="1"/>
  <c r="C90" i="26"/>
  <c r="J81" i="27" s="1"/>
  <c r="C89" i="26"/>
  <c r="J79" i="27" s="1"/>
  <c r="H88" i="26"/>
  <c r="G88" i="26"/>
  <c r="F88" i="26"/>
  <c r="C88" i="26"/>
  <c r="H87" i="26"/>
  <c r="G87" i="26"/>
  <c r="F87" i="26"/>
  <c r="E87" i="26"/>
  <c r="U82" i="27" s="1"/>
  <c r="C87" i="26"/>
  <c r="J82" i="27" s="1"/>
  <c r="C86" i="26"/>
  <c r="J77" i="27" s="1"/>
  <c r="C85" i="26"/>
  <c r="J74" i="27" s="1"/>
  <c r="C84" i="26"/>
  <c r="H83" i="26"/>
  <c r="G83" i="26"/>
  <c r="F83" i="26"/>
  <c r="E83" i="26"/>
  <c r="U84" i="27" s="1"/>
  <c r="C83" i="26"/>
  <c r="J84" i="27" s="1"/>
  <c r="H82" i="26"/>
  <c r="G82" i="26"/>
  <c r="F82" i="26"/>
  <c r="E82" i="26"/>
  <c r="C82" i="26"/>
  <c r="H81" i="26"/>
  <c r="G81" i="26"/>
  <c r="F81" i="26"/>
  <c r="E81" i="26"/>
  <c r="U71" i="27" s="1"/>
  <c r="C81" i="26"/>
  <c r="C80" i="26"/>
  <c r="C79" i="26"/>
  <c r="E78" i="26"/>
  <c r="U78" i="27" s="1"/>
  <c r="C78" i="26"/>
  <c r="J78" i="27" s="1"/>
  <c r="E77" i="26"/>
  <c r="C77" i="26"/>
  <c r="J76" i="27" s="1"/>
  <c r="E76" i="26"/>
  <c r="U72" i="27" s="1"/>
  <c r="C76" i="26"/>
  <c r="J72" i="27" s="1"/>
  <c r="H75" i="26"/>
  <c r="G75" i="26"/>
  <c r="F75" i="26"/>
  <c r="E75" i="26"/>
  <c r="C75" i="26"/>
  <c r="H74" i="26"/>
  <c r="G74" i="26"/>
  <c r="F74" i="26"/>
  <c r="E74" i="26"/>
  <c r="C74" i="26"/>
  <c r="J68" i="27" s="1"/>
  <c r="H73" i="26"/>
  <c r="G73" i="26"/>
  <c r="F73" i="26"/>
  <c r="E73" i="26"/>
  <c r="U69" i="27" s="1"/>
  <c r="C73" i="26"/>
  <c r="J69" i="27" s="1"/>
  <c r="H72" i="26"/>
  <c r="G72" i="26"/>
  <c r="F72" i="26"/>
  <c r="E72" i="26"/>
  <c r="U66" i="27" s="1"/>
  <c r="C72" i="26"/>
  <c r="J66" i="27" s="1"/>
  <c r="H71" i="26"/>
  <c r="G71" i="26"/>
  <c r="F71" i="26"/>
  <c r="E71" i="26"/>
  <c r="U63" i="27" s="1"/>
  <c r="C71" i="26"/>
  <c r="H70" i="26"/>
  <c r="G70" i="26"/>
  <c r="F70" i="26"/>
  <c r="E70" i="26"/>
  <c r="U61" i="27" s="1"/>
  <c r="C70" i="26"/>
  <c r="J61" i="27" s="1"/>
  <c r="H69" i="26"/>
  <c r="G69" i="26"/>
  <c r="F69" i="26"/>
  <c r="C69" i="26"/>
  <c r="J75" i="27" s="1"/>
  <c r="H68" i="26"/>
  <c r="G68" i="26"/>
  <c r="F68" i="26"/>
  <c r="E68" i="26"/>
  <c r="U70" i="27" s="1"/>
  <c r="C68" i="26"/>
  <c r="J70" i="27" s="1"/>
  <c r="H67" i="26"/>
  <c r="G67" i="26"/>
  <c r="F67" i="26"/>
  <c r="E67" i="26"/>
  <c r="C67" i="26"/>
  <c r="H66" i="26"/>
  <c r="G66" i="26"/>
  <c r="F66" i="26"/>
  <c r="E66" i="26"/>
  <c r="C66" i="26"/>
  <c r="H65" i="26"/>
  <c r="G65" i="26"/>
  <c r="F65" i="26"/>
  <c r="E65" i="26"/>
  <c r="C65" i="26"/>
  <c r="J64" i="27" s="1"/>
  <c r="H64" i="26"/>
  <c r="G64" i="26"/>
  <c r="F64" i="26"/>
  <c r="E64" i="26"/>
  <c r="C64" i="26"/>
  <c r="J60" i="27" s="1"/>
  <c r="E63" i="26"/>
  <c r="U59" i="27" s="1"/>
  <c r="C63" i="26"/>
  <c r="J59" i="27" s="1"/>
  <c r="E62" i="26"/>
  <c r="U57" i="27" s="1"/>
  <c r="C62" i="26"/>
  <c r="J57" i="27" s="1"/>
  <c r="H61" i="26"/>
  <c r="G61" i="26"/>
  <c r="F61" i="26"/>
  <c r="E61" i="26"/>
  <c r="C61" i="26"/>
  <c r="E60" i="26"/>
  <c r="C60" i="26"/>
  <c r="J55" i="27" s="1"/>
  <c r="H59" i="26"/>
  <c r="G59" i="26"/>
  <c r="F59" i="26"/>
  <c r="E59" i="26"/>
  <c r="C59" i="26"/>
  <c r="C58" i="26"/>
  <c r="J51" i="27" s="1"/>
  <c r="C57" i="26"/>
  <c r="J48" i="27" s="1"/>
  <c r="H56" i="26"/>
  <c r="G56" i="26"/>
  <c r="F56" i="26"/>
  <c r="C56" i="26"/>
  <c r="H55" i="26"/>
  <c r="G55" i="26"/>
  <c r="F55" i="26"/>
  <c r="E55" i="26"/>
  <c r="C55" i="26"/>
  <c r="J50" i="27" s="1"/>
  <c r="C54" i="26"/>
  <c r="J47" i="27" s="1"/>
  <c r="C53" i="26"/>
  <c r="H52" i="26"/>
  <c r="G52" i="26"/>
  <c r="F52" i="26"/>
  <c r="C52" i="26"/>
  <c r="J40" i="27" s="1"/>
  <c r="C51" i="26"/>
  <c r="J52" i="27" s="1"/>
  <c r="H50" i="26"/>
  <c r="G50" i="26"/>
  <c r="F50" i="26"/>
  <c r="E50" i="26"/>
  <c r="C50" i="26"/>
  <c r="H49" i="26"/>
  <c r="G49" i="26"/>
  <c r="F49" i="26"/>
  <c r="E49" i="26"/>
  <c r="U46" i="27" s="1"/>
  <c r="C49" i="26"/>
  <c r="J46" i="27" s="1"/>
  <c r="H48" i="26"/>
  <c r="G48" i="26"/>
  <c r="F48" i="26"/>
  <c r="E48" i="26"/>
  <c r="U44" i="27" s="1"/>
  <c r="C48" i="26"/>
  <c r="J44" i="27" s="1"/>
  <c r="C47" i="26"/>
  <c r="J38" i="27" s="1"/>
  <c r="H46" i="26"/>
  <c r="G46" i="26"/>
  <c r="F46" i="26"/>
  <c r="C46" i="26"/>
  <c r="C45" i="26"/>
  <c r="H44" i="26"/>
  <c r="G44" i="26"/>
  <c r="F44" i="26"/>
  <c r="E44" i="26"/>
  <c r="U45" i="27" s="1"/>
  <c r="C44" i="26"/>
  <c r="J45" i="27" s="1"/>
  <c r="H43" i="26"/>
  <c r="G43" i="26"/>
  <c r="F43" i="26"/>
  <c r="E43" i="26"/>
  <c r="U41" i="27" s="1"/>
  <c r="C43" i="26"/>
  <c r="J41" i="27" s="1"/>
  <c r="C42" i="26"/>
  <c r="C41" i="26"/>
  <c r="J42" i="27" s="1"/>
  <c r="C40" i="26"/>
  <c r="J37" i="27" s="1"/>
  <c r="H39" i="26"/>
  <c r="G39" i="26"/>
  <c r="F39" i="26"/>
  <c r="E39" i="26"/>
  <c r="C39" i="26"/>
  <c r="H38" i="26"/>
  <c r="G38" i="26"/>
  <c r="F38" i="26"/>
  <c r="E38" i="26"/>
  <c r="U34" i="27" s="1"/>
  <c r="C38" i="26"/>
  <c r="E37" i="26"/>
  <c r="C37" i="26"/>
  <c r="H36" i="26"/>
  <c r="G36" i="26"/>
  <c r="F36" i="26"/>
  <c r="E36" i="26"/>
  <c r="U32" i="27" s="1"/>
  <c r="C36" i="26"/>
  <c r="J32" i="27" s="1"/>
  <c r="H35" i="26"/>
  <c r="G35" i="26"/>
  <c r="F35" i="26"/>
  <c r="C35" i="26"/>
  <c r="J29" i="27" s="1"/>
  <c r="E34" i="26"/>
  <c r="C34" i="26"/>
  <c r="J27" i="27" s="1"/>
  <c r="C33" i="26"/>
  <c r="J30" i="27" s="1"/>
  <c r="H32" i="26"/>
  <c r="G32" i="26"/>
  <c r="F32" i="26"/>
  <c r="E32" i="26"/>
  <c r="U28" i="27" s="1"/>
  <c r="C32" i="26"/>
  <c r="J28" i="27" s="1"/>
  <c r="H31" i="26"/>
  <c r="G31" i="26"/>
  <c r="F31" i="26"/>
  <c r="E31" i="26"/>
  <c r="U26" i="27" s="1"/>
  <c r="C31" i="26"/>
  <c r="H30" i="26"/>
  <c r="G30" i="26"/>
  <c r="F30" i="26"/>
  <c r="N24" i="27" s="1"/>
  <c r="C30" i="26"/>
  <c r="H29" i="26"/>
  <c r="G29" i="26"/>
  <c r="F29" i="26"/>
  <c r="C29" i="26"/>
  <c r="H28" i="26"/>
  <c r="G28" i="26"/>
  <c r="F28" i="26"/>
  <c r="E28" i="26"/>
  <c r="C28" i="26"/>
  <c r="J25" i="27" s="1"/>
  <c r="H27" i="26"/>
  <c r="G27" i="26"/>
  <c r="F27" i="26"/>
  <c r="E27" i="26"/>
  <c r="C27" i="26"/>
  <c r="H26" i="26"/>
  <c r="G26" i="26"/>
  <c r="F26" i="26"/>
  <c r="N20" i="27" s="1"/>
  <c r="E26" i="26"/>
  <c r="U20" i="27" s="1"/>
  <c r="C26" i="26"/>
  <c r="H25" i="26"/>
  <c r="G25" i="26"/>
  <c r="F25" i="26"/>
  <c r="C25" i="26"/>
  <c r="H24" i="26"/>
  <c r="G24" i="26"/>
  <c r="F24" i="26"/>
  <c r="N19" i="27" s="1"/>
  <c r="E24" i="26"/>
  <c r="U19" i="27" s="1"/>
  <c r="C24" i="26"/>
  <c r="H23" i="26"/>
  <c r="G23" i="26"/>
  <c r="F23" i="26"/>
  <c r="C23" i="26"/>
  <c r="H22" i="26"/>
  <c r="G22" i="26"/>
  <c r="F22" i="26"/>
  <c r="C22" i="26"/>
  <c r="H21" i="26"/>
  <c r="G21" i="26"/>
  <c r="F21" i="26"/>
  <c r="N16" i="27" s="1"/>
  <c r="E21" i="26"/>
  <c r="U16" i="27" s="1"/>
  <c r="C21" i="26"/>
  <c r="J16" i="27" s="1"/>
  <c r="H20" i="26"/>
  <c r="G20" i="26"/>
  <c r="F20" i="26"/>
  <c r="E20" i="26"/>
  <c r="C20" i="26"/>
  <c r="C19" i="26"/>
  <c r="J14" i="27" s="1"/>
  <c r="H18" i="26"/>
  <c r="G18" i="26"/>
  <c r="F18" i="26"/>
  <c r="N13" i="27" s="1"/>
  <c r="E18" i="26"/>
  <c r="U13" i="27" s="1"/>
  <c r="C18" i="26"/>
  <c r="E17" i="26"/>
  <c r="C17" i="26"/>
  <c r="H16" i="26"/>
  <c r="G16" i="26"/>
  <c r="F16" i="26"/>
  <c r="C16" i="26"/>
  <c r="H15" i="26"/>
  <c r="G15" i="26"/>
  <c r="F15" i="26"/>
  <c r="C15" i="26"/>
  <c r="J9" i="27" s="1"/>
  <c r="H14" i="26"/>
  <c r="G14" i="26"/>
  <c r="F14" i="26"/>
  <c r="N10" i="27" s="1"/>
  <c r="C14" i="26"/>
  <c r="J10" i="27" s="1"/>
  <c r="H13" i="26"/>
  <c r="G13" i="26"/>
  <c r="F13" i="26"/>
  <c r="E13" i="26"/>
  <c r="C13" i="26"/>
  <c r="H12" i="26"/>
  <c r="G12" i="26"/>
  <c r="F12" i="26"/>
  <c r="N5" i="27" s="1"/>
  <c r="C12" i="26"/>
  <c r="H11" i="26"/>
  <c r="G11" i="26"/>
  <c r="F11" i="26"/>
  <c r="N6" i="27" s="1"/>
  <c r="C11" i="26"/>
  <c r="H10" i="26"/>
  <c r="G10" i="26"/>
  <c r="F10" i="26"/>
  <c r="N7" i="27" s="1"/>
  <c r="C10" i="26"/>
  <c r="J7" i="27" s="1"/>
  <c r="H9" i="26"/>
  <c r="G9" i="26"/>
  <c r="F9" i="26"/>
  <c r="C9" i="26"/>
  <c r="H8" i="26"/>
  <c r="G8" i="26"/>
  <c r="F8" i="26"/>
  <c r="N3" i="27" s="1"/>
  <c r="E8" i="26"/>
  <c r="C8" i="26"/>
  <c r="H7" i="26"/>
  <c r="G7" i="26"/>
  <c r="F7" i="26"/>
  <c r="E7" i="26"/>
  <c r="C7" i="26"/>
  <c r="E786" i="25"/>
  <c r="C786" i="25"/>
  <c r="E785" i="25"/>
  <c r="C785" i="25"/>
  <c r="E784" i="25"/>
  <c r="C784" i="25"/>
  <c r="E783" i="25"/>
  <c r="C783" i="25"/>
  <c r="E782" i="25"/>
  <c r="C782" i="25"/>
  <c r="E781" i="25"/>
  <c r="C781" i="25"/>
  <c r="E780" i="25"/>
  <c r="C780" i="25"/>
  <c r="E779" i="25"/>
  <c r="C779" i="25"/>
  <c r="E778" i="25"/>
  <c r="C778" i="25"/>
  <c r="E777" i="25"/>
  <c r="C777" i="25"/>
  <c r="E776" i="25"/>
  <c r="C776" i="25"/>
  <c r="E775" i="25"/>
  <c r="C775" i="25"/>
  <c r="E774" i="25"/>
  <c r="D774" i="25"/>
  <c r="C774" i="25"/>
  <c r="E773" i="25"/>
  <c r="C773" i="25"/>
  <c r="E772" i="25"/>
  <c r="D772" i="25"/>
  <c r="L791" i="27" s="1"/>
  <c r="C772" i="25"/>
  <c r="E771" i="25"/>
  <c r="D771" i="25"/>
  <c r="C771" i="25"/>
  <c r="E770" i="25"/>
  <c r="D770" i="25"/>
  <c r="C770" i="25"/>
  <c r="E769" i="25"/>
  <c r="D769" i="25"/>
  <c r="L783" i="27" s="1"/>
  <c r="C769" i="25"/>
  <c r="E768" i="25"/>
  <c r="D768" i="25"/>
  <c r="L780" i="27" s="1"/>
  <c r="C768" i="25"/>
  <c r="E767" i="25"/>
  <c r="C767" i="25"/>
  <c r="E766" i="25"/>
  <c r="C766" i="25"/>
  <c r="I765" i="27" s="1"/>
  <c r="E765" i="25"/>
  <c r="C765" i="25"/>
  <c r="I785" i="27" s="1"/>
  <c r="E764" i="25"/>
  <c r="C764" i="25"/>
  <c r="E763" i="25"/>
  <c r="D763" i="25"/>
  <c r="C763" i="25"/>
  <c r="I778" i="27" s="1"/>
  <c r="E762" i="25"/>
  <c r="C762" i="25"/>
  <c r="E761" i="25"/>
  <c r="C761" i="25"/>
  <c r="E760" i="25"/>
  <c r="C760" i="25"/>
  <c r="E759" i="25"/>
  <c r="C759" i="25"/>
  <c r="I784" i="27" s="1"/>
  <c r="E758" i="25"/>
  <c r="D758" i="25"/>
  <c r="C758" i="25"/>
  <c r="E757" i="25"/>
  <c r="C757" i="25"/>
  <c r="E756" i="25"/>
  <c r="D756" i="25"/>
  <c r="L776" i="27" s="1"/>
  <c r="C756" i="25"/>
  <c r="E755" i="25"/>
  <c r="D755" i="25"/>
  <c r="L770" i="27" s="1"/>
  <c r="C755" i="25"/>
  <c r="E754" i="25"/>
  <c r="D754" i="25"/>
  <c r="L766" i="27" s="1"/>
  <c r="C754" i="25"/>
  <c r="I766" i="27" s="1"/>
  <c r="E753" i="25"/>
  <c r="D753" i="25"/>
  <c r="C753" i="25"/>
  <c r="I761" i="27" s="1"/>
  <c r="E752" i="25"/>
  <c r="D752" i="25"/>
  <c r="L758" i="27" s="1"/>
  <c r="C752" i="25"/>
  <c r="E751" i="25"/>
  <c r="D751" i="25"/>
  <c r="C751" i="25"/>
  <c r="E750" i="25"/>
  <c r="D750" i="25"/>
  <c r="L747" i="27" s="1"/>
  <c r="C750" i="25"/>
  <c r="I747" i="27" s="1"/>
  <c r="E749" i="25"/>
  <c r="C749" i="25"/>
  <c r="E748" i="25"/>
  <c r="C748" i="25"/>
  <c r="E747" i="25"/>
  <c r="C747" i="25"/>
  <c r="I773" i="27" s="1"/>
  <c r="E746" i="25"/>
  <c r="C746" i="25"/>
  <c r="I768" i="27" s="1"/>
  <c r="E745" i="25"/>
  <c r="C745" i="25"/>
  <c r="I763" i="27" s="1"/>
  <c r="E744" i="25"/>
  <c r="C744" i="25"/>
  <c r="I764" i="27" s="1"/>
  <c r="E743" i="25"/>
  <c r="C743" i="25"/>
  <c r="E742" i="25"/>
  <c r="C742" i="25"/>
  <c r="I756" i="27" s="1"/>
  <c r="E741" i="25"/>
  <c r="C741" i="25"/>
  <c r="I757" i="27" s="1"/>
  <c r="E740" i="25"/>
  <c r="C740" i="25"/>
  <c r="E739" i="25"/>
  <c r="C739" i="25"/>
  <c r="I746" i="27" s="1"/>
  <c r="E738" i="25"/>
  <c r="C738" i="25"/>
  <c r="E737" i="25"/>
  <c r="C737" i="25"/>
  <c r="E736" i="25"/>
  <c r="C736" i="25"/>
  <c r="E735" i="25"/>
  <c r="C735" i="25"/>
  <c r="I777" i="27" s="1"/>
  <c r="E734" i="25"/>
  <c r="C734" i="25"/>
  <c r="I771" i="27" s="1"/>
  <c r="E733" i="25"/>
  <c r="C733" i="25"/>
  <c r="I767" i="27" s="1"/>
  <c r="E732" i="25"/>
  <c r="C732" i="25"/>
  <c r="I762" i="27" s="1"/>
  <c r="E731" i="25"/>
  <c r="D731" i="25"/>
  <c r="L759" i="27" s="1"/>
  <c r="C731" i="25"/>
  <c r="I759" i="27" s="1"/>
  <c r="E730" i="25"/>
  <c r="C730" i="25"/>
  <c r="E729" i="25"/>
  <c r="D729" i="25"/>
  <c r="C729" i="25"/>
  <c r="E728" i="25"/>
  <c r="D728" i="25"/>
  <c r="L743" i="27" s="1"/>
  <c r="C728" i="25"/>
  <c r="I743" i="27" s="1"/>
  <c r="E727" i="25"/>
  <c r="D727" i="25"/>
  <c r="C727" i="25"/>
  <c r="E726" i="25"/>
  <c r="D726" i="25"/>
  <c r="C726" i="25"/>
  <c r="E725" i="25"/>
  <c r="D725" i="25"/>
  <c r="C725" i="25"/>
  <c r="E724" i="25"/>
  <c r="C724" i="25"/>
  <c r="E723" i="25"/>
  <c r="C723" i="25"/>
  <c r="E722" i="25"/>
  <c r="C722" i="25"/>
  <c r="E721" i="25"/>
  <c r="D721" i="25"/>
  <c r="C721" i="25"/>
  <c r="E720" i="25"/>
  <c r="C720" i="25"/>
  <c r="E719" i="25"/>
  <c r="D719" i="25"/>
  <c r="C719" i="25"/>
  <c r="E718" i="25"/>
  <c r="D718" i="25"/>
  <c r="C718" i="25"/>
  <c r="E717" i="25"/>
  <c r="D717" i="25"/>
  <c r="C717" i="25"/>
  <c r="E716" i="25"/>
  <c r="D716" i="25"/>
  <c r="L724" i="27" s="1"/>
  <c r="C716" i="25"/>
  <c r="I724" i="27" s="1"/>
  <c r="E715" i="25"/>
  <c r="C715" i="25"/>
  <c r="E714" i="25"/>
  <c r="C714" i="25"/>
  <c r="E713" i="25"/>
  <c r="C713" i="25"/>
  <c r="I711" i="27" s="1"/>
  <c r="E712" i="25"/>
  <c r="C712" i="25"/>
  <c r="E711" i="25"/>
  <c r="C711" i="25"/>
  <c r="E710" i="25"/>
  <c r="C710" i="25"/>
  <c r="I745" i="27" s="1"/>
  <c r="E709" i="25"/>
  <c r="C709" i="25"/>
  <c r="E708" i="25"/>
  <c r="C708" i="25"/>
  <c r="E707" i="25"/>
  <c r="C707" i="25"/>
  <c r="E706" i="25"/>
  <c r="C706" i="25"/>
  <c r="E705" i="25"/>
  <c r="C705" i="25"/>
  <c r="E704" i="25"/>
  <c r="C704" i="25"/>
  <c r="I723" i="27" s="1"/>
  <c r="E703" i="25"/>
  <c r="C703" i="25"/>
  <c r="E702" i="25"/>
  <c r="C702" i="25"/>
  <c r="E701" i="25"/>
  <c r="C701" i="25"/>
  <c r="E700" i="25"/>
  <c r="C700" i="25"/>
  <c r="I707" i="27" s="1"/>
  <c r="E699" i="25"/>
  <c r="C699" i="25"/>
  <c r="E698" i="25"/>
  <c r="D698" i="25"/>
  <c r="C698" i="25"/>
  <c r="E697" i="25"/>
  <c r="C697" i="25"/>
  <c r="I712" i="27" s="1"/>
  <c r="E696" i="25"/>
  <c r="D696" i="25"/>
  <c r="L708" i="27" s="1"/>
  <c r="C696" i="25"/>
  <c r="I708" i="27" s="1"/>
  <c r="E695" i="25"/>
  <c r="C695" i="25"/>
  <c r="E694" i="25"/>
  <c r="C694" i="25"/>
  <c r="E693" i="25"/>
  <c r="C693" i="25"/>
  <c r="I697" i="27" s="1"/>
  <c r="E692" i="25"/>
  <c r="C692" i="25"/>
  <c r="E691" i="25"/>
  <c r="C691" i="25"/>
  <c r="E690" i="25"/>
  <c r="C690" i="25"/>
  <c r="E689" i="25"/>
  <c r="D689" i="25"/>
  <c r="L709" i="27" s="1"/>
  <c r="C689" i="25"/>
  <c r="E688" i="25"/>
  <c r="D688" i="25"/>
  <c r="C688" i="25"/>
  <c r="E687" i="25"/>
  <c r="D687" i="25"/>
  <c r="C687" i="25"/>
  <c r="E686" i="25"/>
  <c r="C686" i="25"/>
  <c r="I703" i="27" s="1"/>
  <c r="E685" i="25"/>
  <c r="D685" i="25"/>
  <c r="C685" i="25"/>
  <c r="E684" i="25"/>
  <c r="C684" i="25"/>
  <c r="E683" i="25"/>
  <c r="D683" i="25"/>
  <c r="C683" i="25"/>
  <c r="E682" i="25"/>
  <c r="D682" i="25"/>
  <c r="C682" i="25"/>
  <c r="E681" i="25"/>
  <c r="C681" i="25"/>
  <c r="E680" i="25"/>
  <c r="D680" i="25"/>
  <c r="L691" i="27" s="1"/>
  <c r="C680" i="25"/>
  <c r="I691" i="27" s="1"/>
  <c r="E679" i="25"/>
  <c r="C679" i="25"/>
  <c r="E678" i="25"/>
  <c r="C678" i="25"/>
  <c r="E677" i="25"/>
  <c r="C677" i="25"/>
  <c r="E676" i="25"/>
  <c r="D676" i="25"/>
  <c r="C676" i="25"/>
  <c r="E675" i="25"/>
  <c r="C675" i="25"/>
  <c r="E674" i="25"/>
  <c r="D674" i="25"/>
  <c r="L694" i="27" s="1"/>
  <c r="C674" i="25"/>
  <c r="I694" i="27" s="1"/>
  <c r="E673" i="25"/>
  <c r="D673" i="25"/>
  <c r="L692" i="27" s="1"/>
  <c r="C673" i="25"/>
  <c r="E672" i="25"/>
  <c r="D672" i="25"/>
  <c r="C672" i="25"/>
  <c r="E671" i="25"/>
  <c r="D671" i="25"/>
  <c r="C671" i="25"/>
  <c r="E670" i="25"/>
  <c r="C670" i="25"/>
  <c r="E669" i="25"/>
  <c r="C669" i="25"/>
  <c r="E668" i="25"/>
  <c r="C668" i="25"/>
  <c r="E667" i="25"/>
  <c r="C667" i="25"/>
  <c r="I667" i="27" s="1"/>
  <c r="E666" i="25"/>
  <c r="D666" i="25"/>
  <c r="C666" i="25"/>
  <c r="E665" i="25"/>
  <c r="C665" i="25"/>
  <c r="E664" i="25"/>
  <c r="C664" i="25"/>
  <c r="E663" i="25"/>
  <c r="C663" i="25"/>
  <c r="I669" i="27" s="1"/>
  <c r="E662" i="25"/>
  <c r="C662" i="25"/>
  <c r="E661" i="25"/>
  <c r="C661" i="25"/>
  <c r="E660" i="25"/>
  <c r="C660" i="25"/>
  <c r="E659" i="25"/>
  <c r="C659" i="25"/>
  <c r="I682" i="27" s="1"/>
  <c r="E658" i="25"/>
  <c r="C658" i="25"/>
  <c r="E657" i="25"/>
  <c r="C657" i="25"/>
  <c r="I679" i="27" s="1"/>
  <c r="E656" i="25"/>
  <c r="C656" i="25"/>
  <c r="I673" i="27" s="1"/>
  <c r="E655" i="25"/>
  <c r="D655" i="25"/>
  <c r="L674" i="27" s="1"/>
  <c r="C655" i="25"/>
  <c r="E654" i="25"/>
  <c r="D654" i="25"/>
  <c r="C654" i="25"/>
  <c r="E653" i="25"/>
  <c r="D653" i="25"/>
  <c r="L665" i="27" s="1"/>
  <c r="C653" i="25"/>
  <c r="E652" i="25"/>
  <c r="D652" i="25"/>
  <c r="C652" i="25"/>
  <c r="E651" i="25"/>
  <c r="C651" i="25"/>
  <c r="E650" i="25"/>
  <c r="C650" i="25"/>
  <c r="I653" i="27" s="1"/>
  <c r="E649" i="25"/>
  <c r="C649" i="25"/>
  <c r="I649" i="27" s="1"/>
  <c r="E648" i="25"/>
  <c r="C648" i="25"/>
  <c r="I644" i="27" s="1"/>
  <c r="E647" i="25"/>
  <c r="C647" i="25"/>
  <c r="E646" i="25"/>
  <c r="C646" i="25"/>
  <c r="I680" i="27" s="1"/>
  <c r="E645" i="25"/>
  <c r="C645" i="25"/>
  <c r="I678" i="27" s="1"/>
  <c r="E644" i="25"/>
  <c r="C644" i="25"/>
  <c r="E643" i="25"/>
  <c r="C643" i="25"/>
  <c r="E642" i="25"/>
  <c r="C642" i="25"/>
  <c r="E641" i="25"/>
  <c r="D641" i="25"/>
  <c r="L659" i="27" s="1"/>
  <c r="C641" i="25"/>
  <c r="E640" i="25"/>
  <c r="C640" i="25"/>
  <c r="E639" i="25"/>
  <c r="D639" i="25"/>
  <c r="C639" i="25"/>
  <c r="E638" i="25"/>
  <c r="D638" i="25"/>
  <c r="L650" i="27" s="1"/>
  <c r="C638" i="25"/>
  <c r="E637" i="25"/>
  <c r="C637" i="25"/>
  <c r="E636" i="25"/>
  <c r="C636" i="25"/>
  <c r="E635" i="25"/>
  <c r="C635" i="25"/>
  <c r="E634" i="25"/>
  <c r="C634" i="25"/>
  <c r="E633" i="25"/>
  <c r="D633" i="25"/>
  <c r="C633" i="25"/>
  <c r="E632" i="25"/>
  <c r="D632" i="25"/>
  <c r="L656" i="27" s="1"/>
  <c r="C632" i="25"/>
  <c r="E631" i="25"/>
  <c r="D631" i="25"/>
  <c r="L651" i="27" s="1"/>
  <c r="C631" i="25"/>
  <c r="I651" i="27" s="1"/>
  <c r="E630" i="25"/>
  <c r="D630" i="25"/>
  <c r="L647" i="27" s="1"/>
  <c r="C630" i="25"/>
  <c r="I647" i="27" s="1"/>
  <c r="E629" i="25"/>
  <c r="C629" i="25"/>
  <c r="E628" i="25"/>
  <c r="C628" i="25"/>
  <c r="E627" i="25"/>
  <c r="C627" i="25"/>
  <c r="I633" i="27" s="1"/>
  <c r="E626" i="25"/>
  <c r="C626" i="25"/>
  <c r="I627" i="27" s="1"/>
  <c r="E625" i="25"/>
  <c r="C625" i="25"/>
  <c r="I621" i="27" s="1"/>
  <c r="E624" i="25"/>
  <c r="C624" i="25"/>
  <c r="E623" i="25"/>
  <c r="C623" i="25"/>
  <c r="I610" i="27" s="1"/>
  <c r="E622" i="25"/>
  <c r="D622" i="25"/>
  <c r="C622" i="25"/>
  <c r="I658" i="27" s="1"/>
  <c r="E621" i="25"/>
  <c r="C621" i="25"/>
  <c r="I637" i="27" s="1"/>
  <c r="E620" i="25"/>
  <c r="D620" i="25"/>
  <c r="C620" i="25"/>
  <c r="I623" i="27" s="1"/>
  <c r="E619" i="25"/>
  <c r="D619" i="25"/>
  <c r="C619" i="25"/>
  <c r="E618" i="25"/>
  <c r="C618" i="25"/>
  <c r="E617" i="25"/>
  <c r="C617" i="25"/>
  <c r="E616" i="25"/>
  <c r="C616" i="25"/>
  <c r="I616" i="27" s="1"/>
  <c r="E615" i="25"/>
  <c r="C615" i="25"/>
  <c r="I605" i="27" s="1"/>
  <c r="E614" i="25"/>
  <c r="C614" i="25"/>
  <c r="I598" i="27" s="1"/>
  <c r="E613" i="25"/>
  <c r="C613" i="25"/>
  <c r="E612" i="25"/>
  <c r="C612" i="25"/>
  <c r="I648" i="27" s="1"/>
  <c r="E611" i="25"/>
  <c r="C611" i="25"/>
  <c r="I642" i="27" s="1"/>
  <c r="E610" i="25"/>
  <c r="C610" i="25"/>
  <c r="I643" i="27" s="1"/>
  <c r="E609" i="25"/>
  <c r="D609" i="25"/>
  <c r="C609" i="25"/>
  <c r="E608" i="25"/>
  <c r="C608" i="25"/>
  <c r="I629" i="27" s="1"/>
  <c r="E607" i="25"/>
  <c r="D607" i="25"/>
  <c r="L630" i="27" s="1"/>
  <c r="C607" i="25"/>
  <c r="E606" i="25"/>
  <c r="D606" i="25"/>
  <c r="C606" i="25"/>
  <c r="E605" i="25"/>
  <c r="D605" i="25"/>
  <c r="C605" i="25"/>
  <c r="E604" i="25"/>
  <c r="D604" i="25"/>
  <c r="C604" i="25"/>
  <c r="E603" i="25"/>
  <c r="C603" i="25"/>
  <c r="E602" i="25"/>
  <c r="C602" i="25"/>
  <c r="E601" i="25"/>
  <c r="D601" i="25"/>
  <c r="C601" i="25"/>
  <c r="I625" i="27" s="1"/>
  <c r="E600" i="25"/>
  <c r="D600" i="25"/>
  <c r="C600" i="25"/>
  <c r="E599" i="25"/>
  <c r="D599" i="25"/>
  <c r="C599" i="25"/>
  <c r="I620" i="27" s="1"/>
  <c r="E598" i="25"/>
  <c r="D598" i="25"/>
  <c r="L602" i="27" s="1"/>
  <c r="C598" i="25"/>
  <c r="I602" i="27" s="1"/>
  <c r="E597" i="25"/>
  <c r="D597" i="25"/>
  <c r="C597" i="25"/>
  <c r="E596" i="25"/>
  <c r="D596" i="25"/>
  <c r="C596" i="25"/>
  <c r="I594" i="27" s="1"/>
  <c r="E595" i="25"/>
  <c r="C595" i="25"/>
  <c r="E594" i="25"/>
  <c r="C594" i="25"/>
  <c r="E593" i="25"/>
  <c r="C593" i="25"/>
  <c r="I573" i="27" s="1"/>
  <c r="E592" i="25"/>
  <c r="C592" i="25"/>
  <c r="I617" i="27" s="1"/>
  <c r="E591" i="25"/>
  <c r="C591" i="25"/>
  <c r="E590" i="25"/>
  <c r="C590" i="25"/>
  <c r="E589" i="25"/>
  <c r="D589" i="25"/>
  <c r="L607" i="27" s="1"/>
  <c r="C589" i="25"/>
  <c r="I607" i="27" s="1"/>
  <c r="E588" i="25"/>
  <c r="C588" i="25"/>
  <c r="I600" i="27" s="1"/>
  <c r="E587" i="25"/>
  <c r="C587" i="25"/>
  <c r="I595" i="27" s="1"/>
  <c r="E586" i="25"/>
  <c r="D586" i="25"/>
  <c r="C586" i="25"/>
  <c r="E585" i="25"/>
  <c r="C585" i="25"/>
  <c r="I590" i="27" s="1"/>
  <c r="E584" i="25"/>
  <c r="C584" i="25"/>
  <c r="E583" i="25"/>
  <c r="D583" i="25"/>
  <c r="C583" i="25"/>
  <c r="E582" i="25"/>
  <c r="C582" i="25"/>
  <c r="E581" i="25"/>
  <c r="C581" i="25"/>
  <c r="I580" i="27" s="1"/>
  <c r="E580" i="25"/>
  <c r="C580" i="25"/>
  <c r="I577" i="27" s="1"/>
  <c r="E579" i="25"/>
  <c r="C579" i="25"/>
  <c r="E578" i="25"/>
  <c r="C578" i="25"/>
  <c r="E577" i="25"/>
  <c r="C577" i="25"/>
  <c r="I567" i="27" s="1"/>
  <c r="E576" i="25"/>
  <c r="C576" i="25"/>
  <c r="E575" i="25"/>
  <c r="C575" i="25"/>
  <c r="E574" i="25"/>
  <c r="C574" i="25"/>
  <c r="I608" i="27" s="1"/>
  <c r="E573" i="25"/>
  <c r="D573" i="25"/>
  <c r="L601" i="27" s="1"/>
  <c r="C573" i="25"/>
  <c r="I601" i="27" s="1"/>
  <c r="E572" i="25"/>
  <c r="D572" i="25"/>
  <c r="C572" i="25"/>
  <c r="E571" i="25"/>
  <c r="D571" i="25"/>
  <c r="L593" i="27" s="1"/>
  <c r="C571" i="25"/>
  <c r="I593" i="27" s="1"/>
  <c r="E570" i="25"/>
  <c r="C570" i="25"/>
  <c r="E569" i="25"/>
  <c r="D569" i="25"/>
  <c r="C569" i="25"/>
  <c r="I568" i="27" s="1"/>
  <c r="E568" i="25"/>
  <c r="C568" i="25"/>
  <c r="E567" i="25"/>
  <c r="C567" i="25"/>
  <c r="E566" i="25"/>
  <c r="C566" i="25"/>
  <c r="E565" i="25"/>
  <c r="C565" i="25"/>
  <c r="E564" i="25"/>
  <c r="C564" i="25"/>
  <c r="E563" i="25"/>
  <c r="D563" i="25"/>
  <c r="C563" i="25"/>
  <c r="E562" i="25"/>
  <c r="C562" i="25"/>
  <c r="I578" i="27" s="1"/>
  <c r="E561" i="25"/>
  <c r="C561" i="25"/>
  <c r="I574" i="27" s="1"/>
  <c r="E560" i="25"/>
  <c r="D560" i="25"/>
  <c r="L575" i="27" s="1"/>
  <c r="C560" i="25"/>
  <c r="I575" i="27" s="1"/>
  <c r="E559" i="25"/>
  <c r="D559" i="25"/>
  <c r="C559" i="25"/>
  <c r="E558" i="25"/>
  <c r="D558" i="25"/>
  <c r="L565" i="27" s="1"/>
  <c r="C558" i="25"/>
  <c r="E557" i="25"/>
  <c r="C557" i="25"/>
  <c r="I556" i="27" s="1"/>
  <c r="E556" i="25"/>
  <c r="C556" i="25"/>
  <c r="E555" i="25"/>
  <c r="C555" i="25"/>
  <c r="E554" i="25"/>
  <c r="C554" i="25"/>
  <c r="I535" i="27" s="1"/>
  <c r="E553" i="25"/>
  <c r="C553" i="25"/>
  <c r="E552" i="25"/>
  <c r="C552" i="25"/>
  <c r="I584" i="27" s="1"/>
  <c r="E551" i="25"/>
  <c r="D551" i="25"/>
  <c r="L579" i="27" s="1"/>
  <c r="C551" i="25"/>
  <c r="E550" i="25"/>
  <c r="D550" i="25"/>
  <c r="L570" i="27" s="1"/>
  <c r="C550" i="25"/>
  <c r="E549" i="25"/>
  <c r="D549" i="25"/>
  <c r="C549" i="25"/>
  <c r="E548" i="25"/>
  <c r="C548" i="25"/>
  <c r="E547" i="25"/>
  <c r="C547" i="25"/>
  <c r="E546" i="25"/>
  <c r="C546" i="25"/>
  <c r="E545" i="25"/>
  <c r="C545" i="25"/>
  <c r="E544" i="25"/>
  <c r="C544" i="25"/>
  <c r="E543" i="25"/>
  <c r="C543" i="25"/>
  <c r="E542" i="25"/>
  <c r="C542" i="25"/>
  <c r="E541" i="25"/>
  <c r="C541" i="25"/>
  <c r="E540" i="25"/>
  <c r="C540" i="25"/>
  <c r="E539" i="25"/>
  <c r="D539" i="25"/>
  <c r="C539" i="25"/>
  <c r="I559" i="27" s="1"/>
  <c r="E538" i="25"/>
  <c r="C538" i="25"/>
  <c r="E537" i="25"/>
  <c r="C537" i="25"/>
  <c r="E536" i="25"/>
  <c r="D536" i="25"/>
  <c r="L542" i="27" s="1"/>
  <c r="C536" i="25"/>
  <c r="I542" i="27" s="1"/>
  <c r="E535" i="25"/>
  <c r="C535" i="25"/>
  <c r="E534" i="25"/>
  <c r="C534" i="25"/>
  <c r="I529" i="27" s="1"/>
  <c r="E533" i="25"/>
  <c r="C533" i="25"/>
  <c r="I523" i="27" s="1"/>
  <c r="E532" i="25"/>
  <c r="C532" i="25"/>
  <c r="I518" i="27" s="1"/>
  <c r="E531" i="25"/>
  <c r="C531" i="25"/>
  <c r="I516" i="27" s="1"/>
  <c r="E530" i="25"/>
  <c r="C530" i="25"/>
  <c r="I512" i="27" s="1"/>
  <c r="E529" i="25"/>
  <c r="C529" i="25"/>
  <c r="E528" i="25"/>
  <c r="C528" i="25"/>
  <c r="E527" i="25"/>
  <c r="C527" i="25"/>
  <c r="E526" i="25"/>
  <c r="C526" i="25"/>
  <c r="E525" i="25"/>
  <c r="C525" i="25"/>
  <c r="I553" i="27" s="1"/>
  <c r="E524" i="25"/>
  <c r="D524" i="25"/>
  <c r="C524" i="25"/>
  <c r="I548" i="27" s="1"/>
  <c r="E523" i="25"/>
  <c r="C523" i="25"/>
  <c r="E522" i="25"/>
  <c r="C522" i="25"/>
  <c r="E521" i="25"/>
  <c r="C521" i="25"/>
  <c r="E520" i="25"/>
  <c r="C520" i="25"/>
  <c r="I525" i="27" s="1"/>
  <c r="E519" i="25"/>
  <c r="D519" i="25"/>
  <c r="C519" i="25"/>
  <c r="E518" i="25"/>
  <c r="C518" i="25"/>
  <c r="E517" i="25"/>
  <c r="C517" i="25"/>
  <c r="I506" i="27" s="1"/>
  <c r="E516" i="25"/>
  <c r="C516" i="25"/>
  <c r="I499" i="27" s="1"/>
  <c r="E515" i="25"/>
  <c r="C515" i="25"/>
  <c r="E514" i="25"/>
  <c r="C514" i="25"/>
  <c r="I533" i="27" s="1"/>
  <c r="E513" i="25"/>
  <c r="C513" i="25"/>
  <c r="I534" i="27" s="1"/>
  <c r="E512" i="25"/>
  <c r="C512" i="25"/>
  <c r="E511" i="25"/>
  <c r="D511" i="25"/>
  <c r="C511" i="25"/>
  <c r="E510" i="25"/>
  <c r="C510" i="25"/>
  <c r="I521" i="27" s="1"/>
  <c r="E509" i="25"/>
  <c r="C509" i="25"/>
  <c r="I522" i="27" s="1"/>
  <c r="E508" i="25"/>
  <c r="D508" i="25"/>
  <c r="L514" i="27" s="1"/>
  <c r="C508" i="25"/>
  <c r="E507" i="25"/>
  <c r="D507" i="25"/>
  <c r="L515" i="27" s="1"/>
  <c r="C507" i="25"/>
  <c r="E506" i="25"/>
  <c r="D506" i="25"/>
  <c r="L511" i="27" s="1"/>
  <c r="C506" i="25"/>
  <c r="I511" i="27" s="1"/>
  <c r="E505" i="25"/>
  <c r="D505" i="25"/>
  <c r="C505" i="25"/>
  <c r="E504" i="25"/>
  <c r="C504" i="25"/>
  <c r="E503" i="25"/>
  <c r="C503" i="25"/>
  <c r="I500" i="27" s="1"/>
  <c r="E502" i="25"/>
  <c r="C502" i="25"/>
  <c r="I497" i="27" s="1"/>
  <c r="E501" i="25"/>
  <c r="C501" i="25"/>
  <c r="E500" i="25"/>
  <c r="C500" i="25"/>
  <c r="E499" i="25"/>
  <c r="D499" i="25"/>
  <c r="L520" i="27" s="1"/>
  <c r="C499" i="25"/>
  <c r="I520" i="27" s="1"/>
  <c r="E498" i="25"/>
  <c r="D498" i="25"/>
  <c r="L498" i="27" s="1"/>
  <c r="C498" i="25"/>
  <c r="I498" i="27" s="1"/>
  <c r="E497" i="25"/>
  <c r="C497" i="25"/>
  <c r="I495" i="27" s="1"/>
  <c r="E496" i="25"/>
  <c r="C496" i="25"/>
  <c r="I492" i="27" s="1"/>
  <c r="E495" i="25"/>
  <c r="C495" i="25"/>
  <c r="E494" i="25"/>
  <c r="C494" i="25"/>
  <c r="E493" i="25"/>
  <c r="C493" i="25"/>
  <c r="E492" i="25"/>
  <c r="C492" i="25"/>
  <c r="I509" i="27" s="1"/>
  <c r="E491" i="25"/>
  <c r="D491" i="25"/>
  <c r="L504" i="27" s="1"/>
  <c r="C491" i="25"/>
  <c r="I504" i="27" s="1"/>
  <c r="E490" i="25"/>
  <c r="D490" i="25"/>
  <c r="L501" i="27" s="1"/>
  <c r="C490" i="25"/>
  <c r="I501" i="27" s="1"/>
  <c r="E489" i="25"/>
  <c r="D489" i="25"/>
  <c r="L494" i="27" s="1"/>
  <c r="C489" i="25"/>
  <c r="I494" i="27" s="1"/>
  <c r="E488" i="25"/>
  <c r="C488" i="25"/>
  <c r="E487" i="25"/>
  <c r="C487" i="25"/>
  <c r="E486" i="25"/>
  <c r="C486" i="25"/>
  <c r="I505" i="27" s="1"/>
  <c r="E485" i="25"/>
  <c r="D485" i="25"/>
  <c r="C485" i="25"/>
  <c r="E484" i="25"/>
  <c r="D484" i="25"/>
  <c r="C484" i="25"/>
  <c r="E483" i="25"/>
  <c r="C483" i="25"/>
  <c r="I487" i="27" s="1"/>
  <c r="E482" i="25"/>
  <c r="C482" i="25"/>
  <c r="I477" i="27" s="1"/>
  <c r="E481" i="25"/>
  <c r="C481" i="25"/>
  <c r="I493" i="27" s="1"/>
  <c r="E480" i="25"/>
  <c r="D480" i="25"/>
  <c r="L489" i="27" s="1"/>
  <c r="C480" i="25"/>
  <c r="I489" i="27" s="1"/>
  <c r="E479" i="25"/>
  <c r="D479" i="25"/>
  <c r="L490" i="27" s="1"/>
  <c r="C479" i="25"/>
  <c r="E478" i="25"/>
  <c r="C478" i="25"/>
  <c r="I484" i="27" s="1"/>
  <c r="E477" i="25"/>
  <c r="C477" i="25"/>
  <c r="I485" i="27" s="1"/>
  <c r="E476" i="25"/>
  <c r="C476" i="25"/>
  <c r="I480" i="27" s="1"/>
  <c r="E475" i="25"/>
  <c r="C475" i="25"/>
  <c r="E474" i="25"/>
  <c r="C474" i="25"/>
  <c r="E473" i="25"/>
  <c r="C473" i="25"/>
  <c r="E472" i="25"/>
  <c r="C472" i="25"/>
  <c r="I469" i="27" s="1"/>
  <c r="E471" i="25"/>
  <c r="C471" i="25"/>
  <c r="E470" i="25"/>
  <c r="C470" i="25"/>
  <c r="E469" i="25"/>
  <c r="D469" i="25"/>
  <c r="C469" i="25"/>
  <c r="E468" i="25"/>
  <c r="D468" i="25"/>
  <c r="L473" i="27" s="1"/>
  <c r="C468" i="25"/>
  <c r="E467" i="25"/>
  <c r="C467" i="25"/>
  <c r="E466" i="25"/>
  <c r="C466" i="25"/>
  <c r="E465" i="25"/>
  <c r="C465" i="25"/>
  <c r="I479" i="27" s="1"/>
  <c r="E464" i="25"/>
  <c r="D464" i="25"/>
  <c r="L476" i="27" s="1"/>
  <c r="C464" i="25"/>
  <c r="I476" i="27" s="1"/>
  <c r="E463" i="25"/>
  <c r="D463" i="25"/>
  <c r="C463" i="25"/>
  <c r="E462" i="25"/>
  <c r="D462" i="25"/>
  <c r="C462" i="25"/>
  <c r="E461" i="25"/>
  <c r="C461" i="25"/>
  <c r="E460" i="25"/>
  <c r="C460" i="25"/>
  <c r="E459" i="25"/>
  <c r="C459" i="25"/>
  <c r="I466" i="27" s="1"/>
  <c r="E458" i="25"/>
  <c r="C458" i="25"/>
  <c r="I461" i="27" s="1"/>
  <c r="E457" i="25"/>
  <c r="C457" i="25"/>
  <c r="E456" i="25"/>
  <c r="C456" i="25"/>
  <c r="E455" i="25"/>
  <c r="C455" i="25"/>
  <c r="I448" i="27" s="1"/>
  <c r="E454" i="25"/>
  <c r="C454" i="25"/>
  <c r="I443" i="27" s="1"/>
  <c r="E453" i="25"/>
  <c r="C453" i="25"/>
  <c r="E452" i="25"/>
  <c r="C452" i="25"/>
  <c r="E451" i="25"/>
  <c r="D451" i="25"/>
  <c r="L474" i="27" s="1"/>
  <c r="C451" i="25"/>
  <c r="I474" i="27" s="1"/>
  <c r="E450" i="25"/>
  <c r="D450" i="25"/>
  <c r="C450" i="25"/>
  <c r="E449" i="25"/>
  <c r="C449" i="25"/>
  <c r="E448" i="25"/>
  <c r="C448" i="25"/>
  <c r="I444" i="27" s="1"/>
  <c r="E447" i="25"/>
  <c r="C447" i="25"/>
  <c r="E446" i="25"/>
  <c r="D446" i="25"/>
  <c r="C446" i="25"/>
  <c r="E445" i="25"/>
  <c r="C445" i="25"/>
  <c r="I425" i="27" s="1"/>
  <c r="E444" i="25"/>
  <c r="C444" i="25"/>
  <c r="I421" i="27" s="1"/>
  <c r="E443" i="25"/>
  <c r="C443" i="25"/>
  <c r="E442" i="25"/>
  <c r="C442" i="25"/>
  <c r="E441" i="25"/>
  <c r="C441" i="25"/>
  <c r="E440" i="25"/>
  <c r="D440" i="25"/>
  <c r="L462" i="27" s="1"/>
  <c r="C440" i="25"/>
  <c r="I462" i="27" s="1"/>
  <c r="E439" i="25"/>
  <c r="D439" i="25"/>
  <c r="L458" i="27" s="1"/>
  <c r="C439" i="25"/>
  <c r="I458" i="27" s="1"/>
  <c r="E438" i="25"/>
  <c r="D438" i="25"/>
  <c r="L455" i="27" s="1"/>
  <c r="C438" i="25"/>
  <c r="I455" i="27" s="1"/>
  <c r="E437" i="25"/>
  <c r="D437" i="25"/>
  <c r="L449" i="27" s="1"/>
  <c r="C437" i="25"/>
  <c r="E436" i="25"/>
  <c r="D436" i="25"/>
  <c r="C436" i="25"/>
  <c r="I450" i="27" s="1"/>
  <c r="E435" i="25"/>
  <c r="D435" i="25"/>
  <c r="L440" i="27" s="1"/>
  <c r="C435" i="25"/>
  <c r="E434" i="25"/>
  <c r="D434" i="25"/>
  <c r="L441" i="27" s="1"/>
  <c r="C434" i="25"/>
  <c r="E433" i="25"/>
  <c r="D433" i="25"/>
  <c r="C433" i="25"/>
  <c r="E432" i="25"/>
  <c r="D432" i="25"/>
  <c r="C432" i="25"/>
  <c r="I431" i="27" s="1"/>
  <c r="E431" i="25"/>
  <c r="D431" i="25"/>
  <c r="C431" i="25"/>
  <c r="E430" i="25"/>
  <c r="C430" i="25"/>
  <c r="I420" i="27" s="1"/>
  <c r="E429" i="25"/>
  <c r="C429" i="25"/>
  <c r="I415" i="27" s="1"/>
  <c r="E428" i="25"/>
  <c r="C428" i="25"/>
  <c r="E427" i="25"/>
  <c r="C427" i="25"/>
  <c r="I460" i="27" s="1"/>
  <c r="E426" i="25"/>
  <c r="D426" i="25"/>
  <c r="C426" i="25"/>
  <c r="I453" i="27" s="1"/>
  <c r="E425" i="25"/>
  <c r="D425" i="25"/>
  <c r="C425" i="25"/>
  <c r="E424" i="25"/>
  <c r="C424" i="25"/>
  <c r="E423" i="25"/>
  <c r="C423" i="25"/>
  <c r="I423" i="27" s="1"/>
  <c r="E422" i="25"/>
  <c r="D422" i="25"/>
  <c r="L419" i="27" s="1"/>
  <c r="C422" i="25"/>
  <c r="E421" i="25"/>
  <c r="C421" i="25"/>
  <c r="E420" i="25"/>
  <c r="C420" i="25"/>
  <c r="E419" i="25"/>
  <c r="C419" i="25"/>
  <c r="E418" i="25"/>
  <c r="D418" i="25"/>
  <c r="L446" i="27" s="1"/>
  <c r="C418" i="25"/>
  <c r="E417" i="25"/>
  <c r="C417" i="25"/>
  <c r="I442" i="27" s="1"/>
  <c r="E416" i="25"/>
  <c r="D416" i="25"/>
  <c r="C416" i="25"/>
  <c r="E415" i="25"/>
  <c r="C415" i="25"/>
  <c r="I433" i="27" s="1"/>
  <c r="E414" i="25"/>
  <c r="C414" i="25"/>
  <c r="I434" i="27" s="1"/>
  <c r="E413" i="25"/>
  <c r="D413" i="25"/>
  <c r="L427" i="27" s="1"/>
  <c r="C413" i="25"/>
  <c r="E412" i="25"/>
  <c r="C412" i="25"/>
  <c r="I422" i="27" s="1"/>
  <c r="E411" i="25"/>
  <c r="D411" i="25"/>
  <c r="C411" i="25"/>
  <c r="E410" i="25"/>
  <c r="D410" i="25"/>
  <c r="L413" i="27" s="1"/>
  <c r="C410" i="25"/>
  <c r="E409" i="25"/>
  <c r="D409" i="25"/>
  <c r="C409" i="25"/>
  <c r="I410" i="27" s="1"/>
  <c r="E408" i="25"/>
  <c r="C408" i="25"/>
  <c r="E407" i="25"/>
  <c r="C407" i="25"/>
  <c r="I445" i="27" s="1"/>
  <c r="E406" i="25"/>
  <c r="D406" i="25"/>
  <c r="C406" i="25"/>
  <c r="I437" i="27" s="1"/>
  <c r="E405" i="25"/>
  <c r="D405" i="25"/>
  <c r="C405" i="25"/>
  <c r="E404" i="25"/>
  <c r="C404" i="25"/>
  <c r="E403" i="25"/>
  <c r="C403" i="25"/>
  <c r="E402" i="25"/>
  <c r="C402" i="25"/>
  <c r="I392" i="27" s="1"/>
  <c r="E401" i="25"/>
  <c r="C401" i="25"/>
  <c r="E400" i="25"/>
  <c r="C400" i="25"/>
  <c r="I376" i="27" s="1"/>
  <c r="E399" i="25"/>
  <c r="C399" i="25"/>
  <c r="E398" i="25"/>
  <c r="C398" i="25"/>
  <c r="I418" i="27" s="1"/>
  <c r="E397" i="25"/>
  <c r="C397" i="25"/>
  <c r="E396" i="25"/>
  <c r="D396" i="25"/>
  <c r="C396" i="25"/>
  <c r="E395" i="25"/>
  <c r="C395" i="25"/>
  <c r="E394" i="25"/>
  <c r="D394" i="25"/>
  <c r="C394" i="25"/>
  <c r="E393" i="25"/>
  <c r="C393" i="25"/>
  <c r="E392" i="25"/>
  <c r="C392" i="25"/>
  <c r="I387" i="27" s="1"/>
  <c r="E391" i="25"/>
  <c r="C391" i="25"/>
  <c r="I383" i="27" s="1"/>
  <c r="E390" i="25"/>
  <c r="C390" i="25"/>
  <c r="E389" i="25"/>
  <c r="C389" i="25"/>
  <c r="I412" i="27" s="1"/>
  <c r="E388" i="25"/>
  <c r="D388" i="25"/>
  <c r="C388" i="25"/>
  <c r="I408" i="27" s="1"/>
  <c r="E387" i="25"/>
  <c r="D387" i="25"/>
  <c r="C387" i="25"/>
  <c r="E386" i="25"/>
  <c r="D386" i="25"/>
  <c r="C386" i="25"/>
  <c r="E385" i="25"/>
  <c r="C385" i="25"/>
  <c r="I379" i="27" s="1"/>
  <c r="E384" i="25"/>
  <c r="C384" i="25"/>
  <c r="I380" i="27" s="1"/>
  <c r="E383" i="25"/>
  <c r="C383" i="25"/>
  <c r="E382" i="25"/>
  <c r="C382" i="25"/>
  <c r="E381" i="25"/>
  <c r="C381" i="25"/>
  <c r="E380" i="25"/>
  <c r="C380" i="25"/>
  <c r="I404" i="27" s="1"/>
  <c r="E379" i="25"/>
  <c r="C379" i="25"/>
  <c r="I398" i="27" s="1"/>
  <c r="E378" i="25"/>
  <c r="D378" i="25"/>
  <c r="C378" i="25"/>
  <c r="E377" i="25"/>
  <c r="C377" i="25"/>
  <c r="I385" i="27" s="1"/>
  <c r="E376" i="25"/>
  <c r="D376" i="25"/>
  <c r="C376" i="25"/>
  <c r="E375" i="25"/>
  <c r="C375" i="25"/>
  <c r="I372" i="27" s="1"/>
  <c r="E374" i="25"/>
  <c r="C374" i="25"/>
  <c r="I353" i="27" s="1"/>
  <c r="E373" i="25"/>
  <c r="C373" i="25"/>
  <c r="E372" i="25"/>
  <c r="C372" i="25"/>
  <c r="E371" i="25"/>
  <c r="C371" i="25"/>
  <c r="I396" i="27" s="1"/>
  <c r="E370" i="25"/>
  <c r="C370" i="25"/>
  <c r="E369" i="25"/>
  <c r="C369" i="25"/>
  <c r="E368" i="25"/>
  <c r="C368" i="25"/>
  <c r="E367" i="25"/>
  <c r="C367" i="25"/>
  <c r="I367" i="27" s="1"/>
  <c r="E366" i="25"/>
  <c r="D366" i="25"/>
  <c r="L355" i="27" s="1"/>
  <c r="C366" i="25"/>
  <c r="I355" i="27" s="1"/>
  <c r="E365" i="25"/>
  <c r="D365" i="25"/>
  <c r="L356" i="27" s="1"/>
  <c r="C365" i="25"/>
  <c r="I356" i="27" s="1"/>
  <c r="E364" i="25"/>
  <c r="C364" i="25"/>
  <c r="E363" i="25"/>
  <c r="C363" i="25"/>
  <c r="E362" i="25"/>
  <c r="C362" i="25"/>
  <c r="E361" i="25"/>
  <c r="C361" i="25"/>
  <c r="E360" i="25"/>
  <c r="C360" i="25"/>
  <c r="I384" i="27" s="1"/>
  <c r="E359" i="25"/>
  <c r="C359" i="25"/>
  <c r="E358" i="25"/>
  <c r="D358" i="25"/>
  <c r="C358" i="25"/>
  <c r="E357" i="25"/>
  <c r="C357" i="25"/>
  <c r="I370" i="27" s="1"/>
  <c r="E356" i="25"/>
  <c r="D356" i="25"/>
  <c r="L369" i="27" s="1"/>
  <c r="C356" i="25"/>
  <c r="I369" i="27" s="1"/>
  <c r="E355" i="25"/>
  <c r="D355" i="25"/>
  <c r="L363" i="27" s="1"/>
  <c r="C355" i="25"/>
  <c r="I363" i="27" s="1"/>
  <c r="E354" i="25"/>
  <c r="D354" i="25"/>
  <c r="L364" i="27" s="1"/>
  <c r="C354" i="25"/>
  <c r="I364" i="27" s="1"/>
  <c r="E353" i="25"/>
  <c r="D353" i="25"/>
  <c r="C353" i="25"/>
  <c r="E352" i="25"/>
  <c r="D352" i="25"/>
  <c r="C352" i="25"/>
  <c r="E351" i="25"/>
  <c r="C351" i="25"/>
  <c r="I338" i="27" s="1"/>
  <c r="E350" i="25"/>
  <c r="D350" i="25"/>
  <c r="L332" i="27" s="1"/>
  <c r="C350" i="25"/>
  <c r="E349" i="25"/>
  <c r="C349" i="25"/>
  <c r="E348" i="25"/>
  <c r="C348" i="25"/>
  <c r="E347" i="25"/>
  <c r="C347" i="25"/>
  <c r="E346" i="25"/>
  <c r="C346" i="25"/>
  <c r="E345" i="25"/>
  <c r="D345" i="25"/>
  <c r="C345" i="25"/>
  <c r="E344" i="25"/>
  <c r="C344" i="25"/>
  <c r="I360" i="27" s="1"/>
  <c r="E343" i="25"/>
  <c r="D343" i="25"/>
  <c r="L361" i="27" s="1"/>
  <c r="C343" i="25"/>
  <c r="I361" i="27" s="1"/>
  <c r="E342" i="25"/>
  <c r="D342" i="25"/>
  <c r="C342" i="25"/>
  <c r="E341" i="25"/>
  <c r="C341" i="25"/>
  <c r="I337" i="27" s="1"/>
  <c r="E340" i="25"/>
  <c r="D340" i="25"/>
  <c r="C340" i="25"/>
  <c r="E339" i="25"/>
  <c r="C339" i="25"/>
  <c r="E338" i="25"/>
  <c r="D338" i="25"/>
  <c r="L306" i="27" s="1"/>
  <c r="C338" i="25"/>
  <c r="E337" i="25"/>
  <c r="C337" i="25"/>
  <c r="E336" i="25"/>
  <c r="C336" i="25"/>
  <c r="I298" i="27" s="1"/>
  <c r="E335" i="25"/>
  <c r="C335" i="25"/>
  <c r="E334" i="25"/>
  <c r="C334" i="25"/>
  <c r="I371" i="27" s="1"/>
  <c r="E333" i="25"/>
  <c r="D333" i="25"/>
  <c r="L365" i="27" s="1"/>
  <c r="C333" i="25"/>
  <c r="I365" i="27" s="1"/>
  <c r="E332" i="25"/>
  <c r="D332" i="25"/>
  <c r="C332" i="25"/>
  <c r="E331" i="25"/>
  <c r="C331" i="25"/>
  <c r="E330" i="25"/>
  <c r="D330" i="25"/>
  <c r="L352" i="27" s="1"/>
  <c r="C330" i="25"/>
  <c r="I352" i="27" s="1"/>
  <c r="E329" i="25"/>
  <c r="D329" i="25"/>
  <c r="C329" i="25"/>
  <c r="E328" i="25"/>
  <c r="C328" i="25"/>
  <c r="I339" i="27" s="1"/>
  <c r="E327" i="25"/>
  <c r="C327" i="25"/>
  <c r="E326" i="25"/>
  <c r="C326" i="25"/>
  <c r="E325" i="25"/>
  <c r="D325" i="25"/>
  <c r="C325" i="25"/>
  <c r="E324" i="25"/>
  <c r="D324" i="25"/>
  <c r="L311" i="27" s="1"/>
  <c r="C324" i="25"/>
  <c r="I311" i="27" s="1"/>
  <c r="E323" i="25"/>
  <c r="D323" i="25"/>
  <c r="L307" i="27" s="1"/>
  <c r="C323" i="25"/>
  <c r="E322" i="25"/>
  <c r="D322" i="25"/>
  <c r="C322" i="25"/>
  <c r="E321" i="25"/>
  <c r="C321" i="25"/>
  <c r="I293" i="27" s="1"/>
  <c r="E320" i="25"/>
  <c r="C320" i="25"/>
  <c r="I288" i="27" s="1"/>
  <c r="E319" i="25"/>
  <c r="C319" i="25"/>
  <c r="I289" i="27" s="1"/>
  <c r="E318" i="25"/>
  <c r="C318" i="25"/>
  <c r="I366" i="27" s="1"/>
  <c r="E317" i="25"/>
  <c r="C317" i="25"/>
  <c r="I358" i="27" s="1"/>
  <c r="E316" i="25"/>
  <c r="C316" i="25"/>
  <c r="E315" i="25"/>
  <c r="C315" i="25"/>
  <c r="E314" i="25"/>
  <c r="C314" i="25"/>
  <c r="E313" i="25"/>
  <c r="C313" i="25"/>
  <c r="E312" i="25"/>
  <c r="C312" i="25"/>
  <c r="E311" i="25"/>
  <c r="D311" i="25"/>
  <c r="C311" i="25"/>
  <c r="I336" i="27" s="1"/>
  <c r="E310" i="25"/>
  <c r="C310" i="25"/>
  <c r="E309" i="25"/>
  <c r="D309" i="25"/>
  <c r="L325" i="27" s="1"/>
  <c r="C309" i="25"/>
  <c r="E308" i="25"/>
  <c r="D308" i="25"/>
  <c r="C308" i="25"/>
  <c r="E307" i="25"/>
  <c r="D307" i="25"/>
  <c r="C307" i="25"/>
  <c r="I304" i="27" s="1"/>
  <c r="E306" i="25"/>
  <c r="C306" i="25"/>
  <c r="E305" i="25"/>
  <c r="D305" i="25"/>
  <c r="C305" i="25"/>
  <c r="I296" i="27" s="1"/>
  <c r="E304" i="25"/>
  <c r="D304" i="25"/>
  <c r="L297" i="27" s="1"/>
  <c r="C304" i="25"/>
  <c r="E303" i="25"/>
  <c r="C303" i="25"/>
  <c r="E302" i="25"/>
  <c r="C302" i="25"/>
  <c r="E301" i="25"/>
  <c r="C301" i="25"/>
  <c r="I340" i="27" s="1"/>
  <c r="E300" i="25"/>
  <c r="C300" i="25"/>
  <c r="E299" i="25"/>
  <c r="C299" i="25"/>
  <c r="E298" i="25"/>
  <c r="C298" i="25"/>
  <c r="E297" i="25"/>
  <c r="C297" i="25"/>
  <c r="E296" i="25"/>
  <c r="C296" i="25"/>
  <c r="I318" i="27" s="1"/>
  <c r="E295" i="25"/>
  <c r="D295" i="25"/>
  <c r="C295" i="25"/>
  <c r="E294" i="25"/>
  <c r="D294" i="25"/>
  <c r="L312" i="27" s="1"/>
  <c r="C294" i="25"/>
  <c r="E293" i="25"/>
  <c r="C293" i="25"/>
  <c r="I308" i="27" s="1"/>
  <c r="E292" i="25"/>
  <c r="D292" i="25"/>
  <c r="L309" i="27" s="1"/>
  <c r="C292" i="25"/>
  <c r="E291" i="25"/>
  <c r="D291" i="25"/>
  <c r="L299" i="27" s="1"/>
  <c r="C291" i="25"/>
  <c r="I299" i="27" s="1"/>
  <c r="E290" i="25"/>
  <c r="C290" i="25"/>
  <c r="I290" i="27" s="1"/>
  <c r="E289" i="25"/>
  <c r="C289" i="25"/>
  <c r="E288" i="25"/>
  <c r="C288" i="25"/>
  <c r="E287" i="25"/>
  <c r="C287" i="25"/>
  <c r="I284" i="27" s="1"/>
  <c r="E286" i="25"/>
  <c r="C286" i="25"/>
  <c r="I282" i="27" s="1"/>
  <c r="E285" i="25"/>
  <c r="C285" i="25"/>
  <c r="E284" i="25"/>
  <c r="C284" i="25"/>
  <c r="I276" i="27" s="1"/>
  <c r="E283" i="25"/>
  <c r="C283" i="25"/>
  <c r="E282" i="25"/>
  <c r="C282" i="25"/>
  <c r="E281" i="25"/>
  <c r="C281" i="25"/>
  <c r="I323" i="27" s="1"/>
  <c r="E280" i="25"/>
  <c r="C280" i="25"/>
  <c r="E279" i="25"/>
  <c r="D279" i="25"/>
  <c r="C279" i="25"/>
  <c r="I313" i="27" s="1"/>
  <c r="E278" i="25"/>
  <c r="C278" i="25"/>
  <c r="I302" i="27" s="1"/>
  <c r="E277" i="25"/>
  <c r="D277" i="25"/>
  <c r="C277" i="25"/>
  <c r="E276" i="25"/>
  <c r="C276" i="25"/>
  <c r="I294" i="27" s="1"/>
  <c r="E275" i="25"/>
  <c r="C275" i="25"/>
  <c r="E274" i="25"/>
  <c r="D274" i="25"/>
  <c r="C274" i="25"/>
  <c r="E273" i="25"/>
  <c r="D273" i="25"/>
  <c r="C273" i="25"/>
  <c r="E272" i="25"/>
  <c r="C272" i="25"/>
  <c r="E271" i="25"/>
  <c r="C271" i="25"/>
  <c r="I259" i="27" s="1"/>
  <c r="E270" i="25"/>
  <c r="C270" i="25"/>
  <c r="E269" i="25"/>
  <c r="C269" i="25"/>
  <c r="E268" i="25"/>
  <c r="C268" i="25"/>
  <c r="I280" i="27" s="1"/>
  <c r="E267" i="25"/>
  <c r="C267" i="25"/>
  <c r="E266" i="25"/>
  <c r="C266" i="25"/>
  <c r="I274" i="27" s="1"/>
  <c r="E265" i="25"/>
  <c r="D265" i="25"/>
  <c r="C265" i="25"/>
  <c r="E264" i="25"/>
  <c r="C264" i="25"/>
  <c r="I272" i="27" s="1"/>
  <c r="E263" i="25"/>
  <c r="C263" i="25"/>
  <c r="E262" i="25"/>
  <c r="C262" i="25"/>
  <c r="E261" i="25"/>
  <c r="D261" i="25"/>
  <c r="L264" i="27" s="1"/>
  <c r="C261" i="25"/>
  <c r="I264" i="27" s="1"/>
  <c r="E260" i="25"/>
  <c r="C260" i="25"/>
  <c r="I261" i="27" s="1"/>
  <c r="E259" i="25"/>
  <c r="D259" i="25"/>
  <c r="C259" i="25"/>
  <c r="E258" i="25"/>
  <c r="C258" i="25"/>
  <c r="E257" i="25"/>
  <c r="C257" i="25"/>
  <c r="I255" i="27" s="1"/>
  <c r="E256" i="25"/>
  <c r="C256" i="25"/>
  <c r="E255" i="25"/>
  <c r="C255" i="25"/>
  <c r="E254" i="25"/>
  <c r="C254" i="25"/>
  <c r="E253" i="25"/>
  <c r="D253" i="25"/>
  <c r="L269" i="27" s="1"/>
  <c r="C253" i="25"/>
  <c r="E252" i="25"/>
  <c r="C252" i="25"/>
  <c r="E251" i="25"/>
  <c r="D251" i="25"/>
  <c r="L262" i="27" s="1"/>
  <c r="C251" i="25"/>
  <c r="I262" i="27" s="1"/>
  <c r="E250" i="25"/>
  <c r="C250" i="25"/>
  <c r="I263" i="27" s="1"/>
  <c r="E249" i="25"/>
  <c r="D249" i="25"/>
  <c r="L250" i="27" s="1"/>
  <c r="C249" i="25"/>
  <c r="E248" i="25"/>
  <c r="C248" i="25"/>
  <c r="E247" i="25"/>
  <c r="C247" i="25"/>
  <c r="I237" i="27" s="1"/>
  <c r="E246" i="25"/>
  <c r="C246" i="25"/>
  <c r="E245" i="25"/>
  <c r="C245" i="25"/>
  <c r="E244" i="25"/>
  <c r="D244" i="25"/>
  <c r="C244" i="25"/>
  <c r="E243" i="25"/>
  <c r="C243" i="25"/>
  <c r="E242" i="25"/>
  <c r="C242" i="25"/>
  <c r="E241" i="25"/>
  <c r="C241" i="25"/>
  <c r="I242" i="27" s="1"/>
  <c r="E240" i="25"/>
  <c r="C240" i="25"/>
  <c r="E239" i="25"/>
  <c r="D239" i="25"/>
  <c r="L239" i="27" s="1"/>
  <c r="C239" i="25"/>
  <c r="E238" i="25"/>
  <c r="C238" i="25"/>
  <c r="E237" i="25"/>
  <c r="C237" i="25"/>
  <c r="E236" i="25"/>
  <c r="C236" i="25"/>
  <c r="E235" i="25"/>
  <c r="C235" i="25"/>
  <c r="I227" i="27" s="1"/>
  <c r="E234" i="25"/>
  <c r="D234" i="25"/>
  <c r="L252" i="27" s="1"/>
  <c r="C234" i="25"/>
  <c r="E233" i="25"/>
  <c r="C233" i="25"/>
  <c r="I247" i="27" s="1"/>
  <c r="E232" i="25"/>
  <c r="C232" i="25"/>
  <c r="I232" i="27" s="1"/>
  <c r="E231" i="25"/>
  <c r="C231" i="25"/>
  <c r="E230" i="25"/>
  <c r="C230" i="25"/>
  <c r="E229" i="25"/>
  <c r="C229" i="25"/>
  <c r="E228" i="25"/>
  <c r="C228" i="25"/>
  <c r="I244" i="27" s="1"/>
  <c r="E227" i="25"/>
  <c r="D227" i="25"/>
  <c r="C227" i="25"/>
  <c r="E226" i="25"/>
  <c r="D226" i="25"/>
  <c r="L233" i="27" s="1"/>
  <c r="C226" i="25"/>
  <c r="I233" i="27" s="1"/>
  <c r="E225" i="25"/>
  <c r="D225" i="25"/>
  <c r="L230" i="27" s="1"/>
  <c r="C225" i="25"/>
  <c r="I230" i="27" s="1"/>
  <c r="E224" i="25"/>
  <c r="D224" i="25"/>
  <c r="L229" i="27" s="1"/>
  <c r="C224" i="25"/>
  <c r="I229" i="27" s="1"/>
  <c r="E223" i="25"/>
  <c r="C223" i="25"/>
  <c r="E222" i="25"/>
  <c r="D222" i="25"/>
  <c r="C222" i="25"/>
  <c r="I224" i="27" s="1"/>
  <c r="E221" i="25"/>
  <c r="C221" i="25"/>
  <c r="E220" i="25"/>
  <c r="C220" i="25"/>
  <c r="E219" i="25"/>
  <c r="D219" i="25"/>
  <c r="L214" i="27" s="1"/>
  <c r="C219" i="25"/>
  <c r="I214" i="27" s="1"/>
  <c r="E218" i="25"/>
  <c r="C218" i="25"/>
  <c r="E217" i="25"/>
  <c r="D217" i="25"/>
  <c r="L241" i="27" s="1"/>
  <c r="C217" i="25"/>
  <c r="I241" i="27" s="1"/>
  <c r="E216" i="25"/>
  <c r="C216" i="25"/>
  <c r="E215" i="25"/>
  <c r="D215" i="25"/>
  <c r="C215" i="25"/>
  <c r="E214" i="25"/>
  <c r="C214" i="25"/>
  <c r="E213" i="25"/>
  <c r="C213" i="25"/>
  <c r="I238" i="27" s="1"/>
  <c r="E212" i="25"/>
  <c r="C212" i="25"/>
  <c r="I226" i="27" s="1"/>
  <c r="E211" i="25"/>
  <c r="D211" i="25"/>
  <c r="L216" i="27" s="1"/>
  <c r="C211" i="25"/>
  <c r="I218" i="27" s="1"/>
  <c r="E210" i="25"/>
  <c r="D210" i="25"/>
  <c r="L217" i="27" s="1"/>
  <c r="C210" i="25"/>
  <c r="I217" i="27" s="1"/>
  <c r="E209" i="25"/>
  <c r="D209" i="25"/>
  <c r="C209" i="25"/>
  <c r="E208" i="25"/>
  <c r="D208" i="25"/>
  <c r="C208" i="25"/>
  <c r="I206" i="27" s="1"/>
  <c r="E207" i="25"/>
  <c r="C207" i="25"/>
  <c r="I207" i="27" s="1"/>
  <c r="E206" i="25"/>
  <c r="C206" i="25"/>
  <c r="I202" i="27" s="1"/>
  <c r="E205" i="25"/>
  <c r="D205" i="25"/>
  <c r="L203" i="27" s="1"/>
  <c r="C205" i="25"/>
  <c r="E204" i="25"/>
  <c r="C204" i="25"/>
  <c r="I197" i="27" s="1"/>
  <c r="E203" i="25"/>
  <c r="C203" i="25"/>
  <c r="E202" i="25"/>
  <c r="C202" i="25"/>
  <c r="E201" i="25"/>
  <c r="C201" i="25"/>
  <c r="E200" i="25"/>
  <c r="C200" i="25"/>
  <c r="I186" i="27" s="1"/>
  <c r="E199" i="25"/>
  <c r="C199" i="25"/>
  <c r="I187" i="27" s="1"/>
  <c r="E198" i="25"/>
  <c r="C198" i="25"/>
  <c r="E197" i="25"/>
  <c r="C197" i="25"/>
  <c r="E196" i="25"/>
  <c r="C196" i="25"/>
  <c r="I183" i="27" s="1"/>
  <c r="E195" i="25"/>
  <c r="D195" i="25"/>
  <c r="C195" i="25"/>
  <c r="E194" i="25"/>
  <c r="C194" i="25"/>
  <c r="E193" i="25"/>
  <c r="C193" i="25"/>
  <c r="I210" i="27" s="1"/>
  <c r="E192" i="25"/>
  <c r="D192" i="25"/>
  <c r="L204" i="27" s="1"/>
  <c r="C192" i="25"/>
  <c r="I204" i="27" s="1"/>
  <c r="E191" i="25"/>
  <c r="C191" i="25"/>
  <c r="I201" i="27" s="1"/>
  <c r="E190" i="25"/>
  <c r="C190" i="25"/>
  <c r="E189" i="25"/>
  <c r="D189" i="25"/>
  <c r="C189" i="25"/>
  <c r="E188" i="25"/>
  <c r="D188" i="25"/>
  <c r="C188" i="25"/>
  <c r="E187" i="25"/>
  <c r="D187" i="25"/>
  <c r="C187" i="25"/>
  <c r="E186" i="25"/>
  <c r="C186" i="25"/>
  <c r="E185" i="25"/>
  <c r="C185" i="25"/>
  <c r="I168" i="27" s="1"/>
  <c r="E184" i="25"/>
  <c r="C184" i="25"/>
  <c r="E183" i="25"/>
  <c r="C183" i="25"/>
  <c r="E182" i="25"/>
  <c r="C182" i="25"/>
  <c r="I209" i="27" s="1"/>
  <c r="E181" i="25"/>
  <c r="C181" i="25"/>
  <c r="E180" i="25"/>
  <c r="C180" i="25"/>
  <c r="E179" i="25"/>
  <c r="C179" i="25"/>
  <c r="I172" i="27" s="1"/>
  <c r="E178" i="25"/>
  <c r="D178" i="25"/>
  <c r="C178" i="25"/>
  <c r="E177" i="25"/>
  <c r="C177" i="25"/>
  <c r="E176" i="25"/>
  <c r="C176" i="25"/>
  <c r="E175" i="25"/>
  <c r="C175" i="25"/>
  <c r="E174" i="25"/>
  <c r="D174" i="25"/>
  <c r="L188" i="27" s="1"/>
  <c r="C174" i="25"/>
  <c r="I188" i="27" s="1"/>
  <c r="E173" i="25"/>
  <c r="D173" i="25"/>
  <c r="L182" i="27" s="1"/>
  <c r="C173" i="25"/>
  <c r="I182" i="27" s="1"/>
  <c r="E172" i="25"/>
  <c r="D172" i="25"/>
  <c r="C172" i="25"/>
  <c r="I179" i="27" s="1"/>
  <c r="E171" i="25"/>
  <c r="D171" i="25"/>
  <c r="C171" i="25"/>
  <c r="E170" i="25"/>
  <c r="C170" i="25"/>
  <c r="E169" i="25"/>
  <c r="D169" i="25"/>
  <c r="C169" i="25"/>
  <c r="E168" i="25"/>
  <c r="D168" i="25"/>
  <c r="L165" i="27" s="1"/>
  <c r="C168" i="25"/>
  <c r="E167" i="25"/>
  <c r="C167" i="25"/>
  <c r="E166" i="25"/>
  <c r="C166" i="25"/>
  <c r="I155" i="27" s="1"/>
  <c r="E165" i="25"/>
  <c r="C165" i="25"/>
  <c r="E164" i="25"/>
  <c r="C164" i="25"/>
  <c r="E163" i="25"/>
  <c r="C163" i="25"/>
  <c r="E162" i="25"/>
  <c r="C162" i="25"/>
  <c r="I175" i="27" s="1"/>
  <c r="E161" i="25"/>
  <c r="D161" i="25"/>
  <c r="L171" i="27" s="1"/>
  <c r="C161" i="25"/>
  <c r="I171" i="27" s="1"/>
  <c r="E160" i="25"/>
  <c r="D160" i="25"/>
  <c r="C160" i="25"/>
  <c r="E159" i="25"/>
  <c r="D159" i="25"/>
  <c r="L152" i="27" s="1"/>
  <c r="C159" i="25"/>
  <c r="E158" i="25"/>
  <c r="D158" i="25"/>
  <c r="L153" i="27" s="1"/>
  <c r="C158" i="25"/>
  <c r="I153" i="27" s="1"/>
  <c r="E157" i="25"/>
  <c r="C157" i="25"/>
  <c r="E156" i="25"/>
  <c r="C156" i="25"/>
  <c r="E155" i="25"/>
  <c r="C155" i="25"/>
  <c r="I139" i="27" s="1"/>
  <c r="E154" i="25"/>
  <c r="C154" i="25"/>
  <c r="E153" i="25"/>
  <c r="C153" i="25"/>
  <c r="I170" i="27" s="1"/>
  <c r="E152" i="25"/>
  <c r="C152" i="25"/>
  <c r="E151" i="25"/>
  <c r="C151" i="25"/>
  <c r="I159" i="27" s="1"/>
  <c r="E150" i="25"/>
  <c r="D150" i="25"/>
  <c r="C150" i="25"/>
  <c r="E149" i="25"/>
  <c r="D149" i="25"/>
  <c r="C149" i="25"/>
  <c r="E148" i="25"/>
  <c r="C148" i="25"/>
  <c r="I145" i="27" s="1"/>
  <c r="E147" i="25"/>
  <c r="C147" i="25"/>
  <c r="E146" i="25"/>
  <c r="C146" i="25"/>
  <c r="E145" i="25"/>
  <c r="D145" i="25"/>
  <c r="L136" i="27" s="1"/>
  <c r="C145" i="25"/>
  <c r="I136" i="27" s="1"/>
  <c r="E144" i="25"/>
  <c r="C144" i="25"/>
  <c r="I128" i="27" s="1"/>
  <c r="E143" i="25"/>
  <c r="C143" i="25"/>
  <c r="E142" i="25"/>
  <c r="D142" i="25"/>
  <c r="L158" i="27" s="1"/>
  <c r="C142" i="25"/>
  <c r="E141" i="25"/>
  <c r="C141" i="25"/>
  <c r="E140" i="25"/>
  <c r="D140" i="25"/>
  <c r="C140" i="25"/>
  <c r="E139" i="25"/>
  <c r="C139" i="25"/>
  <c r="E138" i="25"/>
  <c r="C138" i="25"/>
  <c r="I133" i="27" s="1"/>
  <c r="E137" i="25"/>
  <c r="D137" i="25"/>
  <c r="C137" i="25"/>
  <c r="E136" i="25"/>
  <c r="C136" i="25"/>
  <c r="E135" i="25"/>
  <c r="C135" i="25"/>
  <c r="E134" i="25"/>
  <c r="C134" i="25"/>
  <c r="I120" i="27" s="1"/>
  <c r="E133" i="25"/>
  <c r="C133" i="25"/>
  <c r="E132" i="25"/>
  <c r="C132" i="25"/>
  <c r="E131" i="25"/>
  <c r="C131" i="25"/>
  <c r="I143" i="27" s="1"/>
  <c r="E130" i="25"/>
  <c r="D130" i="25"/>
  <c r="C130" i="25"/>
  <c r="I140" i="27" s="1"/>
  <c r="E129" i="25"/>
  <c r="C129" i="25"/>
  <c r="E128" i="25"/>
  <c r="C128" i="25"/>
  <c r="E127" i="25"/>
  <c r="D127" i="25"/>
  <c r="C127" i="25"/>
  <c r="I122" i="27" s="1"/>
  <c r="E126" i="25"/>
  <c r="D126" i="25"/>
  <c r="C126" i="25"/>
  <c r="E125" i="25"/>
  <c r="C125" i="25"/>
  <c r="I115" i="27" s="1"/>
  <c r="E124" i="25"/>
  <c r="C124" i="25"/>
  <c r="E123" i="25"/>
  <c r="C123" i="25"/>
  <c r="I113" i="27" s="1"/>
  <c r="E122" i="25"/>
  <c r="C122" i="25"/>
  <c r="E121" i="25"/>
  <c r="C121" i="25"/>
  <c r="E120" i="25"/>
  <c r="C120" i="25"/>
  <c r="I138" i="27" s="1"/>
  <c r="E119" i="25"/>
  <c r="D119" i="25"/>
  <c r="L129" i="27" s="1"/>
  <c r="C119" i="25"/>
  <c r="I129" i="27" s="1"/>
  <c r="E118" i="25"/>
  <c r="D118" i="25"/>
  <c r="L117" i="27" s="1"/>
  <c r="C118" i="25"/>
  <c r="I117" i="27" s="1"/>
  <c r="E117" i="25"/>
  <c r="C117" i="25"/>
  <c r="I109" i="27" s="1"/>
  <c r="E116" i="25"/>
  <c r="C116" i="25"/>
  <c r="E115" i="25"/>
  <c r="C115" i="25"/>
  <c r="E114" i="25"/>
  <c r="C114" i="25"/>
  <c r="E113" i="25"/>
  <c r="D113" i="25"/>
  <c r="L121" i="27" s="1"/>
  <c r="C113" i="25"/>
  <c r="I121" i="27" s="1"/>
  <c r="E112" i="25"/>
  <c r="D112" i="25"/>
  <c r="C112" i="25"/>
  <c r="E111" i="25"/>
  <c r="D111" i="25"/>
  <c r="L111" i="27" s="1"/>
  <c r="C111" i="25"/>
  <c r="I111" i="27" s="1"/>
  <c r="E110" i="25"/>
  <c r="D110" i="25"/>
  <c r="L107" i="27" s="1"/>
  <c r="C110" i="25"/>
  <c r="E109" i="25"/>
  <c r="D109" i="25"/>
  <c r="C109" i="25"/>
  <c r="E108" i="25"/>
  <c r="C108" i="25"/>
  <c r="E107" i="25"/>
  <c r="C107" i="25"/>
  <c r="E106" i="25"/>
  <c r="C106" i="25"/>
  <c r="E105" i="25"/>
  <c r="C105" i="25"/>
  <c r="E104" i="25"/>
  <c r="D104" i="25"/>
  <c r="L123" i="27" s="1"/>
  <c r="C104" i="25"/>
  <c r="I123" i="27" s="1"/>
  <c r="E103" i="25"/>
  <c r="C103" i="25"/>
  <c r="I116" i="27" s="1"/>
  <c r="E102" i="25"/>
  <c r="D102" i="25"/>
  <c r="L102" i="27" s="1"/>
  <c r="C102" i="25"/>
  <c r="E101" i="25"/>
  <c r="C101" i="25"/>
  <c r="I95" i="27" s="1"/>
  <c r="E100" i="25"/>
  <c r="C100" i="25"/>
  <c r="I93" i="27" s="1"/>
  <c r="E99" i="25"/>
  <c r="C99" i="25"/>
  <c r="I91" i="27" s="1"/>
  <c r="E98" i="25"/>
  <c r="C98" i="25"/>
  <c r="E97" i="25"/>
  <c r="C97" i="25"/>
  <c r="E96" i="25"/>
  <c r="D96" i="25"/>
  <c r="L105" i="27" s="1"/>
  <c r="C96" i="25"/>
  <c r="I105" i="27" s="1"/>
  <c r="E95" i="25"/>
  <c r="C95" i="25"/>
  <c r="E94" i="25"/>
  <c r="D94" i="25"/>
  <c r="L92" i="27" s="1"/>
  <c r="C94" i="25"/>
  <c r="I92" i="27" s="1"/>
  <c r="E93" i="25"/>
  <c r="D93" i="25"/>
  <c r="L90" i="27" s="1"/>
  <c r="C93" i="25"/>
  <c r="I90" i="27" s="1"/>
  <c r="E92" i="25"/>
  <c r="C92" i="25"/>
  <c r="E91" i="25"/>
  <c r="C91" i="25"/>
  <c r="I83" i="27" s="1"/>
  <c r="E90" i="25"/>
  <c r="C90" i="25"/>
  <c r="I106" i="27" s="1"/>
  <c r="E89" i="25"/>
  <c r="C89" i="25"/>
  <c r="I103" i="27" s="1"/>
  <c r="E88" i="25"/>
  <c r="C88" i="25"/>
  <c r="E87" i="25"/>
  <c r="D87" i="25"/>
  <c r="C87" i="25"/>
  <c r="E86" i="25"/>
  <c r="D86" i="25"/>
  <c r="L85" i="27" s="1"/>
  <c r="C86" i="25"/>
  <c r="I85" i="27" s="1"/>
  <c r="E85" i="25"/>
  <c r="C85" i="25"/>
  <c r="I81" i="27" s="1"/>
  <c r="E84" i="25"/>
  <c r="C84" i="25"/>
  <c r="I79" i="27" s="1"/>
  <c r="E83" i="25"/>
  <c r="D83" i="25"/>
  <c r="L89" i="27" s="1"/>
  <c r="C83" i="25"/>
  <c r="I89" i="27" s="1"/>
  <c r="E82" i="25"/>
  <c r="D82" i="25"/>
  <c r="L82" i="27" s="1"/>
  <c r="C82" i="25"/>
  <c r="E81" i="25"/>
  <c r="C81" i="25"/>
  <c r="E80" i="25"/>
  <c r="C80" i="25"/>
  <c r="I74" i="27" s="1"/>
  <c r="E79" i="25"/>
  <c r="C79" i="25"/>
  <c r="I88" i="27" s="1"/>
  <c r="E78" i="25"/>
  <c r="D78" i="25"/>
  <c r="C78" i="25"/>
  <c r="E77" i="25"/>
  <c r="D77" i="25"/>
  <c r="C77" i="25"/>
  <c r="E76" i="25"/>
  <c r="C76" i="25"/>
  <c r="I71" i="27" s="1"/>
  <c r="E75" i="25"/>
  <c r="C75" i="25"/>
  <c r="E74" i="25"/>
  <c r="C74" i="25"/>
  <c r="E73" i="25"/>
  <c r="C73" i="25"/>
  <c r="E72" i="25"/>
  <c r="C72" i="25"/>
  <c r="I76" i="27" s="1"/>
  <c r="E71" i="25"/>
  <c r="C71" i="25"/>
  <c r="I72" i="27" s="1"/>
  <c r="E70" i="25"/>
  <c r="D70" i="25"/>
  <c r="C70" i="25"/>
  <c r="E69" i="25"/>
  <c r="D69" i="25"/>
  <c r="L68" i="27" s="1"/>
  <c r="C69" i="25"/>
  <c r="I68" i="27" s="1"/>
  <c r="E68" i="25"/>
  <c r="D68" i="25"/>
  <c r="C68" i="25"/>
  <c r="E67" i="25"/>
  <c r="D67" i="25"/>
  <c r="L66" i="27" s="1"/>
  <c r="C67" i="25"/>
  <c r="E66" i="25"/>
  <c r="D66" i="25"/>
  <c r="L63" i="27" s="1"/>
  <c r="C66" i="25"/>
  <c r="I63" i="27" s="1"/>
  <c r="E65" i="25"/>
  <c r="D65" i="25"/>
  <c r="L61" i="27" s="1"/>
  <c r="C65" i="25"/>
  <c r="I61" i="27" s="1"/>
  <c r="E64" i="25"/>
  <c r="D64" i="25"/>
  <c r="L75" i="27" s="1"/>
  <c r="C64" i="25"/>
  <c r="I75" i="27" s="1"/>
  <c r="E63" i="25"/>
  <c r="D63" i="25"/>
  <c r="L70" i="27" s="1"/>
  <c r="C63" i="25"/>
  <c r="I70" i="27" s="1"/>
  <c r="E62" i="25"/>
  <c r="D62" i="25"/>
  <c r="C62" i="25"/>
  <c r="E61" i="25"/>
  <c r="D61" i="25"/>
  <c r="L56" i="27" s="1"/>
  <c r="C61" i="25"/>
  <c r="I56" i="27" s="1"/>
  <c r="E60" i="25"/>
  <c r="D60" i="25"/>
  <c r="L64" i="27" s="1"/>
  <c r="C60" i="25"/>
  <c r="I64" i="27" s="1"/>
  <c r="E59" i="25"/>
  <c r="D59" i="25"/>
  <c r="L60" i="27" s="1"/>
  <c r="C59" i="25"/>
  <c r="E58" i="25"/>
  <c r="C58" i="25"/>
  <c r="I59" i="27" s="1"/>
  <c r="E57" i="25"/>
  <c r="C57" i="25"/>
  <c r="E56" i="25"/>
  <c r="D56" i="25"/>
  <c r="C56" i="25"/>
  <c r="E55" i="25"/>
  <c r="C55" i="25"/>
  <c r="I55" i="27" s="1"/>
  <c r="E54" i="25"/>
  <c r="D54" i="25"/>
  <c r="C54" i="25"/>
  <c r="E53" i="25"/>
  <c r="C53" i="25"/>
  <c r="I51" i="27" s="1"/>
  <c r="E52" i="25"/>
  <c r="C52" i="25"/>
  <c r="I48" i="27" s="1"/>
  <c r="E51" i="25"/>
  <c r="D51" i="25"/>
  <c r="L53" i="27" s="1"/>
  <c r="C51" i="25"/>
  <c r="I53" i="27" s="1"/>
  <c r="E50" i="25"/>
  <c r="D50" i="25"/>
  <c r="C50" i="25"/>
  <c r="E49" i="25"/>
  <c r="C49" i="25"/>
  <c r="E48" i="25"/>
  <c r="C48" i="25"/>
  <c r="I43" i="27" s="1"/>
  <c r="E47" i="25"/>
  <c r="D47" i="25"/>
  <c r="L40" i="27" s="1"/>
  <c r="C47" i="25"/>
  <c r="I40" i="27" s="1"/>
  <c r="E46" i="25"/>
  <c r="C46" i="25"/>
  <c r="I52" i="27" s="1"/>
  <c r="E45" i="25"/>
  <c r="D45" i="25"/>
  <c r="L49" i="27" s="1"/>
  <c r="C45" i="25"/>
  <c r="I49" i="27" s="1"/>
  <c r="E44" i="25"/>
  <c r="D44" i="25"/>
  <c r="C44" i="25"/>
  <c r="I46" i="27" s="1"/>
  <c r="E43" i="25"/>
  <c r="D43" i="25"/>
  <c r="L44" i="27" s="1"/>
  <c r="C43" i="25"/>
  <c r="I44" i="27" s="1"/>
  <c r="E42" i="25"/>
  <c r="C42" i="25"/>
  <c r="I38" i="27" s="1"/>
  <c r="E41" i="25"/>
  <c r="D41" i="25"/>
  <c r="C41" i="25"/>
  <c r="E40" i="25"/>
  <c r="C40" i="25"/>
  <c r="I36" i="27" s="1"/>
  <c r="E39" i="25"/>
  <c r="D39" i="25"/>
  <c r="L45" i="27" s="1"/>
  <c r="C39" i="25"/>
  <c r="I45" i="27" s="1"/>
  <c r="E38" i="25"/>
  <c r="D38" i="25"/>
  <c r="C38" i="25"/>
  <c r="E37" i="25"/>
  <c r="C37" i="25"/>
  <c r="E36" i="25"/>
  <c r="C36" i="25"/>
  <c r="I42" i="27" s="1"/>
  <c r="E35" i="25"/>
  <c r="C35" i="25"/>
  <c r="I37" i="27" s="1"/>
  <c r="E34" i="25"/>
  <c r="D34" i="25"/>
  <c r="C34" i="25"/>
  <c r="E33" i="25"/>
  <c r="D33" i="25"/>
  <c r="L34" i="27" s="1"/>
  <c r="C33" i="25"/>
  <c r="I34" i="27" s="1"/>
  <c r="E32" i="25"/>
  <c r="D32" i="25"/>
  <c r="C32" i="25"/>
  <c r="E31" i="25"/>
  <c r="D31" i="25"/>
  <c r="L32" i="27" s="1"/>
  <c r="C31" i="25"/>
  <c r="I32" i="27" s="1"/>
  <c r="E30" i="25"/>
  <c r="D30" i="25"/>
  <c r="L29" i="27" s="1"/>
  <c r="C30" i="25"/>
  <c r="I29" i="27" s="1"/>
  <c r="E29" i="25"/>
  <c r="D29" i="25"/>
  <c r="C29" i="25"/>
  <c r="E28" i="25"/>
  <c r="C28" i="25"/>
  <c r="I30" i="27" s="1"/>
  <c r="E27" i="25"/>
  <c r="D27" i="25"/>
  <c r="L28" i="27" s="1"/>
  <c r="C27" i="25"/>
  <c r="I28" i="27" s="1"/>
  <c r="E26" i="25"/>
  <c r="D26" i="25"/>
  <c r="L26" i="27" s="1"/>
  <c r="C26" i="25"/>
  <c r="I26" i="27" s="1"/>
  <c r="E25" i="25"/>
  <c r="D25" i="25"/>
  <c r="C25" i="25"/>
  <c r="I22" i="27" s="1"/>
  <c r="E24" i="25"/>
  <c r="D24" i="25"/>
  <c r="C24" i="25"/>
  <c r="E23" i="25"/>
  <c r="C23" i="25"/>
  <c r="E22" i="25"/>
  <c r="C22" i="25"/>
  <c r="E21" i="25"/>
  <c r="D21" i="25"/>
  <c r="L25" i="27" s="1"/>
  <c r="C21" i="25"/>
  <c r="I25" i="27" s="1"/>
  <c r="E20" i="25"/>
  <c r="D20" i="25"/>
  <c r="C20" i="25"/>
  <c r="E19" i="25"/>
  <c r="D19" i="25"/>
  <c r="C19" i="25"/>
  <c r="I19" i="27" s="1"/>
  <c r="E18" i="25"/>
  <c r="D18" i="25"/>
  <c r="L18" i="27" s="1"/>
  <c r="C18" i="25"/>
  <c r="E17" i="25"/>
  <c r="D17" i="25"/>
  <c r="C17" i="25"/>
  <c r="E16" i="25"/>
  <c r="D16" i="25"/>
  <c r="L16" i="27" s="1"/>
  <c r="C16" i="25"/>
  <c r="I16" i="27" s="1"/>
  <c r="E15" i="25"/>
  <c r="D15" i="25"/>
  <c r="C15" i="25"/>
  <c r="E14" i="25"/>
  <c r="C14" i="25"/>
  <c r="E13" i="25"/>
  <c r="D13" i="25"/>
  <c r="L13" i="27" s="1"/>
  <c r="C13" i="25"/>
  <c r="I13" i="27" s="1"/>
  <c r="E12" i="25"/>
  <c r="C12" i="25"/>
  <c r="E11" i="25"/>
  <c r="D11" i="25"/>
  <c r="E10" i="25"/>
  <c r="E9" i="25"/>
  <c r="E8" i="25"/>
  <c r="D8" i="25"/>
  <c r="C8" i="25"/>
  <c r="E7" i="25"/>
  <c r="C7" i="25"/>
  <c r="E6" i="25"/>
  <c r="C6" i="25"/>
  <c r="E5" i="25"/>
  <c r="D5" i="25"/>
  <c r="C5" i="25"/>
  <c r="I7" i="27" s="1"/>
  <c r="E4" i="25"/>
  <c r="D4" i="25"/>
  <c r="C4" i="25"/>
  <c r="E3" i="25"/>
  <c r="D3" i="25"/>
  <c r="L3" i="27" s="1"/>
  <c r="C3" i="25"/>
  <c r="E2" i="25"/>
  <c r="D2" i="25"/>
  <c r="C2" i="25"/>
  <c r="I8" i="26"/>
  <c r="I16" i="26"/>
  <c r="I20" i="26"/>
  <c r="I24" i="26"/>
  <c r="I32" i="26"/>
  <c r="I36" i="26"/>
  <c r="I40" i="26"/>
  <c r="I48" i="26"/>
  <c r="I52" i="26"/>
  <c r="I56" i="26"/>
  <c r="I64" i="26"/>
  <c r="I68" i="26"/>
  <c r="I72" i="26"/>
  <c r="I80" i="26"/>
  <c r="I84" i="26"/>
  <c r="I88" i="26"/>
  <c r="I96" i="26"/>
  <c r="I100" i="26"/>
  <c r="I104" i="26"/>
  <c r="I112" i="26"/>
  <c r="I116" i="26"/>
  <c r="I120" i="26"/>
  <c r="I128" i="26"/>
  <c r="I132" i="26"/>
  <c r="I136" i="26"/>
  <c r="I144" i="26"/>
  <c r="I148" i="26"/>
  <c r="I152" i="26"/>
  <c r="I160" i="26"/>
  <c r="I164" i="26"/>
  <c r="I168" i="26"/>
  <c r="I176" i="26"/>
  <c r="I180" i="26"/>
  <c r="I184" i="26"/>
  <c r="I192" i="26"/>
  <c r="I196" i="26"/>
  <c r="I200" i="26"/>
  <c r="I208" i="26"/>
  <c r="I212" i="26"/>
  <c r="I216" i="26"/>
  <c r="I224" i="26"/>
  <c r="I228" i="26"/>
  <c r="I232" i="26"/>
  <c r="I240" i="26"/>
  <c r="I244" i="26"/>
  <c r="I248" i="26"/>
  <c r="I256" i="26"/>
  <c r="I260" i="26"/>
  <c r="I264" i="26"/>
  <c r="I272" i="26"/>
  <c r="I276" i="26"/>
  <c r="I280" i="26"/>
  <c r="I288" i="26"/>
  <c r="I292" i="26"/>
  <c r="I296" i="26"/>
  <c r="I304" i="26"/>
  <c r="I308" i="26"/>
  <c r="I312" i="26"/>
  <c r="I320" i="26"/>
  <c r="I324" i="26"/>
  <c r="I328" i="26"/>
  <c r="I336" i="26"/>
  <c r="I340" i="26"/>
  <c r="I344" i="26"/>
  <c r="I15" i="26"/>
  <c r="I19" i="26"/>
  <c r="I23" i="26"/>
  <c r="I31" i="26"/>
  <c r="I35" i="26"/>
  <c r="I39" i="26"/>
  <c r="I47" i="26"/>
  <c r="I51" i="26"/>
  <c r="I55" i="26"/>
  <c r="I63" i="26"/>
  <c r="I67" i="26"/>
  <c r="I71" i="26"/>
  <c r="I79" i="26"/>
  <c r="I83" i="26"/>
  <c r="I87" i="26"/>
  <c r="I95" i="26"/>
  <c r="I99" i="26"/>
  <c r="I103" i="26"/>
  <c r="I111" i="26"/>
  <c r="I115" i="26"/>
  <c r="I119" i="26"/>
  <c r="I127" i="26"/>
  <c r="I131" i="26"/>
  <c r="I135" i="26"/>
  <c r="I143" i="26"/>
  <c r="I147" i="26"/>
  <c r="I151" i="26"/>
  <c r="I159" i="26"/>
  <c r="I163" i="26"/>
  <c r="I167" i="26"/>
  <c r="I175" i="26"/>
  <c r="I179" i="26"/>
  <c r="I183" i="26"/>
  <c r="I191" i="26"/>
  <c r="I195" i="26"/>
  <c r="I199" i="26"/>
  <c r="I9" i="26"/>
  <c r="I17" i="26"/>
  <c r="I25" i="26"/>
  <c r="I41" i="26"/>
  <c r="I49" i="26"/>
  <c r="I57" i="26"/>
  <c r="I73" i="26"/>
  <c r="I81" i="26"/>
  <c r="I89" i="26"/>
  <c r="I105" i="26"/>
  <c r="I113" i="26"/>
  <c r="I121" i="26"/>
  <c r="I137" i="26"/>
  <c r="I145" i="26"/>
  <c r="I153" i="26"/>
  <c r="I169" i="26"/>
  <c r="I177" i="26"/>
  <c r="I185" i="26"/>
  <c r="I201" i="26"/>
  <c r="I207" i="26"/>
  <c r="I213" i="26"/>
  <c r="I223" i="26"/>
  <c r="I229" i="26"/>
  <c r="I234" i="26"/>
  <c r="I245" i="26"/>
  <c r="I250" i="26"/>
  <c r="I255" i="26"/>
  <c r="I266" i="26"/>
  <c r="I271" i="26"/>
  <c r="I277" i="26"/>
  <c r="I287" i="26"/>
  <c r="I293" i="26"/>
  <c r="I298" i="26"/>
  <c r="I309" i="26"/>
  <c r="I314" i="26"/>
  <c r="I319" i="26"/>
  <c r="I330" i="26"/>
  <c r="I335" i="26"/>
  <c r="I341" i="26"/>
  <c r="I350" i="26"/>
  <c r="I354" i="26"/>
  <c r="I358" i="26"/>
  <c r="I366" i="26"/>
  <c r="I370" i="26"/>
  <c r="I374" i="26"/>
  <c r="I382" i="26"/>
  <c r="I386" i="26"/>
  <c r="I390" i="26"/>
  <c r="I398" i="26"/>
  <c r="I402" i="26"/>
  <c r="I406" i="26"/>
  <c r="I414" i="26"/>
  <c r="I418" i="26"/>
  <c r="I422" i="26"/>
  <c r="I430" i="26"/>
  <c r="I434" i="26"/>
  <c r="I438" i="26"/>
  <c r="I446" i="26"/>
  <c r="I450" i="26"/>
  <c r="I454" i="26"/>
  <c r="I462" i="26"/>
  <c r="I466" i="26"/>
  <c r="I470" i="26"/>
  <c r="I478" i="26"/>
  <c r="I482" i="26"/>
  <c r="I486" i="26"/>
  <c r="I494" i="26"/>
  <c r="I498" i="26"/>
  <c r="I502" i="26"/>
  <c r="I510" i="26"/>
  <c r="I514" i="26"/>
  <c r="I518" i="26"/>
  <c r="I526" i="26"/>
  <c r="I530" i="26"/>
  <c r="I534" i="26"/>
  <c r="I542" i="26"/>
  <c r="I546" i="26"/>
  <c r="I550" i="26"/>
  <c r="I558" i="26"/>
  <c r="I562" i="26"/>
  <c r="I566" i="26"/>
  <c r="I574" i="26"/>
  <c r="I578" i="26"/>
  <c r="I582" i="26"/>
  <c r="I590" i="26"/>
  <c r="I594" i="26"/>
  <c r="I598" i="26"/>
  <c r="I606" i="26"/>
  <c r="I610" i="26"/>
  <c r="I614" i="26"/>
  <c r="I622" i="26"/>
  <c r="I626" i="26"/>
  <c r="I630" i="26"/>
  <c r="I21" i="26"/>
  <c r="I29" i="26"/>
  <c r="I37" i="26"/>
  <c r="I53" i="26"/>
  <c r="I61" i="26"/>
  <c r="I69" i="26"/>
  <c r="I85" i="26"/>
  <c r="I93" i="26"/>
  <c r="I101" i="26"/>
  <c r="I117" i="26"/>
  <c r="I125" i="26"/>
  <c r="I133" i="26"/>
  <c r="I149" i="26"/>
  <c r="I157" i="26"/>
  <c r="I165" i="26"/>
  <c r="I181" i="26"/>
  <c r="I189" i="26"/>
  <c r="I197" i="26"/>
  <c r="I210" i="26"/>
  <c r="I215" i="26"/>
  <c r="I221" i="26"/>
  <c r="I231" i="26"/>
  <c r="I237" i="26"/>
  <c r="I242" i="26"/>
  <c r="I253" i="26"/>
  <c r="I258" i="26"/>
  <c r="I263" i="26"/>
  <c r="I274" i="26"/>
  <c r="I279" i="26"/>
  <c r="I285" i="26"/>
  <c r="I295" i="26"/>
  <c r="I301" i="26"/>
  <c r="I306" i="26"/>
  <c r="I317" i="26"/>
  <c r="I322" i="26"/>
  <c r="I327" i="26"/>
  <c r="I338" i="26"/>
  <c r="I343" i="26"/>
  <c r="I348" i="26"/>
  <c r="I356" i="26"/>
  <c r="I360" i="26"/>
  <c r="I364" i="26"/>
  <c r="I372" i="26"/>
  <c r="I376" i="26"/>
  <c r="I380" i="26"/>
  <c r="I388" i="26"/>
  <c r="I392" i="26"/>
  <c r="I396" i="26"/>
  <c r="I404" i="26"/>
  <c r="I408" i="26"/>
  <c r="I412" i="26"/>
  <c r="I420" i="26"/>
  <c r="I424" i="26"/>
  <c r="I428" i="26"/>
  <c r="I436" i="26"/>
  <c r="I440" i="26"/>
  <c r="I444" i="26"/>
  <c r="I452" i="26"/>
  <c r="I456" i="26"/>
  <c r="I460" i="26"/>
  <c r="I468" i="26"/>
  <c r="I472" i="26"/>
  <c r="I476" i="26"/>
  <c r="I10" i="26"/>
  <c r="I26" i="26"/>
  <c r="I42" i="26"/>
  <c r="I74" i="26"/>
  <c r="I90" i="26"/>
  <c r="I106" i="26"/>
  <c r="I138" i="26"/>
  <c r="I154" i="26"/>
  <c r="I170" i="26"/>
  <c r="I202" i="26"/>
  <c r="I214" i="26"/>
  <c r="I225" i="26"/>
  <c r="I246" i="26"/>
  <c r="I257" i="26"/>
  <c r="I267" i="26"/>
  <c r="I289" i="26"/>
  <c r="I299" i="26"/>
  <c r="I310" i="26"/>
  <c r="I331" i="26"/>
  <c r="I342" i="26"/>
  <c r="I351" i="26"/>
  <c r="I367" i="26"/>
  <c r="I375" i="26"/>
  <c r="I383" i="26"/>
  <c r="I399" i="26"/>
  <c r="I407" i="26"/>
  <c r="I415" i="26"/>
  <c r="I431" i="26"/>
  <c r="I439" i="26"/>
  <c r="I447" i="26"/>
  <c r="I463" i="26"/>
  <c r="I471" i="26"/>
  <c r="I479" i="26"/>
  <c r="I491" i="26"/>
  <c r="I496" i="26"/>
  <c r="I501" i="26"/>
  <c r="I512" i="26"/>
  <c r="I517" i="26"/>
  <c r="I523" i="26"/>
  <c r="I533" i="26"/>
  <c r="I539" i="26"/>
  <c r="I544" i="26"/>
  <c r="I555" i="26"/>
  <c r="I560" i="26"/>
  <c r="I565" i="26"/>
  <c r="I576" i="26"/>
  <c r="I581" i="26"/>
  <c r="I587" i="26"/>
  <c r="I597" i="26"/>
  <c r="I603" i="26"/>
  <c r="I608" i="26"/>
  <c r="I619" i="26"/>
  <c r="I624" i="26"/>
  <c r="I629" i="26"/>
  <c r="I638" i="26"/>
  <c r="I642" i="26"/>
  <c r="I646" i="26"/>
  <c r="I654" i="26"/>
  <c r="I658" i="26"/>
  <c r="I662" i="26"/>
  <c r="I670" i="26"/>
  <c r="I674" i="26"/>
  <c r="I678" i="26"/>
  <c r="I34" i="26"/>
  <c r="I50" i="26"/>
  <c r="I66" i="26"/>
  <c r="I98" i="26"/>
  <c r="I114" i="26"/>
  <c r="I130" i="26"/>
  <c r="I162" i="26"/>
  <c r="I178" i="26"/>
  <c r="I194" i="26"/>
  <c r="I219" i="26"/>
  <c r="I230" i="26"/>
  <c r="I241" i="26"/>
  <c r="I262" i="26"/>
  <c r="I273" i="26"/>
  <c r="I283" i="26"/>
  <c r="I305" i="26"/>
  <c r="I315" i="26"/>
  <c r="I326" i="26"/>
  <c r="I347" i="26"/>
  <c r="I355" i="26"/>
  <c r="I363" i="26"/>
  <c r="I379" i="26"/>
  <c r="I387" i="26"/>
  <c r="I395" i="26"/>
  <c r="I411" i="26"/>
  <c r="I419" i="26"/>
  <c r="I427" i="26"/>
  <c r="I443" i="26"/>
  <c r="I451" i="26"/>
  <c r="I459" i="26"/>
  <c r="I475" i="26"/>
  <c r="I483" i="26"/>
  <c r="I488" i="26"/>
  <c r="I499" i="26"/>
  <c r="I504" i="26"/>
  <c r="I509" i="26"/>
  <c r="I520" i="26"/>
  <c r="I525" i="26"/>
  <c r="I531" i="26"/>
  <c r="I541" i="26"/>
  <c r="I547" i="26"/>
  <c r="I552" i="26"/>
  <c r="I563" i="26"/>
  <c r="I568" i="26"/>
  <c r="I573" i="26"/>
  <c r="I584" i="26"/>
  <c r="I589" i="26"/>
  <c r="I595" i="26"/>
  <c r="I605" i="26"/>
  <c r="I611" i="26"/>
  <c r="I616" i="26"/>
  <c r="I627" i="26"/>
  <c r="I632" i="26"/>
  <c r="I636" i="26"/>
  <c r="I644" i="26"/>
  <c r="I648" i="26"/>
  <c r="I652" i="26"/>
  <c r="I660" i="26"/>
  <c r="I22" i="26"/>
  <c r="I38" i="26"/>
  <c r="I70" i="26"/>
  <c r="I86" i="26"/>
  <c r="I102" i="26"/>
  <c r="I134" i="26"/>
  <c r="I150" i="26"/>
  <c r="I166" i="26"/>
  <c r="I198" i="26"/>
  <c r="I211" i="26"/>
  <c r="I222" i="26"/>
  <c r="I243" i="26"/>
  <c r="I254" i="26"/>
  <c r="I265" i="26"/>
  <c r="I286" i="26"/>
  <c r="I297" i="26"/>
  <c r="I307" i="26"/>
  <c r="I329" i="26"/>
  <c r="I339" i="26"/>
  <c r="I349" i="26"/>
  <c r="I365" i="26"/>
  <c r="I373" i="26"/>
  <c r="I381" i="26"/>
  <c r="I397" i="26"/>
  <c r="I405" i="26"/>
  <c r="I413" i="26"/>
  <c r="I429" i="26"/>
  <c r="I437" i="26"/>
  <c r="I445" i="26"/>
  <c r="I461" i="26"/>
  <c r="I469" i="26"/>
  <c r="I477" i="26"/>
  <c r="I489" i="26"/>
  <c r="I495" i="26"/>
  <c r="I500" i="26"/>
  <c r="I505" i="26"/>
  <c r="I511" i="26"/>
  <c r="I516" i="26"/>
  <c r="I521" i="26"/>
  <c r="I527" i="26"/>
  <c r="I532" i="26"/>
  <c r="I537" i="26"/>
  <c r="I543" i="26"/>
  <c r="I548" i="26"/>
  <c r="I553" i="26"/>
  <c r="I559" i="26"/>
  <c r="I564" i="26"/>
  <c r="I569" i="26"/>
  <c r="I575" i="26"/>
  <c r="I580" i="26"/>
  <c r="I585" i="26"/>
  <c r="I591" i="26"/>
  <c r="I596" i="26"/>
  <c r="I601" i="26"/>
  <c r="I607" i="26"/>
  <c r="I612" i="26"/>
  <c r="I617" i="26"/>
  <c r="I623" i="26"/>
  <c r="I628" i="26"/>
  <c r="I633" i="26"/>
  <c r="I637" i="26"/>
  <c r="I641" i="26"/>
  <c r="I645" i="26"/>
  <c r="I649" i="26"/>
  <c r="I653" i="26"/>
  <c r="I657" i="26"/>
  <c r="I661" i="26"/>
  <c r="I665" i="26"/>
  <c r="I669" i="26"/>
  <c r="I673" i="26"/>
  <c r="I677" i="26"/>
  <c r="I681" i="26"/>
  <c r="I685" i="26"/>
  <c r="I689" i="26"/>
  <c r="I14" i="26"/>
  <c r="I78" i="26"/>
  <c r="I142" i="26"/>
  <c r="I206" i="26"/>
  <c r="I249" i="26"/>
  <c r="I291" i="26"/>
  <c r="I334" i="26"/>
  <c r="I369" i="26"/>
  <c r="I401" i="26"/>
  <c r="I433" i="26"/>
  <c r="I465" i="26"/>
  <c r="I492" i="26"/>
  <c r="I513" i="26"/>
  <c r="I535" i="26"/>
  <c r="I556" i="26"/>
  <c r="I577" i="26"/>
  <c r="I599" i="26"/>
  <c r="I620" i="26"/>
  <c r="I639" i="26"/>
  <c r="I655" i="26"/>
  <c r="I667" i="26"/>
  <c r="I675" i="26"/>
  <c r="I682" i="26"/>
  <c r="I687" i="26"/>
  <c r="I692" i="26"/>
  <c r="I696" i="26"/>
  <c r="I700" i="26"/>
  <c r="I704" i="26"/>
  <c r="I708" i="26"/>
  <c r="I712" i="26"/>
  <c r="I716" i="26"/>
  <c r="I720" i="26"/>
  <c r="I724" i="26"/>
  <c r="I728" i="26"/>
  <c r="I732" i="26"/>
  <c r="I736" i="26"/>
  <c r="I740" i="26"/>
  <c r="I744" i="26"/>
  <c r="I748" i="26"/>
  <c r="I752" i="26"/>
  <c r="I756" i="26"/>
  <c r="I760" i="26"/>
  <c r="I764" i="26"/>
  <c r="I768" i="26"/>
  <c r="I772" i="26"/>
  <c r="I776" i="26"/>
  <c r="I780" i="26"/>
  <c r="I784" i="26"/>
  <c r="I788" i="26"/>
  <c r="I792" i="26"/>
  <c r="I796" i="26"/>
  <c r="I30" i="26"/>
  <c r="I94" i="26"/>
  <c r="I158" i="26"/>
  <c r="I217" i="26"/>
  <c r="I259" i="26"/>
  <c r="I345" i="26"/>
  <c r="I377" i="26"/>
  <c r="I409" i="26"/>
  <c r="I441" i="26"/>
  <c r="I473" i="26"/>
  <c r="I497" i="26"/>
  <c r="I519" i="26"/>
  <c r="I540" i="26"/>
  <c r="I561" i="26"/>
  <c r="I583" i="26"/>
  <c r="I604" i="26"/>
  <c r="I625" i="26"/>
  <c r="I643" i="26"/>
  <c r="I659" i="26"/>
  <c r="I668" i="26"/>
  <c r="I676" i="26"/>
  <c r="I683" i="26"/>
  <c r="I688" i="26"/>
  <c r="I693" i="26"/>
  <c r="I697" i="26"/>
  <c r="I701" i="26"/>
  <c r="I705" i="26"/>
  <c r="I709" i="26"/>
  <c r="I713" i="26"/>
  <c r="I717" i="26"/>
  <c r="I721" i="26"/>
  <c r="I725" i="26"/>
  <c r="I729" i="26"/>
  <c r="I733" i="26"/>
  <c r="I737" i="26"/>
  <c r="I741" i="26"/>
  <c r="I745" i="26"/>
  <c r="I749" i="26"/>
  <c r="I753" i="26"/>
  <c r="I757" i="26"/>
  <c r="I761" i="26"/>
  <c r="I765" i="26"/>
  <c r="I769" i="26"/>
  <c r="I773" i="26"/>
  <c r="I777" i="26"/>
  <c r="I781" i="26"/>
  <c r="I785" i="26"/>
  <c r="I789" i="26"/>
  <c r="I793" i="26"/>
  <c r="I46" i="26"/>
  <c r="I110" i="26"/>
  <c r="I174" i="26"/>
  <c r="I227" i="26"/>
  <c r="I270" i="26"/>
  <c r="I313" i="26"/>
  <c r="I353" i="26"/>
  <c r="I385" i="26"/>
  <c r="I417" i="26"/>
  <c r="I449" i="26"/>
  <c r="I481" i="26"/>
  <c r="I503" i="26"/>
  <c r="I524" i="26"/>
  <c r="I545" i="26"/>
  <c r="I567" i="26"/>
  <c r="I588" i="26"/>
  <c r="I609" i="26"/>
  <c r="I631" i="26"/>
  <c r="I647" i="26"/>
  <c r="I663" i="26"/>
  <c r="I671" i="26"/>
  <c r="I679" i="26"/>
  <c r="I684" i="26"/>
  <c r="I690" i="26"/>
  <c r="I694" i="26"/>
  <c r="I698" i="26"/>
  <c r="I702" i="26"/>
  <c r="I706" i="26"/>
  <c r="I710" i="26"/>
  <c r="I714" i="26"/>
  <c r="I718" i="26"/>
  <c r="I722" i="26"/>
  <c r="I726" i="26"/>
  <c r="I730" i="26"/>
  <c r="I734" i="26"/>
  <c r="I738" i="26"/>
  <c r="I742" i="26"/>
  <c r="I746" i="26"/>
  <c r="I750" i="26"/>
  <c r="I754" i="26"/>
  <c r="I758" i="26"/>
  <c r="I762" i="26"/>
  <c r="I766" i="26"/>
  <c r="I770" i="26"/>
  <c r="I774" i="26"/>
  <c r="I778" i="26"/>
  <c r="I782" i="26"/>
  <c r="I786" i="26"/>
  <c r="I790" i="26"/>
  <c r="I794" i="26"/>
  <c r="I302" i="26"/>
  <c r="I7" i="26"/>
  <c r="I62" i="26"/>
  <c r="I126" i="26"/>
  <c r="I190" i="26"/>
  <c r="I238" i="26"/>
  <c r="I281" i="26"/>
  <c r="I323" i="26"/>
  <c r="I361" i="26"/>
  <c r="I393" i="26"/>
  <c r="I425" i="26"/>
  <c r="I457" i="26"/>
  <c r="I487" i="26"/>
  <c r="I508" i="26"/>
  <c r="I529" i="26"/>
  <c r="I551" i="26"/>
  <c r="I572" i="26"/>
  <c r="I593" i="26"/>
  <c r="I615" i="26"/>
  <c r="I635" i="26"/>
  <c r="I651" i="26"/>
  <c r="I664" i="26"/>
  <c r="I672" i="26"/>
  <c r="I680" i="26"/>
  <c r="I686" i="26"/>
  <c r="I691" i="26"/>
  <c r="I695" i="26"/>
  <c r="I699" i="26"/>
  <c r="I703" i="26"/>
  <c r="I707" i="26"/>
  <c r="I711" i="26"/>
  <c r="I715" i="26"/>
  <c r="I719" i="26"/>
  <c r="I723" i="26"/>
  <c r="I727" i="26"/>
  <c r="I731" i="26"/>
  <c r="I735" i="26"/>
  <c r="I739" i="26"/>
  <c r="I743" i="26"/>
  <c r="I747" i="26"/>
  <c r="I751" i="26"/>
  <c r="I755" i="26"/>
  <c r="I759" i="26"/>
  <c r="I763" i="26"/>
  <c r="I767" i="26"/>
  <c r="I771" i="26"/>
  <c r="I775" i="26"/>
  <c r="I779" i="26"/>
  <c r="I783" i="26"/>
  <c r="I787" i="26"/>
  <c r="I791" i="26"/>
  <c r="I795" i="26"/>
  <c r="N9" i="27"/>
  <c r="L95" i="27"/>
  <c r="L119" i="27"/>
  <c r="L133" i="27"/>
  <c r="U143" i="27"/>
  <c r="N143" i="27"/>
  <c r="T145" i="27"/>
  <c r="L151" i="27"/>
  <c r="L155" i="27"/>
  <c r="L159" i="27"/>
  <c r="U183" i="27"/>
  <c r="J183" i="27"/>
  <c r="L183" i="27"/>
  <c r="T183" i="27"/>
  <c r="U187" i="27"/>
  <c r="J187" i="27"/>
  <c r="L187" i="27"/>
  <c r="T187" i="27"/>
  <c r="J191" i="27"/>
  <c r="L191" i="27"/>
  <c r="T191" i="27"/>
  <c r="U195" i="27"/>
  <c r="J195" i="27"/>
  <c r="L195" i="27"/>
  <c r="T195" i="27"/>
  <c r="L210" i="27"/>
  <c r="T210" i="27"/>
  <c r="I235" i="27"/>
  <c r="U235" i="27"/>
  <c r="N235" i="27"/>
  <c r="I239" i="27"/>
  <c r="N239" i="27"/>
  <c r="I243" i="27"/>
  <c r="U243" i="27"/>
  <c r="N243" i="27"/>
  <c r="U247" i="27"/>
  <c r="T247" i="27"/>
  <c r="N255" i="27"/>
  <c r="U255" i="27"/>
  <c r="T255" i="27"/>
  <c r="J260" i="27"/>
  <c r="U269" i="27"/>
  <c r="J269" i="27"/>
  <c r="N269" i="27"/>
  <c r="N299" i="27"/>
  <c r="U299" i="27"/>
  <c r="U303" i="27"/>
  <c r="T307" i="27"/>
  <c r="I307" i="27"/>
  <c r="U307" i="27"/>
  <c r="T311" i="27"/>
  <c r="N341" i="27"/>
  <c r="T341" i="27"/>
  <c r="U341" i="27"/>
  <c r="I341" i="27"/>
  <c r="T349" i="27"/>
  <c r="L349" i="27"/>
  <c r="I349" i="27"/>
  <c r="T17" i="27"/>
  <c r="I17" i="27"/>
  <c r="N17" i="27"/>
  <c r="T19" i="27"/>
  <c r="T9" i="27"/>
  <c r="T109" i="27"/>
  <c r="N109" i="27"/>
  <c r="T117" i="27"/>
  <c r="T123" i="27"/>
  <c r="N123" i="27"/>
  <c r="T141" i="27"/>
  <c r="I141" i="27"/>
  <c r="N141" i="27"/>
  <c r="J196" i="27"/>
  <c r="T206" i="27"/>
  <c r="N295" i="27"/>
  <c r="U300" i="27"/>
  <c r="T304" i="27"/>
  <c r="T308" i="27"/>
  <c r="L308" i="27"/>
  <c r="U308" i="27"/>
  <c r="T312" i="27"/>
  <c r="I312" i="27"/>
  <c r="T313" i="27"/>
  <c r="U313" i="27"/>
  <c r="T314" i="27"/>
  <c r="I314" i="27"/>
  <c r="T315" i="27"/>
  <c r="I315" i="27"/>
  <c r="L315" i="27"/>
  <c r="U315" i="27"/>
  <c r="I316" i="27"/>
  <c r="U316" i="27"/>
  <c r="L316" i="27"/>
  <c r="T317" i="27"/>
  <c r="I317" i="27"/>
  <c r="L317" i="27"/>
  <c r="U317" i="27"/>
  <c r="T318" i="27"/>
  <c r="U318" i="27"/>
  <c r="L318" i="27"/>
  <c r="T319" i="27"/>
  <c r="I319" i="27"/>
  <c r="L319" i="27"/>
  <c r="U319" i="27"/>
  <c r="U320" i="27"/>
  <c r="I320" i="27"/>
  <c r="T24" i="27"/>
  <c r="T99" i="27"/>
  <c r="I99" i="27"/>
  <c r="N99" i="27"/>
  <c r="T105" i="27"/>
  <c r="T115" i="27"/>
  <c r="N115" i="27"/>
  <c r="T121" i="27"/>
  <c r="T129" i="27"/>
  <c r="N129" i="27"/>
  <c r="T131" i="27"/>
  <c r="I131" i="27"/>
  <c r="N131" i="27"/>
  <c r="T137" i="27"/>
  <c r="I137" i="27"/>
  <c r="N137" i="27"/>
  <c r="I161" i="27"/>
  <c r="U161" i="27"/>
  <c r="N168" i="27"/>
  <c r="N176" i="27"/>
  <c r="U176" i="27"/>
  <c r="I176" i="27"/>
  <c r="T176" i="27"/>
  <c r="J184" i="27"/>
  <c r="J192" i="27"/>
  <c r="T244" i="27"/>
  <c r="L244" i="27"/>
  <c r="N256" i="27"/>
  <c r="T258" i="27"/>
  <c r="L258" i="27"/>
  <c r="T6" i="27"/>
  <c r="T7" i="27"/>
  <c r="L12" i="27"/>
  <c r="L14" i="27"/>
  <c r="T16" i="27"/>
  <c r="J17" i="27"/>
  <c r="I20" i="27"/>
  <c r="N22" i="27"/>
  <c r="U24" i="27"/>
  <c r="U105" i="27"/>
  <c r="U109" i="27"/>
  <c r="U115" i="27"/>
  <c r="U123" i="27"/>
  <c r="U127" i="27"/>
  <c r="U137" i="27"/>
  <c r="T158" i="27"/>
  <c r="U159" i="27"/>
  <c r="U168" i="27"/>
  <c r="T185" i="27"/>
  <c r="U189" i="27"/>
  <c r="J189" i="27"/>
  <c r="T189" i="27"/>
  <c r="I195" i="27"/>
  <c r="U197" i="27"/>
  <c r="T237" i="27"/>
  <c r="N237" i="27"/>
  <c r="N296" i="27"/>
  <c r="N298" i="27"/>
  <c r="T298" i="27"/>
  <c r="L298" i="27"/>
  <c r="J299" i="27"/>
  <c r="T301" i="27"/>
  <c r="I301" i="27"/>
  <c r="U301" i="27"/>
  <c r="T305" i="27"/>
  <c r="I305" i="27"/>
  <c r="U305" i="27"/>
  <c r="N305" i="27"/>
  <c r="J307" i="27"/>
  <c r="T309" i="27"/>
  <c r="I309" i="27"/>
  <c r="J311" i="27"/>
  <c r="L341" i="27"/>
  <c r="U351" i="27"/>
  <c r="J351" i="27"/>
  <c r="L7" i="27"/>
  <c r="N21" i="27"/>
  <c r="U23" i="27"/>
  <c r="I23" i="27"/>
  <c r="T23" i="27"/>
  <c r="U17" i="27"/>
  <c r="N101" i="27"/>
  <c r="T103" i="27"/>
  <c r="N103" i="27"/>
  <c r="T111" i="27"/>
  <c r="N111" i="27"/>
  <c r="T113" i="27"/>
  <c r="N113" i="27"/>
  <c r="T119" i="27"/>
  <c r="I119" i="27"/>
  <c r="N119" i="27"/>
  <c r="T125" i="27"/>
  <c r="T133" i="27"/>
  <c r="N133" i="27"/>
  <c r="T135" i="27"/>
  <c r="I135" i="27"/>
  <c r="N135" i="27"/>
  <c r="T139" i="27"/>
  <c r="N139" i="27"/>
  <c r="T165" i="27"/>
  <c r="I165" i="27"/>
  <c r="J165" i="27"/>
  <c r="U165" i="27"/>
  <c r="T168" i="27"/>
  <c r="T179" i="27"/>
  <c r="J179" i="27"/>
  <c r="U179" i="27"/>
  <c r="U188" i="27"/>
  <c r="T188" i="27"/>
  <c r="N188" i="27"/>
  <c r="T202" i="27"/>
  <c r="U211" i="27"/>
  <c r="J211" i="27"/>
  <c r="T211" i="27"/>
  <c r="T236" i="27"/>
  <c r="U236" i="27"/>
  <c r="L4" i="27"/>
  <c r="I9" i="27"/>
  <c r="U9" i="27"/>
  <c r="T18" i="27"/>
  <c r="I18" i="27"/>
  <c r="J19" i="27"/>
  <c r="U95" i="27"/>
  <c r="U99" i="27"/>
  <c r="U103" i="27"/>
  <c r="U111" i="27"/>
  <c r="U113" i="27"/>
  <c r="U117" i="27"/>
  <c r="U121" i="27"/>
  <c r="U129" i="27"/>
  <c r="U131" i="27"/>
  <c r="U135" i="27"/>
  <c r="U139" i="27"/>
  <c r="U144" i="27"/>
  <c r="J144" i="27"/>
  <c r="N144" i="27"/>
  <c r="N177" i="27"/>
  <c r="T177" i="27"/>
  <c r="U193" i="27"/>
  <c r="J193" i="27"/>
  <c r="L193" i="27"/>
  <c r="T193" i="27"/>
  <c r="J212" i="27"/>
  <c r="N233" i="27"/>
  <c r="U233" i="27"/>
  <c r="T233" i="27"/>
  <c r="T241" i="27"/>
  <c r="N241" i="27"/>
  <c r="I245" i="27"/>
  <c r="T245" i="27"/>
  <c r="L247" i="27"/>
  <c r="I249" i="27"/>
  <c r="N254" i="27"/>
  <c r="T254" i="27"/>
  <c r="L254" i="27"/>
  <c r="U256" i="27"/>
  <c r="I260" i="27"/>
  <c r="N263" i="27"/>
  <c r="U267" i="27"/>
  <c r="N267" i="27"/>
  <c r="I269" i="27"/>
  <c r="I6" i="27"/>
  <c r="L17" i="27"/>
  <c r="L19" i="27"/>
  <c r="L21" i="27"/>
  <c r="U22" i="27"/>
  <c r="N23" i="27"/>
  <c r="I24" i="27"/>
  <c r="J95" i="27"/>
  <c r="J97" i="27"/>
  <c r="J99" i="27"/>
  <c r="T100" i="27"/>
  <c r="I100" i="27"/>
  <c r="N100" i="27"/>
  <c r="J101" i="27"/>
  <c r="T102" i="27"/>
  <c r="I102" i="27"/>
  <c r="N102" i="27"/>
  <c r="T106" i="27"/>
  <c r="N106" i="27"/>
  <c r="J107" i="27"/>
  <c r="T108" i="27"/>
  <c r="I108" i="27"/>
  <c r="N108" i="27"/>
  <c r="J109" i="27"/>
  <c r="T110" i="27"/>
  <c r="J111" i="27"/>
  <c r="T112" i="27"/>
  <c r="I112" i="27"/>
  <c r="N112" i="27"/>
  <c r="J113" i="27"/>
  <c r="T114" i="27"/>
  <c r="I114" i="27"/>
  <c r="N114" i="27"/>
  <c r="J115" i="27"/>
  <c r="T116" i="27"/>
  <c r="N116" i="27"/>
  <c r="J117" i="27"/>
  <c r="J119" i="27"/>
  <c r="T120" i="27"/>
  <c r="N120" i="27"/>
  <c r="J121" i="27"/>
  <c r="T122" i="27"/>
  <c r="J123" i="27"/>
  <c r="T124" i="27"/>
  <c r="I124" i="27"/>
  <c r="N124" i="27"/>
  <c r="J125" i="27"/>
  <c r="T126" i="27"/>
  <c r="I126" i="27"/>
  <c r="N126" i="27"/>
  <c r="J127" i="27"/>
  <c r="T128" i="27"/>
  <c r="N128" i="27"/>
  <c r="J129" i="27"/>
  <c r="T130" i="27"/>
  <c r="I130" i="27"/>
  <c r="N130" i="27"/>
  <c r="J131" i="27"/>
  <c r="T132" i="27"/>
  <c r="I132" i="27"/>
  <c r="N132" i="27"/>
  <c r="J133" i="27"/>
  <c r="T134" i="27"/>
  <c r="I134" i="27"/>
  <c r="J135" i="27"/>
  <c r="T136" i="27"/>
  <c r="J137" i="27"/>
  <c r="T138" i="27"/>
  <c r="N138" i="27"/>
  <c r="T140" i="27"/>
  <c r="J141" i="27"/>
  <c r="U142" i="27"/>
  <c r="L143" i="27"/>
  <c r="N145" i="27"/>
  <c r="J151" i="27"/>
  <c r="T153" i="27"/>
  <c r="I154" i="27"/>
  <c r="T157" i="27"/>
  <c r="I158" i="27"/>
  <c r="U158" i="27"/>
  <c r="T160" i="27"/>
  <c r="I167" i="27"/>
  <c r="U167" i="27"/>
  <c r="L179" i="27"/>
  <c r="U181" i="27"/>
  <c r="I181" i="27"/>
  <c r="U182" i="27"/>
  <c r="J182" i="27"/>
  <c r="T182" i="27"/>
  <c r="N182" i="27"/>
  <c r="N183" i="27"/>
  <c r="U186" i="27"/>
  <c r="J186" i="27"/>
  <c r="T186" i="27"/>
  <c r="N186" i="27"/>
  <c r="N187" i="27"/>
  <c r="J190" i="27"/>
  <c r="T190" i="27"/>
  <c r="N191" i="27"/>
  <c r="I192" i="27"/>
  <c r="U194" i="27"/>
  <c r="J194" i="27"/>
  <c r="T194" i="27"/>
  <c r="N194" i="27"/>
  <c r="N195" i="27"/>
  <c r="N201" i="27"/>
  <c r="T201" i="27"/>
  <c r="L201" i="27"/>
  <c r="T204" i="27"/>
  <c r="J204" i="27"/>
  <c r="L206" i="27"/>
  <c r="N210" i="27"/>
  <c r="I211" i="27"/>
  <c r="T234" i="27"/>
  <c r="J234" i="27"/>
  <c r="U234" i="27"/>
  <c r="L235" i="27"/>
  <c r="T238" i="27"/>
  <c r="L238" i="27"/>
  <c r="T242" i="27"/>
  <c r="L242" i="27"/>
  <c r="U242" i="27"/>
  <c r="L243" i="27"/>
  <c r="N247" i="27"/>
  <c r="U254" i="27"/>
  <c r="L255" i="27"/>
  <c r="I258" i="27"/>
  <c r="N259" i="27"/>
  <c r="U259" i="27"/>
  <c r="T259" i="27"/>
  <c r="L260" i="27"/>
  <c r="J262" i="27"/>
  <c r="N264" i="27"/>
  <c r="T264" i="27"/>
  <c r="U268" i="27"/>
  <c r="L268" i="27"/>
  <c r="T268" i="27"/>
  <c r="U298" i="27"/>
  <c r="T302" i="27"/>
  <c r="L302" i="27"/>
  <c r="U302" i="27"/>
  <c r="L303" i="27"/>
  <c r="T306" i="27"/>
  <c r="I306" i="27"/>
  <c r="U306" i="27"/>
  <c r="J308" i="27"/>
  <c r="T310" i="27"/>
  <c r="I310" i="27"/>
  <c r="J314" i="27"/>
  <c r="J316" i="27"/>
  <c r="J319" i="27"/>
  <c r="J320" i="27"/>
  <c r="N337" i="27"/>
  <c r="T337" i="27"/>
  <c r="J337" i="27"/>
  <c r="U337" i="27"/>
  <c r="L339" i="27"/>
  <c r="N348" i="27"/>
  <c r="U350" i="27"/>
  <c r="J350" i="27"/>
  <c r="U374" i="27"/>
  <c r="I374" i="27"/>
  <c r="T374" i="27"/>
  <c r="N375" i="27"/>
  <c r="U375" i="27"/>
  <c r="I375" i="27"/>
  <c r="T162" i="27"/>
  <c r="I162" i="27"/>
  <c r="N162" i="27"/>
  <c r="N164" i="27"/>
  <c r="T166" i="27"/>
  <c r="I166" i="27"/>
  <c r="N178" i="27"/>
  <c r="T180" i="27"/>
  <c r="I180" i="27"/>
  <c r="T203" i="27"/>
  <c r="I203" i="27"/>
  <c r="N203" i="27"/>
  <c r="T205" i="27"/>
  <c r="I205" i="27"/>
  <c r="N205" i="27"/>
  <c r="T207" i="27"/>
  <c r="N207" i="27"/>
  <c r="U209" i="27"/>
  <c r="U246" i="27"/>
  <c r="J246" i="27"/>
  <c r="N246" i="27"/>
  <c r="U248" i="27"/>
  <c r="L261" i="27"/>
  <c r="N265" i="27"/>
  <c r="U322" i="27"/>
  <c r="T324" i="27"/>
  <c r="L338" i="27"/>
  <c r="T339" i="27"/>
  <c r="T344" i="27"/>
  <c r="I344" i="27"/>
  <c r="T346" i="27"/>
  <c r="I346" i="27"/>
  <c r="N346" i="27"/>
  <c r="T348" i="27"/>
  <c r="T350" i="27"/>
  <c r="U353" i="27"/>
  <c r="J353" i="27"/>
  <c r="T353" i="27"/>
  <c r="L379" i="27"/>
  <c r="T382" i="27"/>
  <c r="I382" i="27"/>
  <c r="L382" i="27"/>
  <c r="T384" i="27"/>
  <c r="L384" i="27"/>
  <c r="T386" i="27"/>
  <c r="I386" i="27"/>
  <c r="L386" i="27"/>
  <c r="T388" i="27"/>
  <c r="T390" i="27"/>
  <c r="I390" i="27"/>
  <c r="L390" i="27"/>
  <c r="T392" i="27"/>
  <c r="L392" i="27"/>
  <c r="L375" i="27"/>
  <c r="U321" i="27"/>
  <c r="J321" i="27"/>
  <c r="U323" i="27"/>
  <c r="N323" i="27"/>
  <c r="L336" i="27"/>
  <c r="J339" i="27"/>
  <c r="L340" i="27"/>
  <c r="T343" i="27"/>
  <c r="I343" i="27"/>
  <c r="N343" i="27"/>
  <c r="T345" i="27"/>
  <c r="I345" i="27"/>
  <c r="N345" i="27"/>
  <c r="U347" i="27"/>
  <c r="I347" i="27"/>
  <c r="T347" i="27"/>
  <c r="L348" i="27"/>
  <c r="L350" i="27"/>
  <c r="L374" i="27"/>
  <c r="N378" i="27"/>
  <c r="U378" i="27"/>
  <c r="I378" i="27"/>
  <c r="T378" i="27"/>
  <c r="N379" i="27"/>
  <c r="U379" i="27"/>
  <c r="N413" i="27"/>
  <c r="T413" i="27"/>
  <c r="U415" i="27"/>
  <c r="U417" i="27"/>
  <c r="T423" i="27"/>
  <c r="U423" i="27"/>
  <c r="N423" i="27"/>
  <c r="T427" i="27"/>
  <c r="I427" i="27"/>
  <c r="U427" i="27"/>
  <c r="T431" i="27"/>
  <c r="U431" i="27"/>
  <c r="N431" i="27"/>
  <c r="U435" i="27"/>
  <c r="I435" i="27"/>
  <c r="T435" i="27"/>
  <c r="T439" i="27"/>
  <c r="U443" i="27"/>
  <c r="U447" i="27"/>
  <c r="U451" i="27"/>
  <c r="J451" i="27"/>
  <c r="I451" i="27"/>
  <c r="T451" i="27"/>
  <c r="J455" i="27"/>
  <c r="T455" i="27"/>
  <c r="U459" i="27"/>
  <c r="J459" i="27"/>
  <c r="I459" i="27"/>
  <c r="T459" i="27"/>
  <c r="U463" i="27"/>
  <c r="T463" i="27"/>
  <c r="J467" i="27"/>
  <c r="T483" i="27"/>
  <c r="L373" i="27"/>
  <c r="L377" i="27"/>
  <c r="N381" i="27"/>
  <c r="T383" i="27"/>
  <c r="N383" i="27"/>
  <c r="T385" i="27"/>
  <c r="N385" i="27"/>
  <c r="T387" i="27"/>
  <c r="N387" i="27"/>
  <c r="T389" i="27"/>
  <c r="I389" i="27"/>
  <c r="N389" i="27"/>
  <c r="T391" i="27"/>
  <c r="I391" i="27"/>
  <c r="N391" i="27"/>
  <c r="U393" i="27"/>
  <c r="I393" i="27"/>
  <c r="T393" i="27"/>
  <c r="U413" i="27"/>
  <c r="I417" i="27"/>
  <c r="T418" i="27"/>
  <c r="J422" i="27"/>
  <c r="I424" i="27"/>
  <c r="J426" i="27"/>
  <c r="T428" i="27"/>
  <c r="U428" i="27"/>
  <c r="J430" i="27"/>
  <c r="T432" i="27"/>
  <c r="U432" i="27"/>
  <c r="U469" i="27"/>
  <c r="J469" i="27"/>
  <c r="T469" i="27"/>
  <c r="U477" i="27"/>
  <c r="T477" i="27"/>
  <c r="L481" i="27"/>
  <c r="T354" i="27"/>
  <c r="T373" i="27"/>
  <c r="L376" i="27"/>
  <c r="T377" i="27"/>
  <c r="L380" i="27"/>
  <c r="U381" i="27"/>
  <c r="U383" i="27"/>
  <c r="U385" i="27"/>
  <c r="U387" i="27"/>
  <c r="U389" i="27"/>
  <c r="U391" i="27"/>
  <c r="I413" i="27"/>
  <c r="N414" i="27"/>
  <c r="U414" i="27"/>
  <c r="I414" i="27"/>
  <c r="T414" i="27"/>
  <c r="N419" i="27"/>
  <c r="J419" i="27"/>
  <c r="T419" i="27"/>
  <c r="T421" i="27"/>
  <c r="U421" i="27"/>
  <c r="J423" i="27"/>
  <c r="T425" i="27"/>
  <c r="U425" i="27"/>
  <c r="N425" i="27"/>
  <c r="J427" i="27"/>
  <c r="T429" i="27"/>
  <c r="I429" i="27"/>
  <c r="U429" i="27"/>
  <c r="N429" i="27"/>
  <c r="J431" i="27"/>
  <c r="U433" i="27"/>
  <c r="T433" i="27"/>
  <c r="L435" i="27"/>
  <c r="T437" i="27"/>
  <c r="U441" i="27"/>
  <c r="I441" i="27"/>
  <c r="T441" i="27"/>
  <c r="L443" i="27"/>
  <c r="U445" i="27"/>
  <c r="J445" i="27"/>
  <c r="T445" i="27"/>
  <c r="U449" i="27"/>
  <c r="J449" i="27"/>
  <c r="I449" i="27"/>
  <c r="T449" i="27"/>
  <c r="L451" i="27"/>
  <c r="T453" i="27"/>
  <c r="U457" i="27"/>
  <c r="J457" i="27"/>
  <c r="I457" i="27"/>
  <c r="T457" i="27"/>
  <c r="L459" i="27"/>
  <c r="U461" i="27"/>
  <c r="T461" i="27"/>
  <c r="U465" i="27"/>
  <c r="I465" i="27"/>
  <c r="T465" i="27"/>
  <c r="U471" i="27"/>
  <c r="I471" i="27"/>
  <c r="U479" i="27"/>
  <c r="J479" i="27"/>
  <c r="T479" i="27"/>
  <c r="N415" i="27"/>
  <c r="J415" i="27"/>
  <c r="T415" i="27"/>
  <c r="T417" i="27"/>
  <c r="L417" i="27"/>
  <c r="T422" i="27"/>
  <c r="L422" i="27"/>
  <c r="U422" i="27"/>
  <c r="T426" i="27"/>
  <c r="I426" i="27"/>
  <c r="L426" i="27"/>
  <c r="U426" i="27"/>
  <c r="T430" i="27"/>
  <c r="I430" i="27"/>
  <c r="L430" i="27"/>
  <c r="U430" i="27"/>
  <c r="U473" i="27"/>
  <c r="I473" i="27"/>
  <c r="T473" i="27"/>
  <c r="U481" i="27"/>
  <c r="J481" i="27"/>
  <c r="I481" i="27"/>
  <c r="T481" i="27"/>
  <c r="U485" i="27"/>
  <c r="J485" i="27"/>
  <c r="N485" i="27"/>
  <c r="U487" i="27"/>
  <c r="N487" i="27"/>
  <c r="N511" i="27"/>
  <c r="J511" i="27"/>
  <c r="T511" i="27"/>
  <c r="N513" i="27"/>
  <c r="T513" i="27"/>
  <c r="L513" i="27"/>
  <c r="N522" i="27"/>
  <c r="U522" i="27"/>
  <c r="T522" i="27"/>
  <c r="N523" i="27"/>
  <c r="U523" i="27"/>
  <c r="U568" i="27"/>
  <c r="J568" i="27"/>
  <c r="L568" i="27"/>
  <c r="U571" i="27"/>
  <c r="T571" i="27"/>
  <c r="L571" i="27"/>
  <c r="I571" i="27"/>
  <c r="T587" i="27"/>
  <c r="I587" i="27"/>
  <c r="L587" i="27"/>
  <c r="J587" i="27"/>
  <c r="N607" i="27"/>
  <c r="J607" i="27"/>
  <c r="U607" i="27"/>
  <c r="I613" i="27"/>
  <c r="L613" i="27"/>
  <c r="T485" i="27"/>
  <c r="T487" i="27"/>
  <c r="T507" i="27"/>
  <c r="N509" i="27"/>
  <c r="T509" i="27"/>
  <c r="L509" i="27"/>
  <c r="J510" i="27"/>
  <c r="U511" i="27"/>
  <c r="U513" i="27"/>
  <c r="N518" i="27"/>
  <c r="U518" i="27"/>
  <c r="T518" i="27"/>
  <c r="J519" i="27"/>
  <c r="L527" i="27"/>
  <c r="N534" i="27"/>
  <c r="U534" i="27"/>
  <c r="N535" i="27"/>
  <c r="U535" i="27"/>
  <c r="N539" i="27"/>
  <c r="N541" i="27"/>
  <c r="N543" i="27"/>
  <c r="N545" i="27"/>
  <c r="N547" i="27"/>
  <c r="N555" i="27"/>
  <c r="N557" i="27"/>
  <c r="U564" i="27"/>
  <c r="J564" i="27"/>
  <c r="L564" i="27"/>
  <c r="I564" i="27"/>
  <c r="U567" i="27"/>
  <c r="J567" i="27"/>
  <c r="T567" i="27"/>
  <c r="L567" i="27"/>
  <c r="N572" i="27"/>
  <c r="U580" i="27"/>
  <c r="L580" i="27"/>
  <c r="T586" i="27"/>
  <c r="I586" i="27"/>
  <c r="U586" i="27"/>
  <c r="L586" i="27"/>
  <c r="U590" i="27"/>
  <c r="J590" i="27"/>
  <c r="N590" i="27"/>
  <c r="L590" i="27"/>
  <c r="N606" i="27"/>
  <c r="U606" i="27"/>
  <c r="I606" i="27"/>
  <c r="J606" i="27"/>
  <c r="L606" i="27"/>
  <c r="N612" i="27"/>
  <c r="U612" i="27"/>
  <c r="I612" i="27"/>
  <c r="L612" i="27"/>
  <c r="U637" i="27"/>
  <c r="J637" i="27"/>
  <c r="L637" i="27"/>
  <c r="N637" i="27"/>
  <c r="T394" i="27"/>
  <c r="L416" i="27"/>
  <c r="L420" i="27"/>
  <c r="U434" i="27"/>
  <c r="J434" i="27"/>
  <c r="N434" i="27"/>
  <c r="J436" i="27"/>
  <c r="N436" i="27"/>
  <c r="U440" i="27"/>
  <c r="J440" i="27"/>
  <c r="N440" i="27"/>
  <c r="U442" i="27"/>
  <c r="J442" i="27"/>
  <c r="N442" i="27"/>
  <c r="U444" i="27"/>
  <c r="N444" i="27"/>
  <c r="N446" i="27"/>
  <c r="U448" i="27"/>
  <c r="N448" i="27"/>
  <c r="U450" i="27"/>
  <c r="J450" i="27"/>
  <c r="U452" i="27"/>
  <c r="J452" i="27"/>
  <c r="N452" i="27"/>
  <c r="U454" i="27"/>
  <c r="N454" i="27"/>
  <c r="U456" i="27"/>
  <c r="N456" i="27"/>
  <c r="U458" i="27"/>
  <c r="J458" i="27"/>
  <c r="N458" i="27"/>
  <c r="U460" i="27"/>
  <c r="J460" i="27"/>
  <c r="N460" i="27"/>
  <c r="U462" i="27"/>
  <c r="J462" i="27"/>
  <c r="J464" i="27"/>
  <c r="N464" i="27"/>
  <c r="U466" i="27"/>
  <c r="J466" i="27"/>
  <c r="N466" i="27"/>
  <c r="U468" i="27"/>
  <c r="J468" i="27"/>
  <c r="N468" i="27"/>
  <c r="U470" i="27"/>
  <c r="U472" i="27"/>
  <c r="J472" i="27"/>
  <c r="N472" i="27"/>
  <c r="J474" i="27"/>
  <c r="N474" i="27"/>
  <c r="U478" i="27"/>
  <c r="N478" i="27"/>
  <c r="U480" i="27"/>
  <c r="J480" i="27"/>
  <c r="N480" i="27"/>
  <c r="U482" i="27"/>
  <c r="J482" i="27"/>
  <c r="N482" i="27"/>
  <c r="U484" i="27"/>
  <c r="J484" i="27"/>
  <c r="N484" i="27"/>
  <c r="U486" i="27"/>
  <c r="J486" i="27"/>
  <c r="N486" i="27"/>
  <c r="T488" i="27"/>
  <c r="U507" i="27"/>
  <c r="U509" i="27"/>
  <c r="I513" i="27"/>
  <c r="N514" i="27"/>
  <c r="U514" i="27"/>
  <c r="I514" i="27"/>
  <c r="T514" i="27"/>
  <c r="U515" i="27"/>
  <c r="I515" i="27"/>
  <c r="J522" i="27"/>
  <c r="L523" i="27"/>
  <c r="N530" i="27"/>
  <c r="U530" i="27"/>
  <c r="I530" i="27"/>
  <c r="T530" i="27"/>
  <c r="U531" i="27"/>
  <c r="I531" i="27"/>
  <c r="U560" i="27"/>
  <c r="J560" i="27"/>
  <c r="L560" i="27"/>
  <c r="I560" i="27"/>
  <c r="U563" i="27"/>
  <c r="J563" i="27"/>
  <c r="T563" i="27"/>
  <c r="L563" i="27"/>
  <c r="I563" i="27"/>
  <c r="N568" i="27"/>
  <c r="N571" i="27"/>
  <c r="U576" i="27"/>
  <c r="J576" i="27"/>
  <c r="L576" i="27"/>
  <c r="I576" i="27"/>
  <c r="U579" i="27"/>
  <c r="J579" i="27"/>
  <c r="T579" i="27"/>
  <c r="I579" i="27"/>
  <c r="N587" i="27"/>
  <c r="U594" i="27"/>
  <c r="J594" i="27"/>
  <c r="N594" i="27"/>
  <c r="L594" i="27"/>
  <c r="N611" i="27"/>
  <c r="T611" i="27"/>
  <c r="U611" i="27"/>
  <c r="J611" i="27"/>
  <c r="I611" i="27"/>
  <c r="T613" i="27"/>
  <c r="N657" i="27"/>
  <c r="T657" i="27"/>
  <c r="U657" i="27"/>
  <c r="I657" i="27"/>
  <c r="N510" i="27"/>
  <c r="U510" i="27"/>
  <c r="I510" i="27"/>
  <c r="T510" i="27"/>
  <c r="J513" i="27"/>
  <c r="L522" i="27"/>
  <c r="T523" i="27"/>
  <c r="N526" i="27"/>
  <c r="U526" i="27"/>
  <c r="I526" i="27"/>
  <c r="T526" i="27"/>
  <c r="N527" i="27"/>
  <c r="U527" i="27"/>
  <c r="T539" i="27"/>
  <c r="I539" i="27"/>
  <c r="L539" i="27"/>
  <c r="J539" i="27"/>
  <c r="T541" i="27"/>
  <c r="I541" i="27"/>
  <c r="L541" i="27"/>
  <c r="J541" i="27"/>
  <c r="T543" i="27"/>
  <c r="I543" i="27"/>
  <c r="L543" i="27"/>
  <c r="J543" i="27"/>
  <c r="T545" i="27"/>
  <c r="I545" i="27"/>
  <c r="L545" i="27"/>
  <c r="T547" i="27"/>
  <c r="I547" i="27"/>
  <c r="L547" i="27"/>
  <c r="J547" i="27"/>
  <c r="T551" i="27"/>
  <c r="I551" i="27"/>
  <c r="L551" i="27"/>
  <c r="J551" i="27"/>
  <c r="T553" i="27"/>
  <c r="L553" i="27"/>
  <c r="J553" i="27"/>
  <c r="T555" i="27"/>
  <c r="I555" i="27"/>
  <c r="L555" i="27"/>
  <c r="J555" i="27"/>
  <c r="T557" i="27"/>
  <c r="I557" i="27"/>
  <c r="L557" i="27"/>
  <c r="J557" i="27"/>
  <c r="U559" i="27"/>
  <c r="T559" i="27"/>
  <c r="L559" i="27"/>
  <c r="J559" i="27"/>
  <c r="T568" i="27"/>
  <c r="U572" i="27"/>
  <c r="J572" i="27"/>
  <c r="L572" i="27"/>
  <c r="I572" i="27"/>
  <c r="J575" i="27"/>
  <c r="T575" i="27"/>
  <c r="U598" i="27"/>
  <c r="J598" i="27"/>
  <c r="N598" i="27"/>
  <c r="L598" i="27"/>
  <c r="N628" i="27"/>
  <c r="U628" i="27"/>
  <c r="I628" i="27"/>
  <c r="T628" i="27"/>
  <c r="U635" i="27"/>
  <c r="J635" i="27"/>
  <c r="I635" i="27"/>
  <c r="N635" i="27"/>
  <c r="T685" i="27"/>
  <c r="U703" i="27"/>
  <c r="J703" i="27"/>
  <c r="T703" i="27"/>
  <c r="N703" i="27"/>
  <c r="T661" i="27"/>
  <c r="I661" i="27"/>
  <c r="N665" i="27"/>
  <c r="T665" i="27"/>
  <c r="J665" i="27"/>
  <c r="U665" i="27"/>
  <c r="I675" i="27"/>
  <c r="N675" i="27"/>
  <c r="J675" i="27"/>
  <c r="T684" i="27"/>
  <c r="I684" i="27"/>
  <c r="L684" i="27"/>
  <c r="N684" i="27"/>
  <c r="J684" i="27"/>
  <c r="U689" i="27"/>
  <c r="J689" i="27"/>
  <c r="I689" i="27"/>
  <c r="N689" i="27"/>
  <c r="L689" i="27"/>
  <c r="N710" i="27"/>
  <c r="U710" i="27"/>
  <c r="I710" i="27"/>
  <c r="L710" i="27"/>
  <c r="T710" i="27"/>
  <c r="L517" i="27"/>
  <c r="L521" i="27"/>
  <c r="L525" i="27"/>
  <c r="L529" i="27"/>
  <c r="L533" i="27"/>
  <c r="N538" i="27"/>
  <c r="T540" i="27"/>
  <c r="I540" i="27"/>
  <c r="N540" i="27"/>
  <c r="T542" i="27"/>
  <c r="N542" i="27"/>
  <c r="T544" i="27"/>
  <c r="I544" i="27"/>
  <c r="N544" i="27"/>
  <c r="T546" i="27"/>
  <c r="I546" i="27"/>
  <c r="N546" i="27"/>
  <c r="T548" i="27"/>
  <c r="N548" i="27"/>
  <c r="T550" i="27"/>
  <c r="I550" i="27"/>
  <c r="N550" i="27"/>
  <c r="T552" i="27"/>
  <c r="I552" i="27"/>
  <c r="N552" i="27"/>
  <c r="T554" i="27"/>
  <c r="I554" i="27"/>
  <c r="N554" i="27"/>
  <c r="T556" i="27"/>
  <c r="N556" i="27"/>
  <c r="T558" i="27"/>
  <c r="I558" i="27"/>
  <c r="N558" i="27"/>
  <c r="U561" i="27"/>
  <c r="J561" i="27"/>
  <c r="T561" i="27"/>
  <c r="N561" i="27"/>
  <c r="U565" i="27"/>
  <c r="J565" i="27"/>
  <c r="T565" i="27"/>
  <c r="U569" i="27"/>
  <c r="J569" i="27"/>
  <c r="T569" i="27"/>
  <c r="N569" i="27"/>
  <c r="U573" i="27"/>
  <c r="J573" i="27"/>
  <c r="T573" i="27"/>
  <c r="N573" i="27"/>
  <c r="U577" i="27"/>
  <c r="T577" i="27"/>
  <c r="N577" i="27"/>
  <c r="J581" i="27"/>
  <c r="U581" i="27"/>
  <c r="T581" i="27"/>
  <c r="U588" i="27"/>
  <c r="I588" i="27"/>
  <c r="T588" i="27"/>
  <c r="U592" i="27"/>
  <c r="J592" i="27"/>
  <c r="I592" i="27"/>
  <c r="T592" i="27"/>
  <c r="U596" i="27"/>
  <c r="J596" i="27"/>
  <c r="I596" i="27"/>
  <c r="T596" i="27"/>
  <c r="L600" i="27"/>
  <c r="J600" i="27"/>
  <c r="U600" i="27"/>
  <c r="U616" i="27"/>
  <c r="T616" i="27"/>
  <c r="L616" i="27"/>
  <c r="U617" i="27"/>
  <c r="J617" i="27"/>
  <c r="L617" i="27"/>
  <c r="U618" i="27"/>
  <c r="J618" i="27"/>
  <c r="T618" i="27"/>
  <c r="N618" i="27"/>
  <c r="J628" i="27"/>
  <c r="L635" i="27"/>
  <c r="N654" i="27"/>
  <c r="U654" i="27"/>
  <c r="I654" i="27"/>
  <c r="N655" i="27"/>
  <c r="J655" i="27"/>
  <c r="U655" i="27"/>
  <c r="T655" i="27"/>
  <c r="N658" i="27"/>
  <c r="U658" i="27"/>
  <c r="L658" i="27"/>
  <c r="N659" i="27"/>
  <c r="J659" i="27"/>
  <c r="I659" i="27"/>
  <c r="U659" i="27"/>
  <c r="N663" i="27"/>
  <c r="J663" i="27"/>
  <c r="L663" i="27"/>
  <c r="U663" i="27"/>
  <c r="N666" i="27"/>
  <c r="U666" i="27"/>
  <c r="I666" i="27"/>
  <c r="T666" i="27"/>
  <c r="T680" i="27"/>
  <c r="J680" i="27"/>
  <c r="U693" i="27"/>
  <c r="J693" i="27"/>
  <c r="I693" i="27"/>
  <c r="N693" i="27"/>
  <c r="L693" i="27"/>
  <c r="T699" i="27"/>
  <c r="I699" i="27"/>
  <c r="L699" i="27"/>
  <c r="J704" i="27"/>
  <c r="L508" i="27"/>
  <c r="L512" i="27"/>
  <c r="L516" i="27"/>
  <c r="T517" i="27"/>
  <c r="T521" i="27"/>
  <c r="L524" i="27"/>
  <c r="T525" i="27"/>
  <c r="L528" i="27"/>
  <c r="T529" i="27"/>
  <c r="L532" i="27"/>
  <c r="T533" i="27"/>
  <c r="N536" i="27"/>
  <c r="U538" i="27"/>
  <c r="U540" i="27"/>
  <c r="U542" i="27"/>
  <c r="U544" i="27"/>
  <c r="U546" i="27"/>
  <c r="U548" i="27"/>
  <c r="U550" i="27"/>
  <c r="U552" i="27"/>
  <c r="U554" i="27"/>
  <c r="U556" i="27"/>
  <c r="U558" i="27"/>
  <c r="U562" i="27"/>
  <c r="J562" i="27"/>
  <c r="L562" i="27"/>
  <c r="T562" i="27"/>
  <c r="U566" i="27"/>
  <c r="J566" i="27"/>
  <c r="L566" i="27"/>
  <c r="T566" i="27"/>
  <c r="U570" i="27"/>
  <c r="J570" i="27"/>
  <c r="T570" i="27"/>
  <c r="U574" i="27"/>
  <c r="J574" i="27"/>
  <c r="L574" i="27"/>
  <c r="T574" i="27"/>
  <c r="U578" i="27"/>
  <c r="J578" i="27"/>
  <c r="L578" i="27"/>
  <c r="T578" i="27"/>
  <c r="T585" i="27"/>
  <c r="J585" i="27"/>
  <c r="U585" i="27"/>
  <c r="U615" i="27"/>
  <c r="I615" i="27"/>
  <c r="T615" i="27"/>
  <c r="U620" i="27"/>
  <c r="T620" i="27"/>
  <c r="L620" i="27"/>
  <c r="L628" i="27"/>
  <c r="T635" i="27"/>
  <c r="U639" i="27"/>
  <c r="J639" i="27"/>
  <c r="I639" i="27"/>
  <c r="N639" i="27"/>
  <c r="I665" i="27"/>
  <c r="N670" i="27"/>
  <c r="U670" i="27"/>
  <c r="I670" i="27"/>
  <c r="J670" i="27"/>
  <c r="T675" i="27"/>
  <c r="U684" i="27"/>
  <c r="T689" i="27"/>
  <c r="T697" i="27"/>
  <c r="N697" i="27"/>
  <c r="U697" i="27"/>
  <c r="L697" i="27"/>
  <c r="N725" i="27"/>
  <c r="L725" i="27"/>
  <c r="T725" i="27"/>
  <c r="I725" i="27"/>
  <c r="U725" i="27"/>
  <c r="T738" i="27"/>
  <c r="I738" i="27"/>
  <c r="J738" i="27"/>
  <c r="N671" i="27"/>
  <c r="T671" i="27"/>
  <c r="T673" i="27"/>
  <c r="U673" i="27"/>
  <c r="N673" i="27"/>
  <c r="J677" i="27"/>
  <c r="I677" i="27"/>
  <c r="U677" i="27"/>
  <c r="U686" i="27"/>
  <c r="I686" i="27"/>
  <c r="N686" i="27"/>
  <c r="U687" i="27"/>
  <c r="J687" i="27"/>
  <c r="I687" i="27"/>
  <c r="T687" i="27"/>
  <c r="U691" i="27"/>
  <c r="T691" i="27"/>
  <c r="T695" i="27"/>
  <c r="J695" i="27"/>
  <c r="I695" i="27"/>
  <c r="U695" i="27"/>
  <c r="T715" i="27"/>
  <c r="I715" i="27"/>
  <c r="N734" i="27"/>
  <c r="T734" i="27"/>
  <c r="U734" i="27"/>
  <c r="I734" i="27"/>
  <c r="T747" i="27"/>
  <c r="J747" i="27"/>
  <c r="U589" i="27"/>
  <c r="J589" i="27"/>
  <c r="N589" i="27"/>
  <c r="U591" i="27"/>
  <c r="J591" i="27"/>
  <c r="U593" i="27"/>
  <c r="N593" i="27"/>
  <c r="U595" i="27"/>
  <c r="J595" i="27"/>
  <c r="N595" i="27"/>
  <c r="U597" i="27"/>
  <c r="N597" i="27"/>
  <c r="N599" i="27"/>
  <c r="U619" i="27"/>
  <c r="J619" i="27"/>
  <c r="L619" i="27"/>
  <c r="T619" i="27"/>
  <c r="N629" i="27"/>
  <c r="T629" i="27"/>
  <c r="N631" i="27"/>
  <c r="T631" i="27"/>
  <c r="L631" i="27"/>
  <c r="N653" i="27"/>
  <c r="T653" i="27"/>
  <c r="L653" i="27"/>
  <c r="U662" i="27"/>
  <c r="I662" i="27"/>
  <c r="T662" i="27"/>
  <c r="N667" i="27"/>
  <c r="J667" i="27"/>
  <c r="T667" i="27"/>
  <c r="N669" i="27"/>
  <c r="T669" i="27"/>
  <c r="L669" i="27"/>
  <c r="U671" i="27"/>
  <c r="T674" i="27"/>
  <c r="I674" i="27"/>
  <c r="T683" i="27"/>
  <c r="I683" i="27"/>
  <c r="U683" i="27"/>
  <c r="N683" i="27"/>
  <c r="T701" i="27"/>
  <c r="I701" i="27"/>
  <c r="N701" i="27"/>
  <c r="N714" i="27"/>
  <c r="U714" i="27"/>
  <c r="I714" i="27"/>
  <c r="L714" i="27"/>
  <c r="J714" i="27"/>
  <c r="U720" i="27"/>
  <c r="J720" i="27"/>
  <c r="I720" i="27"/>
  <c r="N720" i="27"/>
  <c r="L720" i="27"/>
  <c r="U738" i="27"/>
  <c r="N771" i="27"/>
  <c r="U771" i="27"/>
  <c r="L771" i="27"/>
  <c r="T771" i="27"/>
  <c r="N768" i="27"/>
  <c r="J768" i="27"/>
  <c r="L768" i="27"/>
  <c r="T768" i="27"/>
  <c r="N806" i="27"/>
  <c r="U806" i="27"/>
  <c r="T806" i="27"/>
  <c r="N711" i="27"/>
  <c r="J711" i="27"/>
  <c r="T711" i="27"/>
  <c r="N713" i="27"/>
  <c r="T713" i="27"/>
  <c r="L713" i="27"/>
  <c r="T716" i="27"/>
  <c r="U716" i="27"/>
  <c r="I716" i="27"/>
  <c r="N716" i="27"/>
  <c r="J722" i="27"/>
  <c r="I722" i="27"/>
  <c r="T722" i="27"/>
  <c r="N731" i="27"/>
  <c r="U731" i="27"/>
  <c r="I731" i="27"/>
  <c r="J731" i="27"/>
  <c r="N732" i="27"/>
  <c r="J732" i="27"/>
  <c r="U732" i="27"/>
  <c r="T732" i="27"/>
  <c r="N735" i="27"/>
  <c r="U735" i="27"/>
  <c r="I735" i="27"/>
  <c r="L735" i="27"/>
  <c r="N736" i="27"/>
  <c r="J736" i="27"/>
  <c r="I736" i="27"/>
  <c r="U736" i="27"/>
  <c r="T740" i="27"/>
  <c r="J740" i="27"/>
  <c r="N740" i="27"/>
  <c r="T742" i="27"/>
  <c r="I742" i="27"/>
  <c r="L742" i="27"/>
  <c r="T749" i="27"/>
  <c r="I749" i="27"/>
  <c r="J749" i="27"/>
  <c r="N749" i="27"/>
  <c r="U749" i="27"/>
  <c r="N608" i="27"/>
  <c r="N614" i="27"/>
  <c r="U634" i="27"/>
  <c r="J634" i="27"/>
  <c r="N634" i="27"/>
  <c r="U636" i="27"/>
  <c r="J636" i="27"/>
  <c r="N636" i="27"/>
  <c r="U638" i="27"/>
  <c r="J638" i="27"/>
  <c r="N638" i="27"/>
  <c r="L652" i="27"/>
  <c r="L660" i="27"/>
  <c r="L664" i="27"/>
  <c r="L668" i="27"/>
  <c r="L672" i="27"/>
  <c r="N676" i="27"/>
  <c r="J690" i="27"/>
  <c r="N690" i="27"/>
  <c r="N694" i="27"/>
  <c r="N705" i="27"/>
  <c r="U705" i="27"/>
  <c r="N709" i="27"/>
  <c r="T709" i="27"/>
  <c r="U711" i="27"/>
  <c r="U713" i="27"/>
  <c r="I718" i="27"/>
  <c r="J728" i="27"/>
  <c r="I728" i="27"/>
  <c r="U728" i="27"/>
  <c r="N754" i="27"/>
  <c r="T754" i="27"/>
  <c r="I754" i="27"/>
  <c r="L754" i="27"/>
  <c r="U768" i="27"/>
  <c r="N778" i="27"/>
  <c r="T778" i="27"/>
  <c r="U778" i="27"/>
  <c r="J778" i="27"/>
  <c r="T698" i="27"/>
  <c r="I698" i="27"/>
  <c r="N698" i="27"/>
  <c r="T700" i="27"/>
  <c r="T702" i="27"/>
  <c r="I702" i="27"/>
  <c r="L712" i="27"/>
  <c r="T717" i="27"/>
  <c r="I717" i="27"/>
  <c r="L717" i="27"/>
  <c r="U717" i="27"/>
  <c r="U724" i="27"/>
  <c r="T724" i="27"/>
  <c r="T727" i="27"/>
  <c r="I727" i="27"/>
  <c r="J727" i="27"/>
  <c r="U727" i="27"/>
  <c r="N739" i="27"/>
  <c r="U739" i="27"/>
  <c r="I739" i="27"/>
  <c r="T739" i="27"/>
  <c r="T743" i="27"/>
  <c r="U743" i="27"/>
  <c r="N743" i="27"/>
  <c r="N775" i="27"/>
  <c r="I775" i="27"/>
  <c r="N776" i="27"/>
  <c r="J776" i="27"/>
  <c r="U776" i="27"/>
  <c r="T776" i="27"/>
  <c r="T779" i="27"/>
  <c r="I779" i="27"/>
  <c r="U790" i="27"/>
  <c r="J790" i="27"/>
  <c r="T790" i="27"/>
  <c r="L790" i="27"/>
  <c r="U792" i="27"/>
  <c r="J792" i="27"/>
  <c r="T792" i="27"/>
  <c r="L792" i="27"/>
  <c r="T781" i="27"/>
  <c r="I781" i="27"/>
  <c r="J781" i="27"/>
  <c r="U781" i="27"/>
  <c r="U786" i="27"/>
  <c r="J786" i="27"/>
  <c r="T786" i="27"/>
  <c r="L786" i="27"/>
  <c r="U788" i="27"/>
  <c r="J788" i="27"/>
  <c r="T788" i="27"/>
  <c r="L788" i="27"/>
  <c r="U757" i="27"/>
  <c r="L757" i="27"/>
  <c r="N757" i="27"/>
  <c r="J758" i="27"/>
  <c r="T758" i="27"/>
  <c r="I758" i="27"/>
  <c r="U759" i="27"/>
  <c r="J759" i="27"/>
  <c r="T759" i="27"/>
  <c r="T770" i="27"/>
  <c r="J770" i="27"/>
  <c r="U770" i="27"/>
  <c r="U784" i="27"/>
  <c r="J784" i="27"/>
  <c r="T784" i="27"/>
  <c r="L784" i="27"/>
  <c r="U719" i="27"/>
  <c r="J719" i="27"/>
  <c r="N719" i="27"/>
  <c r="U721" i="27"/>
  <c r="N721" i="27"/>
  <c r="N726" i="27"/>
  <c r="L733" i="27"/>
  <c r="T755" i="27"/>
  <c r="I755" i="27"/>
  <c r="U755" i="27"/>
  <c r="J760" i="27"/>
  <c r="T760" i="27"/>
  <c r="N772" i="27"/>
  <c r="J772" i="27"/>
  <c r="T772" i="27"/>
  <c r="N774" i="27"/>
  <c r="T774" i="27"/>
  <c r="L774" i="27"/>
  <c r="T783" i="27"/>
  <c r="U787" i="27"/>
  <c r="J787" i="27"/>
  <c r="L787" i="27"/>
  <c r="T787" i="27"/>
  <c r="J791" i="27"/>
  <c r="T791" i="27"/>
  <c r="T805" i="27"/>
  <c r="U805" i="27"/>
  <c r="N805" i="27"/>
  <c r="T807" i="27"/>
  <c r="N807" i="27"/>
  <c r="U785" i="27"/>
  <c r="J785" i="27"/>
  <c r="L785" i="27"/>
  <c r="T785" i="27"/>
  <c r="U789" i="27"/>
  <c r="J789" i="27"/>
  <c r="L789" i="27"/>
  <c r="J793" i="27"/>
  <c r="T746" i="27"/>
  <c r="N746" i="27"/>
  <c r="T748" i="27"/>
  <c r="I748" i="27"/>
  <c r="N748" i="27"/>
  <c r="T750" i="27"/>
  <c r="I750" i="27"/>
  <c r="N750" i="27"/>
  <c r="U752" i="27"/>
  <c r="I752" i="27"/>
  <c r="T752" i="27"/>
  <c r="U756" i="27"/>
  <c r="T756" i="27"/>
  <c r="L769" i="27"/>
  <c r="L773" i="27"/>
  <c r="L777" i="27"/>
  <c r="T780" i="27"/>
  <c r="I780" i="27"/>
  <c r="N780" i="27"/>
  <c r="U782" i="27"/>
  <c r="I782" i="27"/>
  <c r="T782" i="27"/>
  <c r="I12" i="26"/>
  <c r="I28" i="26"/>
  <c r="I44" i="26"/>
  <c r="I60" i="26"/>
  <c r="I76" i="26"/>
  <c r="I92" i="26"/>
  <c r="I108" i="26"/>
  <c r="I124" i="26"/>
  <c r="I140" i="26"/>
  <c r="I156" i="26"/>
  <c r="I172" i="26"/>
  <c r="I188" i="26"/>
  <c r="I204" i="26"/>
  <c r="I220" i="26"/>
  <c r="I236" i="26"/>
  <c r="I252" i="26"/>
  <c r="I268" i="26"/>
  <c r="I284" i="26"/>
  <c r="I300" i="26"/>
  <c r="I316" i="26"/>
  <c r="I332" i="26"/>
  <c r="I11" i="26"/>
  <c r="I27" i="26"/>
  <c r="I43" i="26"/>
  <c r="I59" i="26"/>
  <c r="I75" i="26"/>
  <c r="I91" i="26"/>
  <c r="I107" i="26"/>
  <c r="I123" i="26"/>
  <c r="I139" i="26"/>
  <c r="I155" i="26"/>
  <c r="I171" i="26"/>
  <c r="I187" i="26"/>
  <c r="I203" i="26"/>
  <c r="I33" i="26"/>
  <c r="I65" i="26"/>
  <c r="I97" i="26"/>
  <c r="I129" i="26"/>
  <c r="I161" i="26"/>
  <c r="I193" i="26"/>
  <c r="I218" i="26"/>
  <c r="I239" i="26"/>
  <c r="I261" i="26"/>
  <c r="I282" i="26"/>
  <c r="I303" i="26"/>
  <c r="I325" i="26"/>
  <c r="I346" i="26"/>
  <c r="I362" i="26"/>
  <c r="I378" i="26"/>
  <c r="I394" i="26"/>
  <c r="I410" i="26"/>
  <c r="I426" i="26"/>
  <c r="I442" i="26"/>
  <c r="I458" i="26"/>
  <c r="I474" i="26"/>
  <c r="I490" i="26"/>
  <c r="I506" i="26"/>
  <c r="I522" i="26"/>
  <c r="I538" i="26"/>
  <c r="I554" i="26"/>
  <c r="I570" i="26"/>
  <c r="I586" i="26"/>
  <c r="I602" i="26"/>
  <c r="I618" i="26"/>
  <c r="I13" i="26"/>
  <c r="I45" i="26"/>
  <c r="I77" i="26"/>
  <c r="I109" i="26"/>
  <c r="I141" i="26"/>
  <c r="I173" i="26"/>
  <c r="I205" i="26"/>
  <c r="I226" i="26"/>
  <c r="I247" i="26"/>
  <c r="I269" i="26"/>
  <c r="I290" i="26"/>
  <c r="I311" i="26"/>
  <c r="I333" i="26"/>
  <c r="I352" i="26"/>
  <c r="I368" i="26"/>
  <c r="I384" i="26"/>
  <c r="I400" i="26"/>
  <c r="I416" i="26"/>
  <c r="I432" i="26"/>
  <c r="I448" i="26"/>
  <c r="I464" i="26"/>
  <c r="I480" i="26"/>
  <c r="I58" i="26"/>
  <c r="I122" i="26"/>
  <c r="I186" i="26"/>
  <c r="I235" i="26"/>
  <c r="I278" i="26"/>
  <c r="I321" i="26"/>
  <c r="I359" i="26"/>
  <c r="I391" i="26"/>
  <c r="I423" i="26"/>
  <c r="I455" i="26"/>
  <c r="I485" i="26"/>
  <c r="I507" i="26"/>
  <c r="I528" i="26"/>
  <c r="I549" i="26"/>
  <c r="I571" i="26"/>
  <c r="I592" i="26"/>
  <c r="I613" i="26"/>
  <c r="I634" i="26"/>
  <c r="I650" i="26"/>
  <c r="I666" i="26"/>
  <c r="I18" i="26"/>
  <c r="I82" i="26"/>
  <c r="I146" i="26"/>
  <c r="I209" i="26"/>
  <c r="I251" i="26"/>
  <c r="I294" i="26"/>
  <c r="I337" i="26"/>
  <c r="I371" i="26"/>
  <c r="I403" i="26"/>
  <c r="I435" i="26"/>
  <c r="I467" i="26"/>
  <c r="I493" i="26"/>
  <c r="I515" i="26"/>
  <c r="I536" i="26"/>
  <c r="I557" i="26"/>
  <c r="I579" i="26"/>
  <c r="I600" i="26"/>
  <c r="I621" i="26"/>
  <c r="I640" i="26"/>
  <c r="I656" i="26"/>
  <c r="I54" i="26"/>
  <c r="I118" i="26"/>
  <c r="I182" i="26"/>
  <c r="I233" i="26"/>
  <c r="I275" i="26"/>
  <c r="I318" i="26"/>
  <c r="I357" i="26"/>
  <c r="I389" i="26"/>
  <c r="I421" i="26"/>
  <c r="I453" i="26"/>
  <c r="I484" i="26"/>
  <c r="AH14" i="23"/>
  <c r="U104" i="27" l="1"/>
  <c r="L104" i="27"/>
  <c r="I104" i="27"/>
  <c r="N104" i="27"/>
  <c r="U118" i="27"/>
  <c r="I118" i="27"/>
  <c r="N118" i="27"/>
  <c r="T118" i="27"/>
  <c r="U160" i="27"/>
  <c r="L160" i="27"/>
  <c r="N221" i="27"/>
  <c r="L221" i="27"/>
  <c r="T221" i="27"/>
  <c r="N359" i="27"/>
  <c r="U359" i="27"/>
  <c r="T359" i="27"/>
  <c r="I685" i="27"/>
  <c r="J685" i="27"/>
  <c r="T692" i="27"/>
  <c r="U692" i="27"/>
  <c r="I700" i="27"/>
  <c r="T704" i="27"/>
  <c r="I704" i="27"/>
  <c r="L741" i="27"/>
  <c r="N741" i="27"/>
  <c r="I741" i="27"/>
  <c r="N160" i="27"/>
  <c r="J700" i="27"/>
  <c r="N27" i="27"/>
  <c r="U27" i="27"/>
  <c r="T27" i="27"/>
  <c r="L27" i="27"/>
  <c r="N90" i="27"/>
  <c r="U357" i="27"/>
  <c r="T357" i="27"/>
  <c r="N751" i="27"/>
  <c r="L751" i="27"/>
  <c r="T751" i="27"/>
  <c r="U5" i="27"/>
  <c r="I5" i="27"/>
  <c r="N58" i="27"/>
  <c r="T58" i="27"/>
  <c r="N71" i="27"/>
  <c r="T71" i="27"/>
  <c r="N208" i="27"/>
  <c r="J208" i="27"/>
  <c r="N286" i="27"/>
  <c r="J286" i="27"/>
  <c r="T286" i="27"/>
  <c r="L286" i="27"/>
  <c r="L688" i="27"/>
  <c r="L761" i="27"/>
  <c r="J221" i="27"/>
  <c r="N25" i="27"/>
  <c r="U25" i="27"/>
  <c r="N33" i="27"/>
  <c r="U33" i="27"/>
  <c r="T33" i="27"/>
  <c r="J33" i="27"/>
  <c r="U98" i="27"/>
  <c r="L98" i="27"/>
  <c r="I98" i="27"/>
  <c r="N98" i="27"/>
  <c r="U150" i="27"/>
  <c r="N150" i="27"/>
  <c r="J150" i="27"/>
  <c r="N770" i="27"/>
  <c r="N688" i="27"/>
  <c r="J741" i="27"/>
  <c r="L681" i="27"/>
  <c r="L685" i="27"/>
  <c r="L549" i="27"/>
  <c r="J531" i="27"/>
  <c r="U483" i="27"/>
  <c r="I240" i="27"/>
  <c r="N43" i="27"/>
  <c r="T43" i="27"/>
  <c r="U43" i="27"/>
  <c r="L43" i="27"/>
  <c r="N49" i="27"/>
  <c r="U49" i="27"/>
  <c r="T49" i="27"/>
  <c r="N84" i="27"/>
  <c r="T84" i="27"/>
  <c r="L84" i="27"/>
  <c r="T90" i="27"/>
  <c r="N174" i="27"/>
  <c r="U174" i="27"/>
  <c r="T174" i="27"/>
  <c r="I174" i="27"/>
  <c r="L192" i="27"/>
  <c r="N192" i="27"/>
  <c r="U192" i="27"/>
  <c r="T192" i="27"/>
  <c r="L196" i="27"/>
  <c r="U196" i="27"/>
  <c r="T196" i="27"/>
  <c r="N213" i="27"/>
  <c r="L213" i="27"/>
  <c r="U213" i="27"/>
  <c r="T213" i="27"/>
  <c r="U286" i="27"/>
  <c r="T2" i="27"/>
  <c r="L2" i="27"/>
  <c r="N94" i="27"/>
  <c r="L94" i="27"/>
  <c r="I94" i="27"/>
  <c r="U94" i="27"/>
  <c r="U97" i="27"/>
  <c r="T97" i="27"/>
  <c r="I97" i="27"/>
  <c r="U704" i="27"/>
  <c r="I688" i="27"/>
  <c r="T212" i="27"/>
  <c r="N212" i="27"/>
  <c r="U212" i="27"/>
  <c r="L184" i="27"/>
  <c r="U184" i="27"/>
  <c r="I184" i="27"/>
  <c r="L519" i="27"/>
  <c r="T519" i="27"/>
  <c r="I519" i="27"/>
  <c r="N519" i="27"/>
  <c r="U519" i="27"/>
  <c r="N678" i="27"/>
  <c r="L678" i="27"/>
  <c r="U678" i="27"/>
  <c r="T678" i="27"/>
  <c r="N696" i="27"/>
  <c r="J688" i="27"/>
  <c r="U741" i="27"/>
  <c r="U682" i="27"/>
  <c r="J681" i="27"/>
  <c r="T549" i="27"/>
  <c r="J612" i="27"/>
  <c r="T475" i="27"/>
  <c r="N322" i="27"/>
  <c r="J240" i="27"/>
  <c r="N184" i="27"/>
  <c r="T240" i="27"/>
  <c r="J18" i="27"/>
  <c r="U18" i="27"/>
  <c r="T25" i="27"/>
  <c r="N31" i="27"/>
  <c r="T31" i="27"/>
  <c r="I31" i="27"/>
  <c r="N54" i="27"/>
  <c r="T54" i="27"/>
  <c r="I54" i="27"/>
  <c r="N62" i="27"/>
  <c r="T62" i="27"/>
  <c r="N65" i="27"/>
  <c r="L65" i="27"/>
  <c r="U65" i="27"/>
  <c r="T65" i="27"/>
  <c r="U90" i="27"/>
  <c r="N171" i="27"/>
  <c r="U171" i="27"/>
  <c r="T171" i="27"/>
  <c r="U178" i="27"/>
  <c r="T178" i="27"/>
  <c r="U185" i="27"/>
  <c r="J185" i="27"/>
  <c r="J199" i="27"/>
  <c r="N199" i="27"/>
  <c r="I275" i="27"/>
  <c r="N275" i="27"/>
  <c r="N278" i="27"/>
  <c r="U278" i="27"/>
  <c r="I287" i="27"/>
  <c r="U287" i="27"/>
  <c r="T287" i="27"/>
  <c r="N645" i="27"/>
  <c r="U645" i="27"/>
  <c r="T645" i="27"/>
  <c r="L645" i="27"/>
  <c r="U650" i="27"/>
  <c r="T650" i="27"/>
  <c r="U21" i="27"/>
  <c r="T21" i="27"/>
  <c r="T793" i="27"/>
  <c r="U793" i="27"/>
  <c r="N793" i="27"/>
  <c r="U751" i="27"/>
  <c r="T696" i="27"/>
  <c r="U688" i="27"/>
  <c r="T741" i="27"/>
  <c r="L682" i="27"/>
  <c r="U681" i="27"/>
  <c r="L424" i="27"/>
  <c r="U208" i="27"/>
  <c r="T184" i="27"/>
  <c r="U11" i="27"/>
  <c r="L11" i="27"/>
  <c r="N11" i="27"/>
  <c r="N50" i="27"/>
  <c r="T50" i="27"/>
  <c r="U50" i="27"/>
  <c r="N169" i="27"/>
  <c r="L169" i="27"/>
  <c r="N225" i="27"/>
  <c r="U225" i="27"/>
  <c r="T225" i="27"/>
  <c r="L225" i="27"/>
  <c r="J251" i="27"/>
  <c r="N251" i="27"/>
  <c r="L251" i="27"/>
  <c r="N266" i="27"/>
  <c r="U266" i="27"/>
  <c r="J342" i="27"/>
  <c r="I342" i="27"/>
  <c r="T342" i="27"/>
  <c r="N342" i="27"/>
  <c r="N439" i="27"/>
  <c r="J439" i="27"/>
  <c r="L439" i="27"/>
  <c r="I439" i="27"/>
  <c r="U439" i="27"/>
  <c r="N443" i="27"/>
  <c r="T443" i="27"/>
  <c r="T446" i="27"/>
  <c r="U446" i="27"/>
  <c r="J446" i="27"/>
  <c r="N463" i="27"/>
  <c r="J463" i="27"/>
  <c r="I463" i="27"/>
  <c r="L463" i="27"/>
  <c r="T527" i="27"/>
  <c r="J527" i="27"/>
  <c r="I527" i="27"/>
  <c r="L534" i="27"/>
  <c r="T534" i="27"/>
  <c r="N685" i="27"/>
  <c r="L700" i="27"/>
  <c r="J2" i="27"/>
  <c r="J751" i="27"/>
  <c r="N692" i="27"/>
  <c r="I681" i="27"/>
  <c r="I208" i="27"/>
  <c r="T104" i="27"/>
  <c r="U15" i="27"/>
  <c r="N15" i="27"/>
  <c r="J15" i="27"/>
  <c r="L15" i="27"/>
  <c r="N47" i="27"/>
  <c r="I47" i="27"/>
  <c r="L47" i="27"/>
  <c r="U47" i="27"/>
  <c r="T47" i="27"/>
  <c r="N73" i="27"/>
  <c r="T73" i="27"/>
  <c r="N77" i="27"/>
  <c r="T77" i="27"/>
  <c r="U77" i="27"/>
  <c r="N80" i="27"/>
  <c r="I80" i="27"/>
  <c r="T80" i="27"/>
  <c r="T148" i="27"/>
  <c r="J148" i="27"/>
  <c r="L148" i="27"/>
  <c r="T232" i="27"/>
  <c r="J232" i="27"/>
  <c r="N232" i="27"/>
  <c r="N236" i="27"/>
  <c r="J236" i="27"/>
  <c r="I236" i="27"/>
  <c r="L236" i="27"/>
  <c r="N467" i="27"/>
  <c r="L467" i="27"/>
  <c r="U467" i="27"/>
  <c r="I467" i="27"/>
  <c r="T467" i="27"/>
  <c r="N471" i="27"/>
  <c r="J471" i="27"/>
  <c r="T471" i="27"/>
  <c r="N475" i="27"/>
  <c r="J475" i="27"/>
  <c r="I475" i="27"/>
  <c r="L475" i="27"/>
  <c r="N483" i="27"/>
  <c r="I483" i="27"/>
  <c r="U549" i="27"/>
  <c r="I549" i="27"/>
  <c r="J549" i="27"/>
  <c r="L599" i="27"/>
  <c r="U599" i="27"/>
  <c r="T599" i="27"/>
  <c r="I751" i="27"/>
  <c r="N700" i="27"/>
  <c r="J692" i="27"/>
  <c r="J599" i="27"/>
  <c r="T682" i="27"/>
  <c r="L704" i="27"/>
  <c r="T681" i="27"/>
  <c r="U685" i="27"/>
  <c r="T424" i="27"/>
  <c r="T208" i="27"/>
  <c r="T98" i="27"/>
  <c r="T94" i="27"/>
  <c r="L185" i="27"/>
  <c r="T5" i="27"/>
  <c r="U8" i="27"/>
  <c r="J8" i="27"/>
  <c r="I8" i="27"/>
  <c r="N8" i="27"/>
  <c r="N35" i="27"/>
  <c r="T35" i="27"/>
  <c r="L125" i="27"/>
  <c r="N125" i="27"/>
  <c r="U125" i="27"/>
  <c r="I125" i="27"/>
  <c r="L163" i="27"/>
  <c r="T163" i="27"/>
  <c r="I163" i="27"/>
  <c r="L167" i="27"/>
  <c r="N167" i="27"/>
  <c r="T167" i="27"/>
  <c r="N215" i="27"/>
  <c r="L215" i="27"/>
  <c r="I225" i="27"/>
  <c r="T248" i="27"/>
  <c r="L248" i="27"/>
  <c r="I248" i="27"/>
  <c r="N248" i="27"/>
  <c r="J248" i="27"/>
  <c r="N300" i="27"/>
  <c r="I300" i="27"/>
  <c r="T300" i="27"/>
  <c r="J300" i="27"/>
  <c r="L304" i="27"/>
  <c r="J304" i="27"/>
  <c r="U304" i="27"/>
  <c r="L359" i="27"/>
  <c r="N362" i="27"/>
  <c r="U362" i="27"/>
  <c r="L362" i="27"/>
  <c r="T362" i="27"/>
  <c r="J362" i="27"/>
  <c r="T403" i="27"/>
  <c r="N403" i="27"/>
  <c r="N421" i="27"/>
  <c r="I428" i="27"/>
  <c r="L428" i="27"/>
  <c r="I432" i="27"/>
  <c r="L432" i="27"/>
  <c r="L436" i="27"/>
  <c r="T436" i="27"/>
  <c r="U436" i="27"/>
  <c r="L444" i="27"/>
  <c r="J444" i="27"/>
  <c r="J447" i="27"/>
  <c r="I447" i="27"/>
  <c r="T447" i="27"/>
  <c r="L447" i="27"/>
  <c r="T464" i="27"/>
  <c r="L464" i="27"/>
  <c r="U464" i="27"/>
  <c r="L22" i="27"/>
  <c r="I33" i="27"/>
  <c r="I58" i="27"/>
  <c r="I62" i="27"/>
  <c r="I73" i="27"/>
  <c r="L80" i="27"/>
  <c r="I213" i="27"/>
  <c r="I322" i="27"/>
  <c r="I362" i="27"/>
  <c r="I496" i="27"/>
  <c r="N2" i="27"/>
  <c r="J11" i="27"/>
  <c r="N18" i="27"/>
  <c r="J21" i="27"/>
  <c r="J35" i="27"/>
  <c r="J58" i="27"/>
  <c r="J62" i="27"/>
  <c r="U73" i="27"/>
  <c r="N97" i="27"/>
  <c r="U221" i="27"/>
  <c r="U496" i="27"/>
  <c r="N29" i="27"/>
  <c r="U29" i="27"/>
  <c r="N36" i="27"/>
  <c r="U36" i="27"/>
  <c r="T36" i="27"/>
  <c r="N45" i="27"/>
  <c r="T45" i="27"/>
  <c r="N69" i="27"/>
  <c r="N78" i="27"/>
  <c r="L78" i="27"/>
  <c r="N87" i="27"/>
  <c r="U87" i="27"/>
  <c r="T87" i="27"/>
  <c r="J87" i="27"/>
  <c r="U110" i="27"/>
  <c r="L110" i="27"/>
  <c r="I110" i="27"/>
  <c r="N110" i="27"/>
  <c r="L127" i="27"/>
  <c r="T127" i="27"/>
  <c r="I127" i="27"/>
  <c r="N127" i="27"/>
  <c r="N219" i="27"/>
  <c r="T219" i="27"/>
  <c r="U219" i="27"/>
  <c r="L219" i="27"/>
  <c r="L263" i="27"/>
  <c r="T263" i="27"/>
  <c r="J270" i="27"/>
  <c r="N270" i="27"/>
  <c r="L295" i="27"/>
  <c r="U295" i="27"/>
  <c r="I295" i="27"/>
  <c r="L331" i="27"/>
  <c r="N331" i="27"/>
  <c r="I388" i="27"/>
  <c r="L388" i="27"/>
  <c r="N418" i="27"/>
  <c r="L418" i="27"/>
  <c r="U418" i="27"/>
  <c r="I35" i="27"/>
  <c r="I50" i="27"/>
  <c r="L58" i="27"/>
  <c r="L62" i="27"/>
  <c r="L73" i="27"/>
  <c r="I65" i="27"/>
  <c r="I77" i="27"/>
  <c r="L97" i="27"/>
  <c r="I185" i="27"/>
  <c r="I278" i="27"/>
  <c r="I464" i="27"/>
  <c r="L496" i="27"/>
  <c r="I793" i="27"/>
  <c r="J22" i="27"/>
  <c r="J31" i="27"/>
  <c r="U35" i="27"/>
  <c r="J54" i="27"/>
  <c r="U58" i="27"/>
  <c r="U62" i="27"/>
  <c r="J80" i="27"/>
  <c r="J174" i="27"/>
  <c r="U240" i="27"/>
  <c r="J287" i="27"/>
  <c r="N304" i="27"/>
  <c r="J359" i="27"/>
  <c r="J761" i="27"/>
  <c r="U3" i="27"/>
  <c r="J3" i="27"/>
  <c r="J24" i="27"/>
  <c r="U124" i="27"/>
  <c r="L124" i="27"/>
  <c r="J164" i="27"/>
  <c r="T164" i="27"/>
  <c r="N172" i="27"/>
  <c r="L172" i="27"/>
  <c r="U172" i="27"/>
  <c r="T172" i="27"/>
  <c r="N217" i="27"/>
  <c r="N222" i="27"/>
  <c r="T222" i="27"/>
  <c r="I222" i="27"/>
  <c r="U222" i="27"/>
  <c r="J253" i="27"/>
  <c r="N253" i="27"/>
  <c r="N291" i="27"/>
  <c r="L291" i="27"/>
  <c r="T303" i="27"/>
  <c r="I303" i="27"/>
  <c r="J303" i="27"/>
  <c r="L310" i="27"/>
  <c r="U310" i="27"/>
  <c r="N351" i="27"/>
  <c r="L351" i="27"/>
  <c r="I351" i="27"/>
  <c r="N355" i="27"/>
  <c r="U355" i="27"/>
  <c r="T355" i="27"/>
  <c r="N505" i="27"/>
  <c r="U505" i="27"/>
  <c r="L505" i="27"/>
  <c r="N603" i="27"/>
  <c r="N643" i="27"/>
  <c r="U643" i="27"/>
  <c r="T643" i="27"/>
  <c r="L643" i="27"/>
  <c r="N646" i="27"/>
  <c r="L646" i="27"/>
  <c r="U646" i="27"/>
  <c r="T646" i="27"/>
  <c r="N762" i="27"/>
  <c r="T762" i="27"/>
  <c r="U263" i="27"/>
  <c r="T20" i="27"/>
  <c r="T295" i="27"/>
  <c r="T29" i="27"/>
  <c r="N60" i="27"/>
  <c r="T60" i="27"/>
  <c r="I60" i="27"/>
  <c r="T69" i="27"/>
  <c r="N76" i="27"/>
  <c r="U76" i="27"/>
  <c r="L76" i="27"/>
  <c r="I78" i="27"/>
  <c r="L141" i="27"/>
  <c r="U141" i="27"/>
  <c r="T151" i="27"/>
  <c r="I151" i="27"/>
  <c r="U154" i="27"/>
  <c r="T154" i="27"/>
  <c r="I219" i="27"/>
  <c r="L246" i="27"/>
  <c r="T246" i="27"/>
  <c r="I257" i="27"/>
  <c r="L257" i="27"/>
  <c r="U260" i="27"/>
  <c r="T260" i="27"/>
  <c r="J263" i="27"/>
  <c r="J296" i="27"/>
  <c r="U296" i="27"/>
  <c r="T296" i="27"/>
  <c r="U314" i="27"/>
  <c r="L314" i="27"/>
  <c r="N328" i="27"/>
  <c r="T328" i="27"/>
  <c r="L378" i="27"/>
  <c r="J378" i="27"/>
  <c r="N492" i="27"/>
  <c r="U492" i="27"/>
  <c r="L492" i="27"/>
  <c r="T502" i="27"/>
  <c r="U502" i="27"/>
  <c r="J295" i="27"/>
  <c r="L157" i="27"/>
  <c r="T256" i="27"/>
  <c r="I107" i="27"/>
  <c r="N303" i="27"/>
  <c r="N260" i="27"/>
  <c r="T14" i="27"/>
  <c r="I14" i="27"/>
  <c r="N39" i="27"/>
  <c r="U39" i="27"/>
  <c r="T39" i="27"/>
  <c r="N41" i="27"/>
  <c r="T41" i="27"/>
  <c r="N56" i="27"/>
  <c r="T56" i="27"/>
  <c r="J56" i="27"/>
  <c r="T76" i="27"/>
  <c r="N92" i="27"/>
  <c r="U92" i="27"/>
  <c r="U101" i="27"/>
  <c r="L101" i="27"/>
  <c r="T101" i="27"/>
  <c r="I101" i="27"/>
  <c r="J142" i="27"/>
  <c r="N142" i="27"/>
  <c r="I142" i="27"/>
  <c r="T142" i="27"/>
  <c r="T217" i="27"/>
  <c r="N220" i="27"/>
  <c r="L220" i="27"/>
  <c r="J220" i="27"/>
  <c r="U220" i="27"/>
  <c r="T220" i="27"/>
  <c r="U291" i="27"/>
  <c r="N329" i="27"/>
  <c r="L329" i="27"/>
  <c r="U372" i="27"/>
  <c r="L372" i="27"/>
  <c r="T478" i="27"/>
  <c r="L478" i="27"/>
  <c r="T492" i="27"/>
  <c r="N503" i="27"/>
  <c r="U503" i="27"/>
  <c r="L503" i="27"/>
  <c r="T503" i="27"/>
  <c r="I503" i="27"/>
  <c r="I21" i="27"/>
  <c r="I27" i="27"/>
  <c r="L35" i="27"/>
  <c r="I41" i="27"/>
  <c r="I39" i="27"/>
  <c r="L50" i="27"/>
  <c r="I69" i="27"/>
  <c r="I84" i="27"/>
  <c r="I87" i="27"/>
  <c r="I160" i="27"/>
  <c r="I212" i="27"/>
  <c r="I220" i="27"/>
  <c r="I270" i="27"/>
  <c r="I256" i="27"/>
  <c r="N34" i="27"/>
  <c r="N66" i="27"/>
  <c r="T66" i="27"/>
  <c r="I66" i="27"/>
  <c r="U122" i="27"/>
  <c r="L122" i="27"/>
  <c r="N173" i="27"/>
  <c r="L173" i="27"/>
  <c r="T173" i="27"/>
  <c r="I173" i="27"/>
  <c r="I189" i="27"/>
  <c r="I193" i="27"/>
  <c r="N193" i="27"/>
  <c r="T218" i="27"/>
  <c r="U218" i="27"/>
  <c r="I285" i="27"/>
  <c r="T285" i="27"/>
  <c r="N292" i="27"/>
  <c r="T292" i="27"/>
  <c r="U292" i="27"/>
  <c r="U380" i="27"/>
  <c r="N380" i="27"/>
  <c r="I402" i="27"/>
  <c r="L480" i="27"/>
  <c r="T480" i="27"/>
  <c r="N491" i="27"/>
  <c r="T491" i="27"/>
  <c r="U491" i="27"/>
  <c r="L491" i="27"/>
  <c r="T516" i="27"/>
  <c r="U516" i="27"/>
  <c r="L629" i="27"/>
  <c r="U629" i="27"/>
  <c r="L357" i="27"/>
  <c r="I502" i="27"/>
  <c r="I599" i="27"/>
  <c r="I4" i="27"/>
  <c r="N38" i="27"/>
  <c r="U38" i="27"/>
  <c r="T38" i="27"/>
  <c r="T146" i="27"/>
  <c r="J146" i="27"/>
  <c r="T229" i="27"/>
  <c r="U229" i="27"/>
  <c r="I265" i="27"/>
  <c r="N290" i="27"/>
  <c r="U290" i="27"/>
  <c r="T290" i="27"/>
  <c r="J290" i="27"/>
  <c r="N312" i="27"/>
  <c r="I348" i="27"/>
  <c r="N360" i="27"/>
  <c r="L360" i="27"/>
  <c r="U360" i="27"/>
  <c r="T360" i="27"/>
  <c r="L461" i="27"/>
  <c r="N461" i="27"/>
  <c r="N465" i="27"/>
  <c r="L465" i="27"/>
  <c r="L31" i="27"/>
  <c r="L54" i="27"/>
  <c r="L118" i="27"/>
  <c r="L154" i="27"/>
  <c r="I157" i="27"/>
  <c r="I221" i="27"/>
  <c r="L287" i="27"/>
  <c r="I291" i="27"/>
  <c r="I359" i="27"/>
  <c r="I446" i="27"/>
  <c r="I490" i="27"/>
  <c r="L502" i="27"/>
  <c r="I619" i="27"/>
  <c r="I650" i="27"/>
  <c r="I692" i="27"/>
  <c r="I770" i="27"/>
  <c r="L796" i="27"/>
  <c r="J5" i="27"/>
  <c r="J43" i="27"/>
  <c r="U56" i="27"/>
  <c r="J71" i="27"/>
  <c r="J90" i="27"/>
  <c r="J145" i="27"/>
  <c r="J154" i="27"/>
  <c r="J178" i="27"/>
  <c r="J157" i="27"/>
  <c r="N185" i="27"/>
  <c r="J215" i="27"/>
  <c r="J428" i="27"/>
  <c r="U490" i="27"/>
  <c r="J502" i="27"/>
  <c r="J706" i="27"/>
  <c r="N717" i="27"/>
  <c r="N786" i="27"/>
  <c r="I10" i="27"/>
  <c r="J13" i="27"/>
  <c r="J34" i="27"/>
  <c r="N51" i="27"/>
  <c r="U51" i="27"/>
  <c r="T51" i="27"/>
  <c r="N64" i="27"/>
  <c r="U64" i="27"/>
  <c r="T64" i="27"/>
  <c r="N67" i="27"/>
  <c r="L67" i="27"/>
  <c r="N86" i="27"/>
  <c r="U86" i="27"/>
  <c r="T86" i="27"/>
  <c r="I86" i="27"/>
  <c r="U106" i="27"/>
  <c r="L106" i="27"/>
  <c r="U116" i="27"/>
  <c r="L116" i="27"/>
  <c r="U173" i="27"/>
  <c r="U180" i="27"/>
  <c r="L180" i="27"/>
  <c r="I194" i="27"/>
  <c r="L194" i="27"/>
  <c r="N227" i="27"/>
  <c r="U227" i="27"/>
  <c r="T227" i="27"/>
  <c r="I277" i="27"/>
  <c r="N277" i="27"/>
  <c r="N282" i="27"/>
  <c r="N288" i="27"/>
  <c r="L288" i="27"/>
  <c r="T288" i="27"/>
  <c r="N293" i="27"/>
  <c r="L293" i="27"/>
  <c r="U324" i="27"/>
  <c r="I324" i="27"/>
  <c r="N333" i="27"/>
  <c r="L345" i="27"/>
  <c r="U345" i="27"/>
  <c r="N368" i="27"/>
  <c r="U368" i="27"/>
  <c r="L368" i="27"/>
  <c r="T395" i="27"/>
  <c r="N395" i="27"/>
  <c r="I400" i="27"/>
  <c r="U402" i="27"/>
  <c r="I406" i="27"/>
  <c r="N409" i="27"/>
  <c r="T499" i="27"/>
  <c r="L775" i="27"/>
  <c r="T775" i="27"/>
  <c r="I286" i="27"/>
  <c r="I357" i="27"/>
  <c r="I292" i="27"/>
  <c r="I368" i="27"/>
  <c r="I478" i="27"/>
  <c r="I491" i="27"/>
  <c r="L592" i="27"/>
  <c r="I646" i="27"/>
  <c r="L661" i="27"/>
  <c r="I645" i="27"/>
  <c r="I706" i="27"/>
  <c r="I713" i="27"/>
  <c r="U31" i="27"/>
  <c r="J36" i="27"/>
  <c r="J49" i="27"/>
  <c r="U54" i="27"/>
  <c r="U60" i="27"/>
  <c r="J65" i="27"/>
  <c r="U80" i="27"/>
  <c r="J143" i="27"/>
  <c r="J171" i="27"/>
  <c r="J173" i="27"/>
  <c r="N240" i="27"/>
  <c r="U232" i="27"/>
  <c r="J369" i="27"/>
  <c r="J327" i="27"/>
  <c r="J696" i="27"/>
  <c r="U761" i="27"/>
  <c r="I12" i="27"/>
  <c r="N26" i="27"/>
  <c r="L30" i="27"/>
  <c r="N46" i="27"/>
  <c r="N53" i="27"/>
  <c r="T53" i="27"/>
  <c r="L55" i="27"/>
  <c r="N72" i="27"/>
  <c r="L72" i="27"/>
  <c r="N89" i="27"/>
  <c r="J89" i="27"/>
  <c r="T89" i="27"/>
  <c r="U112" i="27"/>
  <c r="L112" i="27"/>
  <c r="U134" i="27"/>
  <c r="L134" i="27"/>
  <c r="U140" i="27"/>
  <c r="L140" i="27"/>
  <c r="I177" i="27"/>
  <c r="I254" i="27"/>
  <c r="I281" i="27"/>
  <c r="N495" i="27"/>
  <c r="L495" i="27"/>
  <c r="U495" i="27"/>
  <c r="T495" i="27"/>
  <c r="L706" i="27"/>
  <c r="I789" i="27"/>
  <c r="J229" i="27"/>
  <c r="U369" i="27"/>
  <c r="N432" i="27"/>
  <c r="J490" i="27"/>
  <c r="J491" i="27"/>
  <c r="J678" i="27"/>
  <c r="J682" i="27"/>
  <c r="J6" i="27"/>
  <c r="N28" i="27"/>
  <c r="N32" i="27"/>
  <c r="N42" i="27"/>
  <c r="L42" i="27"/>
  <c r="N44" i="27"/>
  <c r="N48" i="27"/>
  <c r="T48" i="27"/>
  <c r="N63" i="27"/>
  <c r="N79" i="27"/>
  <c r="U79" i="27"/>
  <c r="N81" i="27"/>
  <c r="T81" i="27"/>
  <c r="U96" i="27"/>
  <c r="T96" i="27"/>
  <c r="U128" i="27"/>
  <c r="L128" i="27"/>
  <c r="U153" i="27"/>
  <c r="I156" i="27"/>
  <c r="J166" i="27"/>
  <c r="U214" i="27"/>
  <c r="T214" i="27"/>
  <c r="N224" i="27"/>
  <c r="L224" i="27"/>
  <c r="U224" i="27"/>
  <c r="T224" i="27"/>
  <c r="L228" i="27"/>
  <c r="I279" i="27"/>
  <c r="L323" i="27"/>
  <c r="T323" i="27"/>
  <c r="N332" i="27"/>
  <c r="N335" i="27"/>
  <c r="N363" i="27"/>
  <c r="T363" i="27"/>
  <c r="T407" i="27"/>
  <c r="N407" i="27"/>
  <c r="U746" i="27"/>
  <c r="L746" i="27"/>
  <c r="N580" i="27"/>
  <c r="T580" i="27"/>
  <c r="N40" i="27"/>
  <c r="N61" i="27"/>
  <c r="N68" i="27"/>
  <c r="N70" i="27"/>
  <c r="N75" i="27"/>
  <c r="N83" i="27"/>
  <c r="T83" i="27"/>
  <c r="N85" i="27"/>
  <c r="U114" i="27"/>
  <c r="U120" i="27"/>
  <c r="T149" i="27"/>
  <c r="L149" i="27"/>
  <c r="I152" i="27"/>
  <c r="U162" i="27"/>
  <c r="J252" i="27"/>
  <c r="J258" i="27"/>
  <c r="I271" i="27"/>
  <c r="N297" i="27"/>
  <c r="U343" i="27"/>
  <c r="L366" i="27"/>
  <c r="T376" i="27"/>
  <c r="U376" i="27"/>
  <c r="U498" i="27"/>
  <c r="T498" i="27"/>
  <c r="N600" i="27"/>
  <c r="T600" i="27"/>
  <c r="N763" i="27"/>
  <c r="L763" i="27"/>
  <c r="I11" i="23"/>
  <c r="H11" i="23"/>
  <c r="I15" i="23"/>
  <c r="J15" i="23"/>
  <c r="AG15" i="23" s="1"/>
  <c r="AE15" i="23"/>
  <c r="U102" i="27"/>
  <c r="U132" i="27"/>
  <c r="L132" i="27"/>
  <c r="T147" i="27"/>
  <c r="L147" i="27"/>
  <c r="I190" i="27"/>
  <c r="J209" i="27"/>
  <c r="N226" i="27"/>
  <c r="U226" i="27"/>
  <c r="N231" i="27"/>
  <c r="I231" i="27"/>
  <c r="J233" i="27"/>
  <c r="J237" i="27"/>
  <c r="U261" i="27"/>
  <c r="N261" i="27"/>
  <c r="I268" i="27"/>
  <c r="I283" i="27"/>
  <c r="N289" i="27"/>
  <c r="T289" i="27"/>
  <c r="N370" i="27"/>
  <c r="U370" i="27"/>
  <c r="N479" i="27"/>
  <c r="L479" i="27"/>
  <c r="N641" i="27"/>
  <c r="L641" i="27"/>
  <c r="N765" i="27"/>
  <c r="U765" i="27"/>
  <c r="U803" i="27"/>
  <c r="L803" i="27"/>
  <c r="I18" i="23"/>
  <c r="J18" i="23"/>
  <c r="AG18" i="23" s="1"/>
  <c r="AE18" i="23"/>
  <c r="U773" i="27"/>
  <c r="N773" i="27"/>
  <c r="N497" i="27"/>
  <c r="L497" i="27"/>
  <c r="I17" i="23"/>
  <c r="J17" i="23"/>
  <c r="AG17" i="23" s="1"/>
  <c r="I13" i="23"/>
  <c r="H13" i="23"/>
  <c r="L15" i="23"/>
  <c r="AK15" i="23" s="1"/>
  <c r="L11" i="23"/>
  <c r="N82" i="27"/>
  <c r="I144" i="27"/>
  <c r="I267" i="27"/>
  <c r="I273" i="27"/>
  <c r="L493" i="27"/>
  <c r="N512" i="27"/>
  <c r="L644" i="27"/>
  <c r="T642" i="27"/>
  <c r="T654" i="27"/>
  <c r="L667" i="27"/>
  <c r="T808" i="27"/>
  <c r="I16" i="23"/>
  <c r="J16" i="23"/>
  <c r="AG16" i="23" s="1"/>
  <c r="AE23" i="23"/>
  <c r="I23" i="23"/>
  <c r="I14" i="23"/>
  <c r="J14" i="23"/>
  <c r="AG14" i="23" s="1"/>
  <c r="I24" i="23"/>
  <c r="J24" i="23"/>
  <c r="AG24" i="23" s="1"/>
  <c r="AE24" i="23"/>
  <c r="H12" i="23"/>
  <c r="I12" i="23"/>
  <c r="J12" i="23"/>
  <c r="AG12" i="23" s="1"/>
  <c r="AH12" i="23" s="1"/>
  <c r="AI1004" i="23"/>
  <c r="AJ1004" i="23" s="1"/>
  <c r="AI1003" i="23"/>
  <c r="AJ1003" i="23" s="1"/>
  <c r="AI1002" i="23"/>
  <c r="AJ1002" i="23" s="1"/>
  <c r="AI1001" i="23"/>
  <c r="AJ1001" i="23" s="1"/>
  <c r="AI1000" i="23"/>
  <c r="AJ1000" i="23" s="1"/>
  <c r="AI999" i="23"/>
  <c r="AJ999" i="23" s="1"/>
  <c r="AI998" i="23"/>
  <c r="AJ998" i="23" s="1"/>
  <c r="AI997" i="23"/>
  <c r="AJ997" i="23" s="1"/>
  <c r="AI996" i="23"/>
  <c r="AJ996" i="23" s="1"/>
  <c r="AI995" i="23"/>
  <c r="AJ995" i="23" s="1"/>
  <c r="AI994" i="23"/>
  <c r="AJ994" i="23" s="1"/>
  <c r="AI993" i="23"/>
  <c r="AJ993" i="23" s="1"/>
  <c r="AI992" i="23"/>
  <c r="AJ992" i="23" s="1"/>
  <c r="AI991" i="23"/>
  <c r="AJ991" i="23" s="1"/>
  <c r="AI990" i="23"/>
  <c r="AJ990" i="23" s="1"/>
  <c r="AI989" i="23"/>
  <c r="AJ989" i="23" s="1"/>
  <c r="AI988" i="23"/>
  <c r="AJ988" i="23" s="1"/>
  <c r="AI987" i="23"/>
  <c r="AJ987" i="23" s="1"/>
  <c r="AI986" i="23"/>
  <c r="AJ986" i="23" s="1"/>
  <c r="AI985" i="23"/>
  <c r="AJ985" i="23" s="1"/>
  <c r="AI984" i="23"/>
  <c r="AJ984" i="23" s="1"/>
  <c r="AI983" i="23"/>
  <c r="AJ983" i="23" s="1"/>
  <c r="AI982" i="23"/>
  <c r="AJ982" i="23" s="1"/>
  <c r="AI981" i="23"/>
  <c r="AJ981" i="23" s="1"/>
  <c r="AI980" i="23"/>
  <c r="AJ980" i="23" s="1"/>
  <c r="AI979" i="23"/>
  <c r="AJ979" i="23" s="1"/>
  <c r="AI978" i="23"/>
  <c r="AJ978" i="23" s="1"/>
  <c r="AI977" i="23"/>
  <c r="AJ977" i="23" s="1"/>
  <c r="AI976" i="23"/>
  <c r="AJ976" i="23" s="1"/>
  <c r="AI975" i="23"/>
  <c r="AJ975" i="23" s="1"/>
  <c r="AI974" i="23"/>
  <c r="AJ974" i="23" s="1"/>
  <c r="AI973" i="23"/>
  <c r="AJ973" i="23" s="1"/>
  <c r="AI972" i="23"/>
  <c r="AJ972" i="23" s="1"/>
  <c r="AI971" i="23"/>
  <c r="AJ971" i="23" s="1"/>
  <c r="AI970" i="23"/>
  <c r="AJ970" i="23" s="1"/>
  <c r="AI969" i="23"/>
  <c r="AJ969" i="23" s="1"/>
  <c r="AI968" i="23"/>
  <c r="AJ968" i="23" s="1"/>
  <c r="AI967" i="23"/>
  <c r="AJ967" i="23" s="1"/>
  <c r="AI966" i="23"/>
  <c r="AJ966" i="23" s="1"/>
  <c r="AI965" i="23"/>
  <c r="AJ965" i="23" s="1"/>
  <c r="AI964" i="23"/>
  <c r="AJ964" i="23" s="1"/>
  <c r="AI963" i="23"/>
  <c r="AJ963" i="23" s="1"/>
  <c r="AI962" i="23"/>
  <c r="AJ962" i="23" s="1"/>
  <c r="AI961" i="23"/>
  <c r="AJ961" i="23" s="1"/>
  <c r="AI960" i="23"/>
  <c r="AJ960" i="23" s="1"/>
  <c r="AI959" i="23"/>
  <c r="AJ959" i="23" s="1"/>
  <c r="AI958" i="23"/>
  <c r="AJ958" i="23" s="1"/>
  <c r="AI957" i="23"/>
  <c r="AJ957" i="23" s="1"/>
  <c r="AI956" i="23"/>
  <c r="AJ956" i="23" s="1"/>
  <c r="AI955" i="23"/>
  <c r="AJ955" i="23" s="1"/>
  <c r="AI954" i="23"/>
  <c r="AJ954" i="23" s="1"/>
  <c r="AI953" i="23"/>
  <c r="AJ953" i="23" s="1"/>
  <c r="AI952" i="23"/>
  <c r="AJ952" i="23" s="1"/>
  <c r="AI951" i="23"/>
  <c r="AJ951" i="23" s="1"/>
  <c r="AI950" i="23"/>
  <c r="AJ950" i="23" s="1"/>
  <c r="AI949" i="23"/>
  <c r="AJ949" i="23" s="1"/>
  <c r="AI948" i="23"/>
  <c r="AJ948" i="23" s="1"/>
  <c r="AI947" i="23"/>
  <c r="AJ947" i="23" s="1"/>
  <c r="AI946" i="23"/>
  <c r="AJ946" i="23" s="1"/>
  <c r="AI945" i="23"/>
  <c r="AJ945" i="23" s="1"/>
  <c r="AI944" i="23"/>
  <c r="AJ944" i="23" s="1"/>
  <c r="AI943" i="23"/>
  <c r="AJ943" i="23" s="1"/>
  <c r="AI942" i="23"/>
  <c r="AJ942" i="23" s="1"/>
  <c r="AI941" i="23"/>
  <c r="AJ941" i="23" s="1"/>
  <c r="AI940" i="23"/>
  <c r="AJ940" i="23" s="1"/>
  <c r="AI939" i="23"/>
  <c r="AJ939" i="23" s="1"/>
  <c r="AI938" i="23"/>
  <c r="AJ938" i="23" s="1"/>
  <c r="AI937" i="23"/>
  <c r="AJ937" i="23" s="1"/>
  <c r="AI936" i="23"/>
  <c r="AJ936" i="23" s="1"/>
  <c r="AI935" i="23"/>
  <c r="AJ935" i="23" s="1"/>
  <c r="AI934" i="23"/>
  <c r="AJ934" i="23" s="1"/>
  <c r="AI933" i="23"/>
  <c r="AJ933" i="23" s="1"/>
  <c r="AI932" i="23"/>
  <c r="AJ932" i="23" s="1"/>
  <c r="AI931" i="23"/>
  <c r="AJ931" i="23" s="1"/>
  <c r="AI930" i="23"/>
  <c r="AJ930" i="23" s="1"/>
  <c r="AI929" i="23"/>
  <c r="AJ929" i="23" s="1"/>
  <c r="AI928" i="23"/>
  <c r="AJ928" i="23" s="1"/>
  <c r="AI927" i="23"/>
  <c r="AJ927" i="23" s="1"/>
  <c r="AI926" i="23"/>
  <c r="AJ926" i="23" s="1"/>
  <c r="AI925" i="23"/>
  <c r="AJ925" i="23" s="1"/>
  <c r="AI924" i="23"/>
  <c r="AJ924" i="23" s="1"/>
  <c r="AI923" i="23"/>
  <c r="AJ923" i="23" s="1"/>
  <c r="AI922" i="23"/>
  <c r="AJ922" i="23" s="1"/>
  <c r="AI921" i="23"/>
  <c r="AJ921" i="23" s="1"/>
  <c r="AI920" i="23"/>
  <c r="AJ920" i="23" s="1"/>
  <c r="AI919" i="23"/>
  <c r="AJ919" i="23" s="1"/>
  <c r="AI918" i="23"/>
  <c r="AJ918" i="23" s="1"/>
  <c r="AI917" i="23"/>
  <c r="AJ917" i="23" s="1"/>
  <c r="AI916" i="23"/>
  <c r="AJ916" i="23" s="1"/>
  <c r="AI915" i="23"/>
  <c r="AJ915" i="23" s="1"/>
  <c r="AI914" i="23"/>
  <c r="AJ914" i="23" s="1"/>
  <c r="AI913" i="23"/>
  <c r="AJ913" i="23" s="1"/>
  <c r="AI912" i="23"/>
  <c r="AJ912" i="23" s="1"/>
  <c r="AI911" i="23"/>
  <c r="AJ911" i="23" s="1"/>
  <c r="AI910" i="23"/>
  <c r="AJ910" i="23" s="1"/>
  <c r="AI909" i="23"/>
  <c r="AJ909" i="23" s="1"/>
  <c r="AI908" i="23"/>
  <c r="AJ908" i="23" s="1"/>
  <c r="AI907" i="23"/>
  <c r="AJ907" i="23" s="1"/>
  <c r="AI906" i="23"/>
  <c r="AJ906" i="23" s="1"/>
  <c r="AI905" i="23"/>
  <c r="AJ905" i="23" s="1"/>
  <c r="AI904" i="23"/>
  <c r="AJ904" i="23" s="1"/>
  <c r="AI903" i="23"/>
  <c r="AJ903" i="23" s="1"/>
  <c r="AI902" i="23"/>
  <c r="AJ902" i="23" s="1"/>
  <c r="AI901" i="23"/>
  <c r="AJ901" i="23" s="1"/>
  <c r="AI900" i="23"/>
  <c r="AJ900" i="23" s="1"/>
  <c r="AI899" i="23"/>
  <c r="AJ899" i="23" s="1"/>
  <c r="AI898" i="23"/>
  <c r="AJ898" i="23" s="1"/>
  <c r="AI897" i="23"/>
  <c r="AJ897" i="23" s="1"/>
  <c r="AI896" i="23"/>
  <c r="AJ896" i="23" s="1"/>
  <c r="AI895" i="23"/>
  <c r="AJ895" i="23" s="1"/>
  <c r="AI894" i="23"/>
  <c r="AJ894" i="23" s="1"/>
  <c r="AI893" i="23"/>
  <c r="AJ893" i="23" s="1"/>
  <c r="AI892" i="23"/>
  <c r="AJ892" i="23" s="1"/>
  <c r="AI891" i="23"/>
  <c r="AJ891" i="23" s="1"/>
  <c r="AI890" i="23"/>
  <c r="AJ890" i="23" s="1"/>
  <c r="AI889" i="23"/>
  <c r="AJ889" i="23" s="1"/>
  <c r="AI888" i="23"/>
  <c r="AJ888" i="23" s="1"/>
  <c r="AI887" i="23"/>
  <c r="AJ887" i="23" s="1"/>
  <c r="AI886" i="23"/>
  <c r="AJ886" i="23" s="1"/>
  <c r="AI885" i="23"/>
  <c r="AJ885" i="23" s="1"/>
  <c r="AI884" i="23"/>
  <c r="AJ884" i="23" s="1"/>
  <c r="AI883" i="23"/>
  <c r="AJ883" i="23" s="1"/>
  <c r="AI882" i="23"/>
  <c r="AJ882" i="23" s="1"/>
  <c r="AI881" i="23"/>
  <c r="AJ881" i="23" s="1"/>
  <c r="AI880" i="23"/>
  <c r="AJ880" i="23" s="1"/>
  <c r="AI879" i="23"/>
  <c r="AJ879" i="23" s="1"/>
  <c r="AI878" i="23"/>
  <c r="AJ878" i="23" s="1"/>
  <c r="AI877" i="23"/>
  <c r="AJ877" i="23" s="1"/>
  <c r="AI876" i="23"/>
  <c r="AJ876" i="23" s="1"/>
  <c r="AI875" i="23"/>
  <c r="AJ875" i="23" s="1"/>
  <c r="AI874" i="23"/>
  <c r="AJ874" i="23" s="1"/>
  <c r="AI873" i="23"/>
  <c r="AJ873" i="23" s="1"/>
  <c r="AI872" i="23"/>
  <c r="AJ872" i="23" s="1"/>
  <c r="AI871" i="23"/>
  <c r="AJ871" i="23" s="1"/>
  <c r="AI870" i="23"/>
  <c r="AJ870" i="23" s="1"/>
  <c r="AI869" i="23"/>
  <c r="AJ869" i="23" s="1"/>
  <c r="AI868" i="23"/>
  <c r="AJ868" i="23" s="1"/>
  <c r="AI867" i="23"/>
  <c r="AJ867" i="23" s="1"/>
  <c r="AI866" i="23"/>
  <c r="AJ866" i="23" s="1"/>
  <c r="AI865" i="23"/>
  <c r="AJ865" i="23" s="1"/>
  <c r="AI864" i="23"/>
  <c r="AJ864" i="23" s="1"/>
  <c r="AI863" i="23"/>
  <c r="AJ863" i="23" s="1"/>
  <c r="AI862" i="23"/>
  <c r="AJ862" i="23" s="1"/>
  <c r="AI861" i="23"/>
  <c r="AJ861" i="23" s="1"/>
  <c r="AI860" i="23"/>
  <c r="AJ860" i="23" s="1"/>
  <c r="AI859" i="23"/>
  <c r="AJ859" i="23" s="1"/>
  <c r="AI858" i="23"/>
  <c r="AJ858" i="23" s="1"/>
  <c r="AI857" i="23"/>
  <c r="AJ857" i="23" s="1"/>
  <c r="AI856" i="23"/>
  <c r="AJ856" i="23" s="1"/>
  <c r="AI855" i="23"/>
  <c r="AJ855" i="23" s="1"/>
  <c r="AI854" i="23"/>
  <c r="AJ854" i="23" s="1"/>
  <c r="AI853" i="23"/>
  <c r="AJ853" i="23" s="1"/>
  <c r="AI852" i="23"/>
  <c r="AJ852" i="23" s="1"/>
  <c r="AI851" i="23"/>
  <c r="AJ851" i="23" s="1"/>
  <c r="AI850" i="23"/>
  <c r="AJ850" i="23" s="1"/>
  <c r="AI849" i="23"/>
  <c r="AJ849" i="23" s="1"/>
  <c r="AI848" i="23"/>
  <c r="AJ848" i="23" s="1"/>
  <c r="AI847" i="23"/>
  <c r="AJ847" i="23" s="1"/>
  <c r="AI846" i="23"/>
  <c r="AJ846" i="23" s="1"/>
  <c r="AI845" i="23"/>
  <c r="AJ845" i="23" s="1"/>
  <c r="AI844" i="23"/>
  <c r="AJ844" i="23" s="1"/>
  <c r="AI843" i="23"/>
  <c r="AJ843" i="23" s="1"/>
  <c r="AI842" i="23"/>
  <c r="AJ842" i="23" s="1"/>
  <c r="AI841" i="23"/>
  <c r="AJ841" i="23" s="1"/>
  <c r="AI840" i="23"/>
  <c r="AJ840" i="23" s="1"/>
  <c r="AI839" i="23"/>
  <c r="AJ839" i="23" s="1"/>
  <c r="AI838" i="23"/>
  <c r="AJ838" i="23" s="1"/>
  <c r="AI837" i="23"/>
  <c r="AJ837" i="23" s="1"/>
  <c r="AI836" i="23"/>
  <c r="AJ836" i="23" s="1"/>
  <c r="AI835" i="23"/>
  <c r="AJ835" i="23" s="1"/>
  <c r="AI834" i="23"/>
  <c r="AJ834" i="23" s="1"/>
  <c r="AI833" i="23"/>
  <c r="AJ833" i="23" s="1"/>
  <c r="AI832" i="23"/>
  <c r="AJ832" i="23" s="1"/>
  <c r="AI831" i="23"/>
  <c r="AJ831" i="23" s="1"/>
  <c r="AI830" i="23"/>
  <c r="AJ830" i="23" s="1"/>
  <c r="AI829" i="23"/>
  <c r="AJ829" i="23" s="1"/>
  <c r="AI828" i="23"/>
  <c r="AJ828" i="23" s="1"/>
  <c r="AI827" i="23"/>
  <c r="AJ827" i="23" s="1"/>
  <c r="AI826" i="23"/>
  <c r="AJ826" i="23" s="1"/>
  <c r="AI825" i="23"/>
  <c r="AJ825" i="23" s="1"/>
  <c r="AI824" i="23"/>
  <c r="AJ824" i="23" s="1"/>
  <c r="AI823" i="23"/>
  <c r="AJ823" i="23" s="1"/>
  <c r="AI822" i="23"/>
  <c r="AJ822" i="23" s="1"/>
  <c r="AI821" i="23"/>
  <c r="AJ821" i="23" s="1"/>
  <c r="AI820" i="23"/>
  <c r="AJ820" i="23" s="1"/>
  <c r="AI819" i="23"/>
  <c r="AJ819" i="23" s="1"/>
  <c r="AI818" i="23"/>
  <c r="AJ818" i="23" s="1"/>
  <c r="AI817" i="23"/>
  <c r="AJ817" i="23" s="1"/>
  <c r="AI816" i="23"/>
  <c r="AJ816" i="23" s="1"/>
  <c r="AI815" i="23"/>
  <c r="AJ815" i="23" s="1"/>
  <c r="AI814" i="23"/>
  <c r="AJ814" i="23" s="1"/>
  <c r="AI813" i="23"/>
  <c r="AJ813" i="23" s="1"/>
  <c r="AI812" i="23"/>
  <c r="AJ812" i="23" s="1"/>
  <c r="AI811" i="23"/>
  <c r="AJ811" i="23" s="1"/>
  <c r="AI810" i="23"/>
  <c r="AJ810" i="23" s="1"/>
  <c r="AI809" i="23"/>
  <c r="AJ809" i="23" s="1"/>
  <c r="AI808" i="23"/>
  <c r="AJ808" i="23" s="1"/>
  <c r="AI807" i="23"/>
  <c r="AJ807" i="23" s="1"/>
  <c r="AI806" i="23"/>
  <c r="AJ806" i="23" s="1"/>
  <c r="AI805" i="23"/>
  <c r="AJ805" i="23" s="1"/>
  <c r="AI804" i="23"/>
  <c r="AJ804" i="23" s="1"/>
  <c r="AI803" i="23"/>
  <c r="AJ803" i="23" s="1"/>
  <c r="AI802" i="23"/>
  <c r="AJ802" i="23" s="1"/>
  <c r="AI801" i="23"/>
  <c r="AJ801" i="23" s="1"/>
  <c r="AI800" i="23"/>
  <c r="AJ800" i="23" s="1"/>
  <c r="AI799" i="23"/>
  <c r="AJ799" i="23" s="1"/>
  <c r="AI798" i="23"/>
  <c r="AJ798" i="23" s="1"/>
  <c r="AI797" i="23"/>
  <c r="AJ797" i="23" s="1"/>
  <c r="AI796" i="23"/>
  <c r="AJ796" i="23" s="1"/>
  <c r="AI795" i="23"/>
  <c r="AJ795" i="23" s="1"/>
  <c r="AI794" i="23"/>
  <c r="AJ794" i="23" s="1"/>
  <c r="AI793" i="23"/>
  <c r="AJ793" i="23" s="1"/>
  <c r="AI792" i="23"/>
  <c r="AJ792" i="23" s="1"/>
  <c r="AI791" i="23"/>
  <c r="AJ791" i="23" s="1"/>
  <c r="AI790" i="23"/>
  <c r="AJ790" i="23" s="1"/>
  <c r="AI789" i="23"/>
  <c r="AJ789" i="23" s="1"/>
  <c r="AI788" i="23"/>
  <c r="AJ788" i="23" s="1"/>
  <c r="AI787" i="23"/>
  <c r="AJ787" i="23" s="1"/>
  <c r="AI786" i="23"/>
  <c r="AJ786" i="23" s="1"/>
  <c r="AI785" i="23"/>
  <c r="AJ785" i="23" s="1"/>
  <c r="AI784" i="23"/>
  <c r="AJ784" i="23" s="1"/>
  <c r="AI783" i="23"/>
  <c r="AJ783" i="23" s="1"/>
  <c r="AI782" i="23"/>
  <c r="AJ782" i="23" s="1"/>
  <c r="AI781" i="23"/>
  <c r="AJ781" i="23" s="1"/>
  <c r="AI780" i="23"/>
  <c r="AJ780" i="23" s="1"/>
  <c r="AI779" i="23"/>
  <c r="AJ779" i="23" s="1"/>
  <c r="AI778" i="23"/>
  <c r="AJ778" i="23" s="1"/>
  <c r="AI777" i="23"/>
  <c r="AJ777" i="23" s="1"/>
  <c r="AI776" i="23"/>
  <c r="AJ776" i="23" s="1"/>
  <c r="AI775" i="23"/>
  <c r="AJ775" i="23" s="1"/>
  <c r="AI774" i="23"/>
  <c r="AJ774" i="23" s="1"/>
  <c r="AI773" i="23"/>
  <c r="AJ773" i="23" s="1"/>
  <c r="AI772" i="23"/>
  <c r="AJ772" i="23" s="1"/>
  <c r="AI771" i="23"/>
  <c r="AJ771" i="23" s="1"/>
  <c r="AI770" i="23"/>
  <c r="AJ770" i="23" s="1"/>
  <c r="AI769" i="23"/>
  <c r="AJ769" i="23" s="1"/>
  <c r="AI768" i="23"/>
  <c r="AJ768" i="23" s="1"/>
  <c r="AI767" i="23"/>
  <c r="AJ767" i="23" s="1"/>
  <c r="AI766" i="23"/>
  <c r="AJ766" i="23" s="1"/>
  <c r="AI765" i="23"/>
  <c r="AJ765" i="23" s="1"/>
  <c r="AI764" i="23"/>
  <c r="AJ764" i="23" s="1"/>
  <c r="AI763" i="23"/>
  <c r="AJ763" i="23" s="1"/>
  <c r="AI762" i="23"/>
  <c r="AJ762" i="23" s="1"/>
  <c r="AI761" i="23"/>
  <c r="AJ761" i="23" s="1"/>
  <c r="AI760" i="23"/>
  <c r="AJ760" i="23" s="1"/>
  <c r="AI759" i="23"/>
  <c r="AJ759" i="23" s="1"/>
  <c r="AI758" i="23"/>
  <c r="AJ758" i="23" s="1"/>
  <c r="AI757" i="23"/>
  <c r="AJ757" i="23" s="1"/>
  <c r="AI756" i="23"/>
  <c r="AJ756" i="23" s="1"/>
  <c r="AI755" i="23"/>
  <c r="AJ755" i="23" s="1"/>
  <c r="AI754" i="23"/>
  <c r="AJ754" i="23" s="1"/>
  <c r="AI753" i="23"/>
  <c r="AJ753" i="23" s="1"/>
  <c r="AI752" i="23"/>
  <c r="AJ752" i="23" s="1"/>
  <c r="AI751" i="23"/>
  <c r="AJ751" i="23" s="1"/>
  <c r="AI750" i="23"/>
  <c r="AJ750" i="23" s="1"/>
  <c r="AI749" i="23"/>
  <c r="AJ749" i="23" s="1"/>
  <c r="AI748" i="23"/>
  <c r="AJ748" i="23" s="1"/>
  <c r="AI747" i="23"/>
  <c r="AJ747" i="23" s="1"/>
  <c r="AI746" i="23"/>
  <c r="AJ746" i="23" s="1"/>
  <c r="AI745" i="23"/>
  <c r="AJ745" i="23" s="1"/>
  <c r="AI744" i="23"/>
  <c r="AJ744" i="23" s="1"/>
  <c r="AI743" i="23"/>
  <c r="AJ743" i="23" s="1"/>
  <c r="AI742" i="23"/>
  <c r="AJ742" i="23" s="1"/>
  <c r="AI741" i="23"/>
  <c r="AJ741" i="23" s="1"/>
  <c r="AI740" i="23"/>
  <c r="AJ740" i="23" s="1"/>
  <c r="AI739" i="23"/>
  <c r="AJ739" i="23" s="1"/>
  <c r="AI738" i="23"/>
  <c r="AJ738" i="23" s="1"/>
  <c r="AI737" i="23"/>
  <c r="AJ737" i="23" s="1"/>
  <c r="AI736" i="23"/>
  <c r="AJ736" i="23" s="1"/>
  <c r="AI735" i="23"/>
  <c r="AJ735" i="23" s="1"/>
  <c r="AI734" i="23"/>
  <c r="AJ734" i="23" s="1"/>
  <c r="AI733" i="23"/>
  <c r="AJ733" i="23" s="1"/>
  <c r="AI732" i="23"/>
  <c r="AJ732" i="23" s="1"/>
  <c r="AI731" i="23"/>
  <c r="AJ731" i="23" s="1"/>
  <c r="AI730" i="23"/>
  <c r="AJ730" i="23" s="1"/>
  <c r="AI729" i="23"/>
  <c r="AJ729" i="23" s="1"/>
  <c r="AI728" i="23"/>
  <c r="AJ728" i="23" s="1"/>
  <c r="AI727" i="23"/>
  <c r="AJ727" i="23" s="1"/>
  <c r="AI726" i="23"/>
  <c r="AJ726" i="23" s="1"/>
  <c r="AI725" i="23"/>
  <c r="AJ725" i="23" s="1"/>
  <c r="AI724" i="23"/>
  <c r="AJ724" i="23" s="1"/>
  <c r="AI723" i="23"/>
  <c r="AJ723" i="23" s="1"/>
  <c r="AI722" i="23"/>
  <c r="AJ722" i="23" s="1"/>
  <c r="AI721" i="23"/>
  <c r="AJ721" i="23" s="1"/>
  <c r="AI720" i="23"/>
  <c r="AJ720" i="23" s="1"/>
  <c r="AI719" i="23"/>
  <c r="AJ719" i="23" s="1"/>
  <c r="AI718" i="23"/>
  <c r="AJ718" i="23" s="1"/>
  <c r="AI717" i="23"/>
  <c r="AJ717" i="23" s="1"/>
  <c r="AI716" i="23"/>
  <c r="AJ716" i="23" s="1"/>
  <c r="AI715" i="23"/>
  <c r="AJ715" i="23" s="1"/>
  <c r="AI714" i="23"/>
  <c r="AJ714" i="23" s="1"/>
  <c r="AI713" i="23"/>
  <c r="AJ713" i="23" s="1"/>
  <c r="AI712" i="23"/>
  <c r="AJ712" i="23" s="1"/>
  <c r="AI711" i="23"/>
  <c r="AJ711" i="23" s="1"/>
  <c r="AI710" i="23"/>
  <c r="AJ710" i="23" s="1"/>
  <c r="AI709" i="23"/>
  <c r="AJ709" i="23" s="1"/>
  <c r="AI708" i="23"/>
  <c r="AJ708" i="23" s="1"/>
  <c r="AI707" i="23"/>
  <c r="AJ707" i="23" s="1"/>
  <c r="AI706" i="23"/>
  <c r="AJ706" i="23" s="1"/>
  <c r="AI705" i="23"/>
  <c r="AJ705" i="23" s="1"/>
  <c r="AI704" i="23"/>
  <c r="AJ704" i="23" s="1"/>
  <c r="AI703" i="23"/>
  <c r="AJ703" i="23" s="1"/>
  <c r="AI702" i="23"/>
  <c r="AJ702" i="23" s="1"/>
  <c r="AI701" i="23"/>
  <c r="AJ701" i="23" s="1"/>
  <c r="AI700" i="23"/>
  <c r="AJ700" i="23" s="1"/>
  <c r="AI699" i="23"/>
  <c r="AJ699" i="23" s="1"/>
  <c r="AI698" i="23"/>
  <c r="AJ698" i="23" s="1"/>
  <c r="AI697" i="23"/>
  <c r="AJ697" i="23" s="1"/>
  <c r="AI696" i="23"/>
  <c r="AJ696" i="23" s="1"/>
  <c r="AI695" i="23"/>
  <c r="AJ695" i="23" s="1"/>
  <c r="AI694" i="23"/>
  <c r="AJ694" i="23" s="1"/>
  <c r="AI693" i="23"/>
  <c r="AJ693" i="23" s="1"/>
  <c r="AI692" i="23"/>
  <c r="AJ692" i="23" s="1"/>
  <c r="AI691" i="23"/>
  <c r="AJ691" i="23" s="1"/>
  <c r="AI690" i="23"/>
  <c r="AJ690" i="23" s="1"/>
  <c r="AI689" i="23"/>
  <c r="AJ689" i="23" s="1"/>
  <c r="AI688" i="23"/>
  <c r="AJ688" i="23" s="1"/>
  <c r="AI687" i="23"/>
  <c r="AJ687" i="23" s="1"/>
  <c r="AI686" i="23"/>
  <c r="AJ686" i="23" s="1"/>
  <c r="AI685" i="23"/>
  <c r="AJ685" i="23" s="1"/>
  <c r="AI684" i="23"/>
  <c r="AJ684" i="23" s="1"/>
  <c r="AI683" i="23"/>
  <c r="AJ683" i="23" s="1"/>
  <c r="AI682" i="23"/>
  <c r="AJ682" i="23" s="1"/>
  <c r="AI681" i="23"/>
  <c r="AJ681" i="23" s="1"/>
  <c r="AI680" i="23"/>
  <c r="AJ680" i="23" s="1"/>
  <c r="AI679" i="23"/>
  <c r="AJ679" i="23" s="1"/>
  <c r="AI678" i="23"/>
  <c r="AJ678" i="23" s="1"/>
  <c r="AI677" i="23"/>
  <c r="AJ677" i="23" s="1"/>
  <c r="AI676" i="23"/>
  <c r="AJ676" i="23" s="1"/>
  <c r="AI675" i="23"/>
  <c r="AJ675" i="23" s="1"/>
  <c r="AI674" i="23"/>
  <c r="AJ674" i="23" s="1"/>
  <c r="AI673" i="23"/>
  <c r="AJ673" i="23" s="1"/>
  <c r="AI672" i="23"/>
  <c r="AJ672" i="23" s="1"/>
  <c r="AI671" i="23"/>
  <c r="AJ671" i="23" s="1"/>
  <c r="AI670" i="23"/>
  <c r="AJ670" i="23" s="1"/>
  <c r="AI669" i="23"/>
  <c r="AJ669" i="23" s="1"/>
  <c r="AI668" i="23"/>
  <c r="AJ668" i="23" s="1"/>
  <c r="AI667" i="23"/>
  <c r="AJ667" i="23" s="1"/>
  <c r="AI666" i="23"/>
  <c r="AJ666" i="23" s="1"/>
  <c r="AI665" i="23"/>
  <c r="AJ665" i="23" s="1"/>
  <c r="AI664" i="23"/>
  <c r="AJ664" i="23" s="1"/>
  <c r="AI663" i="23"/>
  <c r="AJ663" i="23" s="1"/>
  <c r="AI662" i="23"/>
  <c r="AJ662" i="23" s="1"/>
  <c r="AI661" i="23"/>
  <c r="AJ661" i="23" s="1"/>
  <c r="AI660" i="23"/>
  <c r="AJ660" i="23" s="1"/>
  <c r="AI659" i="23"/>
  <c r="AJ659" i="23" s="1"/>
  <c r="AI658" i="23"/>
  <c r="AJ658" i="23" s="1"/>
  <c r="AI657" i="23"/>
  <c r="AJ657" i="23" s="1"/>
  <c r="AI656" i="23"/>
  <c r="AJ656" i="23" s="1"/>
  <c r="AI655" i="23"/>
  <c r="AJ655" i="23" s="1"/>
  <c r="AI654" i="23"/>
  <c r="AJ654" i="23" s="1"/>
  <c r="AI653" i="23"/>
  <c r="AJ653" i="23" s="1"/>
  <c r="AI652" i="23"/>
  <c r="AJ652" i="23" s="1"/>
  <c r="AI651" i="23"/>
  <c r="AJ651" i="23" s="1"/>
  <c r="AI650" i="23"/>
  <c r="AJ650" i="23" s="1"/>
  <c r="AI649" i="23"/>
  <c r="AJ649" i="23" s="1"/>
  <c r="AI648" i="23"/>
  <c r="AJ648" i="23" s="1"/>
  <c r="AI647" i="23"/>
  <c r="AJ647" i="23" s="1"/>
  <c r="AI646" i="23"/>
  <c r="AJ646" i="23" s="1"/>
  <c r="AI645" i="23"/>
  <c r="AJ645" i="23" s="1"/>
  <c r="AI644" i="23"/>
  <c r="AJ644" i="23" s="1"/>
  <c r="AI643" i="23"/>
  <c r="AJ643" i="23" s="1"/>
  <c r="AI642" i="23"/>
  <c r="AJ642" i="23" s="1"/>
  <c r="AI641" i="23"/>
  <c r="AJ641" i="23" s="1"/>
  <c r="AI640" i="23"/>
  <c r="AJ640" i="23" s="1"/>
  <c r="AI639" i="23"/>
  <c r="AJ639" i="23" s="1"/>
  <c r="AI638" i="23"/>
  <c r="AJ638" i="23" s="1"/>
  <c r="AI637" i="23"/>
  <c r="AJ637" i="23" s="1"/>
  <c r="AI636" i="23"/>
  <c r="AJ636" i="23" s="1"/>
  <c r="AI635" i="23"/>
  <c r="AJ635" i="23" s="1"/>
  <c r="AI634" i="23"/>
  <c r="AJ634" i="23" s="1"/>
  <c r="AI633" i="23"/>
  <c r="AJ633" i="23" s="1"/>
  <c r="AI632" i="23"/>
  <c r="AJ632" i="23" s="1"/>
  <c r="AI631" i="23"/>
  <c r="AJ631" i="23" s="1"/>
  <c r="AI630" i="23"/>
  <c r="AJ630" i="23" s="1"/>
  <c r="AI629" i="23"/>
  <c r="AJ629" i="23" s="1"/>
  <c r="AI628" i="23"/>
  <c r="AJ628" i="23" s="1"/>
  <c r="AI627" i="23"/>
  <c r="AJ627" i="23" s="1"/>
  <c r="AI626" i="23"/>
  <c r="AJ626" i="23" s="1"/>
  <c r="AI625" i="23"/>
  <c r="AJ625" i="23" s="1"/>
  <c r="AI624" i="23"/>
  <c r="AJ624" i="23" s="1"/>
  <c r="AI623" i="23"/>
  <c r="AJ623" i="23" s="1"/>
  <c r="AI622" i="23"/>
  <c r="AJ622" i="23" s="1"/>
  <c r="AI621" i="23"/>
  <c r="AJ621" i="23" s="1"/>
  <c r="AI620" i="23"/>
  <c r="AJ620" i="23" s="1"/>
  <c r="AI619" i="23"/>
  <c r="AJ619" i="23" s="1"/>
  <c r="AI618" i="23"/>
  <c r="AJ618" i="23" s="1"/>
  <c r="AI617" i="23"/>
  <c r="AJ617" i="23" s="1"/>
  <c r="AI616" i="23"/>
  <c r="AJ616" i="23" s="1"/>
  <c r="AI615" i="23"/>
  <c r="AJ615" i="23" s="1"/>
  <c r="AI614" i="23"/>
  <c r="AJ614" i="23" s="1"/>
  <c r="AI613" i="23"/>
  <c r="AJ613" i="23" s="1"/>
  <c r="AI612" i="23"/>
  <c r="AJ612" i="23" s="1"/>
  <c r="AI611" i="23"/>
  <c r="AJ611" i="23" s="1"/>
  <c r="AI610" i="23"/>
  <c r="AJ610" i="23" s="1"/>
  <c r="AI609" i="23"/>
  <c r="AJ609" i="23" s="1"/>
  <c r="AI608" i="23"/>
  <c r="AJ608" i="23" s="1"/>
  <c r="AI607" i="23"/>
  <c r="AJ607" i="23" s="1"/>
  <c r="AI606" i="23"/>
  <c r="AJ606" i="23" s="1"/>
  <c r="AI605" i="23"/>
  <c r="AJ605" i="23" s="1"/>
  <c r="AI604" i="23"/>
  <c r="AJ604" i="23" s="1"/>
  <c r="AI603" i="23"/>
  <c r="AJ603" i="23" s="1"/>
  <c r="AI602" i="23"/>
  <c r="AJ602" i="23" s="1"/>
  <c r="AI601" i="23"/>
  <c r="AJ601" i="23" s="1"/>
  <c r="AI600" i="23"/>
  <c r="AJ600" i="23" s="1"/>
  <c r="AI599" i="23"/>
  <c r="AJ599" i="23" s="1"/>
  <c r="AI598" i="23"/>
  <c r="AJ598" i="23" s="1"/>
  <c r="AI597" i="23"/>
  <c r="AJ597" i="23" s="1"/>
  <c r="AI596" i="23"/>
  <c r="AJ596" i="23" s="1"/>
  <c r="AI595" i="23"/>
  <c r="AJ595" i="23" s="1"/>
  <c r="AI594" i="23"/>
  <c r="AJ594" i="23" s="1"/>
  <c r="AI593" i="23"/>
  <c r="AJ593" i="23" s="1"/>
  <c r="AI592" i="23"/>
  <c r="AJ592" i="23" s="1"/>
  <c r="AI591" i="23"/>
  <c r="AJ591" i="23" s="1"/>
  <c r="AI590" i="23"/>
  <c r="AJ590" i="23" s="1"/>
  <c r="AI589" i="23"/>
  <c r="AJ589" i="23" s="1"/>
  <c r="AI588" i="23"/>
  <c r="AJ588" i="23" s="1"/>
  <c r="AI587" i="23"/>
  <c r="AJ587" i="23" s="1"/>
  <c r="AI586" i="23"/>
  <c r="AJ586" i="23" s="1"/>
  <c r="AI585" i="23"/>
  <c r="AJ585" i="23" s="1"/>
  <c r="AI584" i="23"/>
  <c r="AJ584" i="23" s="1"/>
  <c r="AI583" i="23"/>
  <c r="AJ583" i="23" s="1"/>
  <c r="AI582" i="23"/>
  <c r="AJ582" i="23" s="1"/>
  <c r="AI581" i="23"/>
  <c r="AJ581" i="23" s="1"/>
  <c r="AI580" i="23"/>
  <c r="AJ580" i="23" s="1"/>
  <c r="AI579" i="23"/>
  <c r="AJ579" i="23" s="1"/>
  <c r="AI578" i="23"/>
  <c r="AJ578" i="23" s="1"/>
  <c r="AI577" i="23"/>
  <c r="AJ577" i="23" s="1"/>
  <c r="AI576" i="23"/>
  <c r="AJ576" i="23" s="1"/>
  <c r="AI575" i="23"/>
  <c r="AJ575" i="23" s="1"/>
  <c r="AI574" i="23"/>
  <c r="AJ574" i="23" s="1"/>
  <c r="AI573" i="23"/>
  <c r="AJ573" i="23" s="1"/>
  <c r="AI572" i="23"/>
  <c r="AJ572" i="23" s="1"/>
  <c r="AI571" i="23"/>
  <c r="AJ571" i="23" s="1"/>
  <c r="AI570" i="23"/>
  <c r="AJ570" i="23" s="1"/>
  <c r="AI569" i="23"/>
  <c r="AJ569" i="23" s="1"/>
  <c r="AI568" i="23"/>
  <c r="AJ568" i="23" s="1"/>
  <c r="AI567" i="23"/>
  <c r="AJ567" i="23" s="1"/>
  <c r="AI566" i="23"/>
  <c r="AJ566" i="23" s="1"/>
  <c r="AI565" i="23"/>
  <c r="AJ565" i="23" s="1"/>
  <c r="AI564" i="23"/>
  <c r="AJ564" i="23" s="1"/>
  <c r="AI563" i="23"/>
  <c r="AJ563" i="23" s="1"/>
  <c r="AI562" i="23"/>
  <c r="AJ562" i="23" s="1"/>
  <c r="AI561" i="23"/>
  <c r="AJ561" i="23" s="1"/>
  <c r="AI560" i="23"/>
  <c r="AJ560" i="23" s="1"/>
  <c r="AI559" i="23"/>
  <c r="AJ559" i="23" s="1"/>
  <c r="AI558" i="23"/>
  <c r="AJ558" i="23" s="1"/>
  <c r="AI557" i="23"/>
  <c r="AJ557" i="23" s="1"/>
  <c r="AI556" i="23"/>
  <c r="AJ556" i="23" s="1"/>
  <c r="AI555" i="23"/>
  <c r="AJ555" i="23" s="1"/>
  <c r="AI554" i="23"/>
  <c r="AJ554" i="23" s="1"/>
  <c r="AI553" i="23"/>
  <c r="AJ553" i="23" s="1"/>
  <c r="AI552" i="23"/>
  <c r="AJ552" i="23" s="1"/>
  <c r="AI551" i="23"/>
  <c r="AJ551" i="23" s="1"/>
  <c r="AI550" i="23"/>
  <c r="AJ550" i="23" s="1"/>
  <c r="AI549" i="23"/>
  <c r="AJ549" i="23" s="1"/>
  <c r="AI548" i="23"/>
  <c r="AJ548" i="23" s="1"/>
  <c r="AI547" i="23"/>
  <c r="AJ547" i="23" s="1"/>
  <c r="AI546" i="23"/>
  <c r="AJ546" i="23" s="1"/>
  <c r="AI545" i="23"/>
  <c r="AJ545" i="23" s="1"/>
  <c r="AI544" i="23"/>
  <c r="AJ544" i="23" s="1"/>
  <c r="AI543" i="23"/>
  <c r="AJ543" i="23" s="1"/>
  <c r="AI542" i="23"/>
  <c r="AJ542" i="23" s="1"/>
  <c r="AI541" i="23"/>
  <c r="AJ541" i="23" s="1"/>
  <c r="AI540" i="23"/>
  <c r="AJ540" i="23" s="1"/>
  <c r="AI539" i="23"/>
  <c r="AJ539" i="23" s="1"/>
  <c r="AI538" i="23"/>
  <c r="AJ538" i="23" s="1"/>
  <c r="AI537" i="23"/>
  <c r="AJ537" i="23" s="1"/>
  <c r="AI536" i="23"/>
  <c r="AJ536" i="23" s="1"/>
  <c r="AI535" i="23"/>
  <c r="AJ535" i="23" s="1"/>
  <c r="AI534" i="23"/>
  <c r="AJ534" i="23" s="1"/>
  <c r="AI533" i="23"/>
  <c r="AJ533" i="23" s="1"/>
  <c r="AI532" i="23"/>
  <c r="AJ532" i="23" s="1"/>
  <c r="AI531" i="23"/>
  <c r="AJ531" i="23" s="1"/>
  <c r="AI530" i="23"/>
  <c r="AJ530" i="23" s="1"/>
  <c r="AI529" i="23"/>
  <c r="AJ529" i="23" s="1"/>
  <c r="AI528" i="23"/>
  <c r="AJ528" i="23" s="1"/>
  <c r="AI527" i="23"/>
  <c r="AJ527" i="23" s="1"/>
  <c r="AI526" i="23"/>
  <c r="AJ526" i="23" s="1"/>
  <c r="AI525" i="23"/>
  <c r="AJ525" i="23" s="1"/>
  <c r="AI524" i="23"/>
  <c r="AJ524" i="23" s="1"/>
  <c r="AI523" i="23"/>
  <c r="AJ523" i="23" s="1"/>
  <c r="AI522" i="23"/>
  <c r="AJ522" i="23" s="1"/>
  <c r="AI521" i="23"/>
  <c r="AJ521" i="23" s="1"/>
  <c r="AI520" i="23"/>
  <c r="AJ520" i="23" s="1"/>
  <c r="AI519" i="23"/>
  <c r="AJ519" i="23" s="1"/>
  <c r="AI518" i="23"/>
  <c r="AJ518" i="23" s="1"/>
  <c r="AI517" i="23"/>
  <c r="AJ517" i="23" s="1"/>
  <c r="AI516" i="23"/>
  <c r="AJ516" i="23" s="1"/>
  <c r="AI515" i="23"/>
  <c r="AJ515" i="23" s="1"/>
  <c r="AI514" i="23"/>
  <c r="AJ514" i="23" s="1"/>
  <c r="AI513" i="23"/>
  <c r="AJ513" i="23" s="1"/>
  <c r="AI512" i="23"/>
  <c r="AJ512" i="23" s="1"/>
  <c r="AI511" i="23"/>
  <c r="AJ511" i="23" s="1"/>
  <c r="AI510" i="23"/>
  <c r="AJ510" i="23" s="1"/>
  <c r="AI509" i="23"/>
  <c r="AJ509" i="23" s="1"/>
  <c r="AI508" i="23"/>
  <c r="AJ508" i="23" s="1"/>
  <c r="AI507" i="23"/>
  <c r="AJ507" i="23" s="1"/>
  <c r="AI506" i="23"/>
  <c r="AJ506" i="23" s="1"/>
  <c r="AI505" i="23"/>
  <c r="AJ505" i="23" s="1"/>
  <c r="AI504" i="23"/>
  <c r="AJ504" i="23" s="1"/>
  <c r="AI503" i="23"/>
  <c r="AJ503" i="23" s="1"/>
  <c r="AI502" i="23"/>
  <c r="AJ502" i="23" s="1"/>
  <c r="AI501" i="23"/>
  <c r="AJ501" i="23" s="1"/>
  <c r="AI500" i="23"/>
  <c r="AJ500" i="23" s="1"/>
  <c r="AI499" i="23"/>
  <c r="AJ499" i="23" s="1"/>
  <c r="AI498" i="23"/>
  <c r="AJ498" i="23" s="1"/>
  <c r="AI497" i="23"/>
  <c r="AJ497" i="23" s="1"/>
  <c r="AI496" i="23"/>
  <c r="AJ496" i="23" s="1"/>
  <c r="AI495" i="23"/>
  <c r="AJ495" i="23" s="1"/>
  <c r="AI494" i="23"/>
  <c r="AJ494" i="23" s="1"/>
  <c r="AI493" i="23"/>
  <c r="AJ493" i="23" s="1"/>
  <c r="AI492" i="23"/>
  <c r="AJ492" i="23" s="1"/>
  <c r="AI491" i="23"/>
  <c r="AJ491" i="23" s="1"/>
  <c r="AI490" i="23"/>
  <c r="AJ490" i="23" s="1"/>
  <c r="AI489" i="23"/>
  <c r="AJ489" i="23" s="1"/>
  <c r="AI488" i="23"/>
  <c r="AJ488" i="23" s="1"/>
  <c r="AI487" i="23"/>
  <c r="AJ487" i="23" s="1"/>
  <c r="AI486" i="23"/>
  <c r="AJ486" i="23" s="1"/>
  <c r="AI485" i="23"/>
  <c r="AJ485" i="23" s="1"/>
  <c r="AI484" i="23"/>
  <c r="AJ484" i="23" s="1"/>
  <c r="AI483" i="23"/>
  <c r="AJ483" i="23" s="1"/>
  <c r="AI482" i="23"/>
  <c r="AJ482" i="23" s="1"/>
  <c r="AI481" i="23"/>
  <c r="AJ481" i="23" s="1"/>
  <c r="AI480" i="23"/>
  <c r="AJ480" i="23" s="1"/>
  <c r="AI479" i="23"/>
  <c r="AJ479" i="23" s="1"/>
  <c r="AI478" i="23"/>
  <c r="AJ478" i="23" s="1"/>
  <c r="AI477" i="23"/>
  <c r="AJ477" i="23" s="1"/>
  <c r="AI476" i="23"/>
  <c r="AJ476" i="23" s="1"/>
  <c r="AI475" i="23"/>
  <c r="AJ475" i="23" s="1"/>
  <c r="AI474" i="23"/>
  <c r="AJ474" i="23" s="1"/>
  <c r="AI473" i="23"/>
  <c r="AJ473" i="23" s="1"/>
  <c r="AI472" i="23"/>
  <c r="AJ472" i="23" s="1"/>
  <c r="AI471" i="23"/>
  <c r="AJ471" i="23" s="1"/>
  <c r="AI470" i="23"/>
  <c r="AJ470" i="23" s="1"/>
  <c r="AI469" i="23"/>
  <c r="AJ469" i="23" s="1"/>
  <c r="AI468" i="23"/>
  <c r="AJ468" i="23" s="1"/>
  <c r="AI467" i="23"/>
  <c r="AJ467" i="23" s="1"/>
  <c r="AI466" i="23"/>
  <c r="AJ466" i="23" s="1"/>
  <c r="AI465" i="23"/>
  <c r="AJ465" i="23" s="1"/>
  <c r="AI464" i="23"/>
  <c r="AJ464" i="23" s="1"/>
  <c r="AI463" i="23"/>
  <c r="AJ463" i="23" s="1"/>
  <c r="AI462" i="23"/>
  <c r="AJ462" i="23" s="1"/>
  <c r="AI461" i="23"/>
  <c r="AJ461" i="23" s="1"/>
  <c r="AI460" i="23"/>
  <c r="AJ460" i="23" s="1"/>
  <c r="AI459" i="23"/>
  <c r="AJ459" i="23" s="1"/>
  <c r="AI458" i="23"/>
  <c r="AJ458" i="23" s="1"/>
  <c r="AI457" i="23"/>
  <c r="AJ457" i="23" s="1"/>
  <c r="AI456" i="23"/>
  <c r="AJ456" i="23" s="1"/>
  <c r="AI455" i="23"/>
  <c r="AJ455" i="23" s="1"/>
  <c r="AI454" i="23"/>
  <c r="AJ454" i="23" s="1"/>
  <c r="AI453" i="23"/>
  <c r="AJ453" i="23" s="1"/>
  <c r="AI452" i="23"/>
  <c r="AJ452" i="23" s="1"/>
  <c r="AI451" i="23"/>
  <c r="AJ451" i="23" s="1"/>
  <c r="AI450" i="23"/>
  <c r="AJ450" i="23" s="1"/>
  <c r="AI449" i="23"/>
  <c r="AJ449" i="23" s="1"/>
  <c r="AI448" i="23"/>
  <c r="AJ448" i="23" s="1"/>
  <c r="AI447" i="23"/>
  <c r="AJ447" i="23" s="1"/>
  <c r="AI446" i="23"/>
  <c r="AJ446" i="23" s="1"/>
  <c r="AI445" i="23"/>
  <c r="AJ445" i="23" s="1"/>
  <c r="AI444" i="23"/>
  <c r="AJ444" i="23" s="1"/>
  <c r="AI443" i="23"/>
  <c r="AJ443" i="23" s="1"/>
  <c r="AI442" i="23"/>
  <c r="AJ442" i="23" s="1"/>
  <c r="AI441" i="23"/>
  <c r="AJ441" i="23" s="1"/>
  <c r="AI440" i="23"/>
  <c r="AJ440" i="23" s="1"/>
  <c r="AI439" i="23"/>
  <c r="AJ439" i="23" s="1"/>
  <c r="AI438" i="23"/>
  <c r="AJ438" i="23" s="1"/>
  <c r="AI437" i="23"/>
  <c r="AJ437" i="23" s="1"/>
  <c r="AI436" i="23"/>
  <c r="AJ436" i="23" s="1"/>
  <c r="AI435" i="23"/>
  <c r="AJ435" i="23" s="1"/>
  <c r="AI434" i="23"/>
  <c r="AJ434" i="23" s="1"/>
  <c r="AI433" i="23"/>
  <c r="AJ433" i="23" s="1"/>
  <c r="AI432" i="23"/>
  <c r="AJ432" i="23" s="1"/>
  <c r="AI431" i="23"/>
  <c r="AJ431" i="23" s="1"/>
  <c r="AI430" i="23"/>
  <c r="AJ430" i="23" s="1"/>
  <c r="AI429" i="23"/>
  <c r="AJ429" i="23" s="1"/>
  <c r="AI428" i="23"/>
  <c r="AJ428" i="23" s="1"/>
  <c r="AI427" i="23"/>
  <c r="AJ427" i="23" s="1"/>
  <c r="AI426" i="23"/>
  <c r="AJ426" i="23" s="1"/>
  <c r="AI425" i="23"/>
  <c r="AJ425" i="23" s="1"/>
  <c r="AI424" i="23"/>
  <c r="AJ424" i="23" s="1"/>
  <c r="AI423" i="23"/>
  <c r="AJ423" i="23" s="1"/>
  <c r="AI422" i="23"/>
  <c r="AJ422" i="23" s="1"/>
  <c r="AI421" i="23"/>
  <c r="AJ421" i="23" s="1"/>
  <c r="AI420" i="23"/>
  <c r="AJ420" i="23" s="1"/>
  <c r="AI419" i="23"/>
  <c r="AJ419" i="23" s="1"/>
  <c r="AI418" i="23"/>
  <c r="AJ418" i="23" s="1"/>
  <c r="AI417" i="23"/>
  <c r="AJ417" i="23" s="1"/>
  <c r="AI416" i="23"/>
  <c r="AJ416" i="23" s="1"/>
  <c r="AI415" i="23"/>
  <c r="AJ415" i="23" s="1"/>
  <c r="AI414" i="23"/>
  <c r="AJ414" i="23" s="1"/>
  <c r="AI413" i="23"/>
  <c r="AJ413" i="23" s="1"/>
  <c r="AI412" i="23"/>
  <c r="AJ412" i="23" s="1"/>
  <c r="AI411" i="23"/>
  <c r="AJ411" i="23" s="1"/>
  <c r="AI410" i="23"/>
  <c r="AJ410" i="23" s="1"/>
  <c r="AI409" i="23"/>
  <c r="AJ409" i="23" s="1"/>
  <c r="AI408" i="23"/>
  <c r="AJ408" i="23" s="1"/>
  <c r="AI407" i="23"/>
  <c r="AJ407" i="23" s="1"/>
  <c r="AI406" i="23"/>
  <c r="AJ406" i="23" s="1"/>
  <c r="AI405" i="23"/>
  <c r="AJ405" i="23" s="1"/>
  <c r="AI404" i="23"/>
  <c r="AJ404" i="23" s="1"/>
  <c r="AI403" i="23"/>
  <c r="AJ403" i="23" s="1"/>
  <c r="AI402" i="23"/>
  <c r="AJ402" i="23" s="1"/>
  <c r="AI401" i="23"/>
  <c r="AJ401" i="23" s="1"/>
  <c r="AI400" i="23"/>
  <c r="AJ400" i="23" s="1"/>
  <c r="AI399" i="23"/>
  <c r="AJ399" i="23" s="1"/>
  <c r="AI398" i="23"/>
  <c r="AJ398" i="23" s="1"/>
  <c r="AI397" i="23"/>
  <c r="AJ397" i="23" s="1"/>
  <c r="AI396" i="23"/>
  <c r="AJ396" i="23" s="1"/>
  <c r="AI395" i="23"/>
  <c r="AJ395" i="23" s="1"/>
  <c r="AI394" i="23"/>
  <c r="AJ394" i="23" s="1"/>
  <c r="AI393" i="23"/>
  <c r="AJ393" i="23" s="1"/>
  <c r="AI392" i="23"/>
  <c r="AJ392" i="23" s="1"/>
  <c r="AI391" i="23"/>
  <c r="AJ391" i="23" s="1"/>
  <c r="AI390" i="23"/>
  <c r="AJ390" i="23" s="1"/>
  <c r="AI389" i="23"/>
  <c r="AJ389" i="23" s="1"/>
  <c r="AI388" i="23"/>
  <c r="AJ388" i="23" s="1"/>
  <c r="AI387" i="23"/>
  <c r="AJ387" i="23" s="1"/>
  <c r="AI386" i="23"/>
  <c r="AJ386" i="23" s="1"/>
  <c r="AI385" i="23"/>
  <c r="AJ385" i="23" s="1"/>
  <c r="AI384" i="23"/>
  <c r="AJ384" i="23" s="1"/>
  <c r="AI383" i="23"/>
  <c r="AJ383" i="23" s="1"/>
  <c r="AI382" i="23"/>
  <c r="AJ382" i="23" s="1"/>
  <c r="AI381" i="23"/>
  <c r="AJ381" i="23" s="1"/>
  <c r="AI380" i="23"/>
  <c r="AJ380" i="23" s="1"/>
  <c r="AI379" i="23"/>
  <c r="AJ379" i="23" s="1"/>
  <c r="AI378" i="23"/>
  <c r="AJ378" i="23" s="1"/>
  <c r="AI377" i="23"/>
  <c r="AJ377" i="23" s="1"/>
  <c r="AI376" i="23"/>
  <c r="AJ376" i="23" s="1"/>
  <c r="AI375" i="23"/>
  <c r="AJ375" i="23" s="1"/>
  <c r="AI374" i="23"/>
  <c r="AJ374" i="23" s="1"/>
  <c r="AI373" i="23"/>
  <c r="AJ373" i="23" s="1"/>
  <c r="AI372" i="23"/>
  <c r="AJ372" i="23" s="1"/>
  <c r="AI371" i="23"/>
  <c r="AJ371" i="23" s="1"/>
  <c r="AI370" i="23"/>
  <c r="AJ370" i="23" s="1"/>
  <c r="AI369" i="23"/>
  <c r="AJ369" i="23" s="1"/>
  <c r="AI368" i="23"/>
  <c r="AJ368" i="23" s="1"/>
  <c r="AI367" i="23"/>
  <c r="AJ367" i="23" s="1"/>
  <c r="AI366" i="23"/>
  <c r="AJ366" i="23" s="1"/>
  <c r="AI365" i="23"/>
  <c r="AJ365" i="23" s="1"/>
  <c r="AI364" i="23"/>
  <c r="AJ364" i="23" s="1"/>
  <c r="AI363" i="23"/>
  <c r="AJ363" i="23" s="1"/>
  <c r="AI362" i="23"/>
  <c r="AJ362" i="23" s="1"/>
  <c r="AI361" i="23"/>
  <c r="AJ361" i="23" s="1"/>
  <c r="AI360" i="23"/>
  <c r="AJ360" i="23" s="1"/>
  <c r="AI359" i="23"/>
  <c r="AJ359" i="23" s="1"/>
  <c r="AI358" i="23"/>
  <c r="AJ358" i="23" s="1"/>
  <c r="AI357" i="23"/>
  <c r="AJ357" i="23" s="1"/>
  <c r="AI356" i="23"/>
  <c r="AJ356" i="23" s="1"/>
  <c r="AI355" i="23"/>
  <c r="AJ355" i="23" s="1"/>
  <c r="AI354" i="23"/>
  <c r="AJ354" i="23" s="1"/>
  <c r="AI353" i="23"/>
  <c r="AJ353" i="23" s="1"/>
  <c r="AI352" i="23"/>
  <c r="AJ352" i="23" s="1"/>
  <c r="AI351" i="23"/>
  <c r="AJ351" i="23" s="1"/>
  <c r="AI350" i="23"/>
  <c r="AJ350" i="23" s="1"/>
  <c r="AI349" i="23"/>
  <c r="AJ349" i="23" s="1"/>
  <c r="AI348" i="23"/>
  <c r="AJ348" i="23" s="1"/>
  <c r="AI347" i="23"/>
  <c r="AJ347" i="23" s="1"/>
  <c r="AI346" i="23"/>
  <c r="AJ346" i="23" s="1"/>
  <c r="AI345" i="23"/>
  <c r="AJ345" i="23" s="1"/>
  <c r="AI344" i="23"/>
  <c r="AJ344" i="23" s="1"/>
  <c r="AI343" i="23"/>
  <c r="AJ343" i="23" s="1"/>
  <c r="AI342" i="23"/>
  <c r="AJ342" i="23" s="1"/>
  <c r="AI341" i="23"/>
  <c r="AJ341" i="23" s="1"/>
  <c r="AI340" i="23"/>
  <c r="AJ340" i="23" s="1"/>
  <c r="AI339" i="23"/>
  <c r="AJ339" i="23" s="1"/>
  <c r="AI338" i="23"/>
  <c r="AJ338" i="23" s="1"/>
  <c r="AI337" i="23"/>
  <c r="AJ337" i="23" s="1"/>
  <c r="AI336" i="23"/>
  <c r="AJ336" i="23" s="1"/>
  <c r="AI335" i="23"/>
  <c r="AJ335" i="23" s="1"/>
  <c r="AI334" i="23"/>
  <c r="AJ334" i="23" s="1"/>
  <c r="AI333" i="23"/>
  <c r="AJ333" i="23" s="1"/>
  <c r="AI332" i="23"/>
  <c r="AJ332" i="23" s="1"/>
  <c r="AI331" i="23"/>
  <c r="AJ331" i="23" s="1"/>
  <c r="AI330" i="23"/>
  <c r="AJ330" i="23" s="1"/>
  <c r="AI329" i="23"/>
  <c r="AJ329" i="23" s="1"/>
  <c r="AI328" i="23"/>
  <c r="AJ328" i="23" s="1"/>
  <c r="AI327" i="23"/>
  <c r="AJ327" i="23" s="1"/>
  <c r="AI326" i="23"/>
  <c r="AJ326" i="23" s="1"/>
  <c r="AI325" i="23"/>
  <c r="AJ325" i="23" s="1"/>
  <c r="AI324" i="23"/>
  <c r="AJ324" i="23" s="1"/>
  <c r="AI323" i="23"/>
  <c r="AJ323" i="23" s="1"/>
  <c r="AI322" i="23"/>
  <c r="AJ322" i="23" s="1"/>
  <c r="AI321" i="23"/>
  <c r="AJ321" i="23" s="1"/>
  <c r="AI320" i="23"/>
  <c r="AJ320" i="23" s="1"/>
  <c r="AI319" i="23"/>
  <c r="AJ319" i="23" s="1"/>
  <c r="AI318" i="23"/>
  <c r="AJ318" i="23" s="1"/>
  <c r="AI317" i="23"/>
  <c r="AJ317" i="23" s="1"/>
  <c r="AI316" i="23"/>
  <c r="AJ316" i="23" s="1"/>
  <c r="AI315" i="23"/>
  <c r="AJ315" i="23" s="1"/>
  <c r="AI314" i="23"/>
  <c r="AJ314" i="23" s="1"/>
  <c r="AI313" i="23"/>
  <c r="AJ313" i="23" s="1"/>
  <c r="AI312" i="23"/>
  <c r="AJ312" i="23" s="1"/>
  <c r="AI311" i="23"/>
  <c r="AJ311" i="23" s="1"/>
  <c r="AI310" i="23"/>
  <c r="AJ310" i="23" s="1"/>
  <c r="AI309" i="23"/>
  <c r="AJ309" i="23" s="1"/>
  <c r="AI308" i="23"/>
  <c r="AJ308" i="23" s="1"/>
  <c r="AI307" i="23"/>
  <c r="AJ307" i="23" s="1"/>
  <c r="AI306" i="23"/>
  <c r="AJ306" i="23" s="1"/>
  <c r="AI305" i="23"/>
  <c r="AJ305" i="23" s="1"/>
  <c r="AI304" i="23"/>
  <c r="AJ304" i="23" s="1"/>
  <c r="AI303" i="23"/>
  <c r="AJ303" i="23" s="1"/>
  <c r="AI302" i="23"/>
  <c r="AJ302" i="23" s="1"/>
  <c r="AI301" i="23"/>
  <c r="AJ301" i="23" s="1"/>
  <c r="AI300" i="23"/>
  <c r="AJ300" i="23" s="1"/>
  <c r="AI299" i="23"/>
  <c r="AJ299" i="23" s="1"/>
  <c r="AI298" i="23"/>
  <c r="AJ298" i="23" s="1"/>
  <c r="AI297" i="23"/>
  <c r="AJ297" i="23" s="1"/>
  <c r="AI296" i="23"/>
  <c r="AJ296" i="23" s="1"/>
  <c r="AI295" i="23"/>
  <c r="AJ295" i="23" s="1"/>
  <c r="AI294" i="23"/>
  <c r="AJ294" i="23" s="1"/>
  <c r="AI293" i="23"/>
  <c r="AJ293" i="23" s="1"/>
  <c r="AI292" i="23"/>
  <c r="AJ292" i="23" s="1"/>
  <c r="AI291" i="23"/>
  <c r="AJ291" i="23" s="1"/>
  <c r="AI290" i="23"/>
  <c r="AJ290" i="23" s="1"/>
  <c r="AI289" i="23"/>
  <c r="AJ289" i="23" s="1"/>
  <c r="AI288" i="23"/>
  <c r="AJ288" i="23" s="1"/>
  <c r="AI287" i="23"/>
  <c r="AJ287" i="23" s="1"/>
  <c r="AI286" i="23"/>
  <c r="AJ286" i="23" s="1"/>
  <c r="AI285" i="23"/>
  <c r="AJ285" i="23" s="1"/>
  <c r="AI284" i="23"/>
  <c r="AJ284" i="23" s="1"/>
  <c r="AI283" i="23"/>
  <c r="AJ283" i="23" s="1"/>
  <c r="AI282" i="23"/>
  <c r="AJ282" i="23" s="1"/>
  <c r="AI281" i="23"/>
  <c r="AJ281" i="23" s="1"/>
  <c r="AI280" i="23"/>
  <c r="AJ280" i="23" s="1"/>
  <c r="AI279" i="23"/>
  <c r="AJ279" i="23" s="1"/>
  <c r="AI278" i="23"/>
  <c r="AJ278" i="23" s="1"/>
  <c r="AI277" i="23"/>
  <c r="AJ277" i="23" s="1"/>
  <c r="AI276" i="23"/>
  <c r="AJ276" i="23" s="1"/>
  <c r="AI275" i="23"/>
  <c r="AJ275" i="23" s="1"/>
  <c r="AI274" i="23"/>
  <c r="AJ274" i="23" s="1"/>
  <c r="AI273" i="23"/>
  <c r="AJ273" i="23" s="1"/>
  <c r="AI272" i="23"/>
  <c r="AJ272" i="23" s="1"/>
  <c r="AI271" i="23"/>
  <c r="AJ271" i="23" s="1"/>
  <c r="AI270" i="23"/>
  <c r="AJ270" i="23" s="1"/>
  <c r="AI269" i="23"/>
  <c r="AJ269" i="23" s="1"/>
  <c r="AI268" i="23"/>
  <c r="AJ268" i="23" s="1"/>
  <c r="AI267" i="23"/>
  <c r="AJ267" i="23" s="1"/>
  <c r="AI266" i="23"/>
  <c r="AJ266" i="23" s="1"/>
  <c r="AI265" i="23"/>
  <c r="AJ265" i="23" s="1"/>
  <c r="AI264" i="23"/>
  <c r="AJ264" i="23" s="1"/>
  <c r="AI263" i="23"/>
  <c r="AJ263" i="23" s="1"/>
  <c r="AI262" i="23"/>
  <c r="AJ262" i="23" s="1"/>
  <c r="AI261" i="23"/>
  <c r="AJ261" i="23" s="1"/>
  <c r="AI260" i="23"/>
  <c r="AJ260" i="23" s="1"/>
  <c r="AI259" i="23"/>
  <c r="AJ259" i="23" s="1"/>
  <c r="AI258" i="23"/>
  <c r="AJ258" i="23" s="1"/>
  <c r="AI257" i="23"/>
  <c r="AJ257" i="23" s="1"/>
  <c r="AI256" i="23"/>
  <c r="AJ256" i="23" s="1"/>
  <c r="AI255" i="23"/>
  <c r="AJ255" i="23" s="1"/>
  <c r="AI254" i="23"/>
  <c r="AJ254" i="23" s="1"/>
  <c r="AI253" i="23"/>
  <c r="AJ253" i="23" s="1"/>
  <c r="AI252" i="23"/>
  <c r="AJ252" i="23" s="1"/>
  <c r="AI251" i="23"/>
  <c r="AJ251" i="23" s="1"/>
  <c r="AI250" i="23"/>
  <c r="AJ250" i="23" s="1"/>
  <c r="AI249" i="23"/>
  <c r="AJ249" i="23" s="1"/>
  <c r="AI248" i="23"/>
  <c r="AJ248" i="23" s="1"/>
  <c r="AI247" i="23"/>
  <c r="AJ247" i="23" s="1"/>
  <c r="AI246" i="23"/>
  <c r="AJ246" i="23" s="1"/>
  <c r="AI245" i="23"/>
  <c r="AJ245" i="23" s="1"/>
  <c r="AI244" i="23"/>
  <c r="AJ244" i="23" s="1"/>
  <c r="AI243" i="23"/>
  <c r="AJ243" i="23" s="1"/>
  <c r="AI242" i="23"/>
  <c r="AJ242" i="23" s="1"/>
  <c r="AI241" i="23"/>
  <c r="AJ241" i="23" s="1"/>
  <c r="AI240" i="23"/>
  <c r="AJ240" i="23" s="1"/>
  <c r="AI239" i="23"/>
  <c r="AJ239" i="23" s="1"/>
  <c r="AI238" i="23"/>
  <c r="AJ238" i="23" s="1"/>
  <c r="AI237" i="23"/>
  <c r="AJ237" i="23" s="1"/>
  <c r="AI236" i="23"/>
  <c r="AJ236" i="23" s="1"/>
  <c r="AI235" i="23"/>
  <c r="AJ235" i="23" s="1"/>
  <c r="AI234" i="23"/>
  <c r="AJ234" i="23" s="1"/>
  <c r="AI233" i="23"/>
  <c r="AJ233" i="23" s="1"/>
  <c r="AI232" i="23"/>
  <c r="AJ232" i="23" s="1"/>
  <c r="AI231" i="23"/>
  <c r="AJ231" i="23" s="1"/>
  <c r="AI230" i="23"/>
  <c r="AJ230" i="23" s="1"/>
  <c r="AI229" i="23"/>
  <c r="AJ229" i="23" s="1"/>
  <c r="AI228" i="23"/>
  <c r="AJ228" i="23" s="1"/>
  <c r="AI227" i="23"/>
  <c r="AJ227" i="23" s="1"/>
  <c r="AI226" i="23"/>
  <c r="AJ226" i="23" s="1"/>
  <c r="AI225" i="23"/>
  <c r="AJ225" i="23" s="1"/>
  <c r="AI224" i="23"/>
  <c r="AJ224" i="23" s="1"/>
  <c r="AI223" i="23"/>
  <c r="AJ223" i="23" s="1"/>
  <c r="AI222" i="23"/>
  <c r="AJ222" i="23" s="1"/>
  <c r="AI221" i="23"/>
  <c r="AJ221" i="23" s="1"/>
  <c r="AI220" i="23"/>
  <c r="AJ220" i="23" s="1"/>
  <c r="AI219" i="23"/>
  <c r="AJ219" i="23" s="1"/>
  <c r="AI218" i="23"/>
  <c r="AJ218" i="23" s="1"/>
  <c r="AI217" i="23"/>
  <c r="AJ217" i="23" s="1"/>
  <c r="AI216" i="23"/>
  <c r="AJ216" i="23" s="1"/>
  <c r="AI215" i="23"/>
  <c r="AJ215" i="23" s="1"/>
  <c r="AI214" i="23"/>
  <c r="AJ214" i="23" s="1"/>
  <c r="AI213" i="23"/>
  <c r="AJ213" i="23" s="1"/>
  <c r="AI212" i="23"/>
  <c r="AJ212" i="23" s="1"/>
  <c r="AI211" i="23"/>
  <c r="AJ211" i="23" s="1"/>
  <c r="AI210" i="23"/>
  <c r="AJ210" i="23" s="1"/>
  <c r="AI209" i="23"/>
  <c r="AJ209" i="23" s="1"/>
  <c r="AI208" i="23"/>
  <c r="AJ208" i="23" s="1"/>
  <c r="AI207" i="23"/>
  <c r="AJ207" i="23" s="1"/>
  <c r="AI206" i="23"/>
  <c r="AJ206" i="23" s="1"/>
  <c r="AI205" i="23"/>
  <c r="AJ205" i="23" s="1"/>
  <c r="AI204" i="23"/>
  <c r="AJ204" i="23" s="1"/>
  <c r="AI203" i="23"/>
  <c r="AJ203" i="23" s="1"/>
  <c r="AI202" i="23"/>
  <c r="AJ202" i="23" s="1"/>
  <c r="AI201" i="23"/>
  <c r="AJ201" i="23" s="1"/>
  <c r="AI200" i="23"/>
  <c r="AJ200" i="23" s="1"/>
  <c r="AI199" i="23"/>
  <c r="AJ199" i="23" s="1"/>
  <c r="AI198" i="23"/>
  <c r="AJ198" i="23" s="1"/>
  <c r="AI197" i="23"/>
  <c r="AJ197" i="23" s="1"/>
  <c r="AI196" i="23"/>
  <c r="AJ196" i="23" s="1"/>
  <c r="AI195" i="23"/>
  <c r="AJ195" i="23" s="1"/>
  <c r="AI194" i="23"/>
  <c r="AJ194" i="23" s="1"/>
  <c r="AI193" i="23"/>
  <c r="AJ193" i="23" s="1"/>
  <c r="AI192" i="23"/>
  <c r="AJ192" i="23" s="1"/>
  <c r="AI191" i="23"/>
  <c r="AJ191" i="23" s="1"/>
  <c r="AI190" i="23"/>
  <c r="AJ190" i="23" s="1"/>
  <c r="AI189" i="23"/>
  <c r="AJ189" i="23" s="1"/>
  <c r="AI188" i="23"/>
  <c r="AJ188" i="23" s="1"/>
  <c r="AI187" i="23"/>
  <c r="AJ187" i="23" s="1"/>
  <c r="AI186" i="23"/>
  <c r="AJ186" i="23" s="1"/>
  <c r="AI185" i="23"/>
  <c r="AJ185" i="23" s="1"/>
  <c r="AI184" i="23"/>
  <c r="AJ184" i="23" s="1"/>
  <c r="AI183" i="23"/>
  <c r="AJ183" i="23" s="1"/>
  <c r="AI182" i="23"/>
  <c r="AJ182" i="23" s="1"/>
  <c r="AI181" i="23"/>
  <c r="AJ181" i="23" s="1"/>
  <c r="AI180" i="23"/>
  <c r="AJ180" i="23" s="1"/>
  <c r="AI179" i="23"/>
  <c r="AJ179" i="23" s="1"/>
  <c r="AI178" i="23"/>
  <c r="AJ178" i="23" s="1"/>
  <c r="AI177" i="23"/>
  <c r="AJ177" i="23" s="1"/>
  <c r="AI176" i="23"/>
  <c r="AJ176" i="23" s="1"/>
  <c r="AI175" i="23"/>
  <c r="AJ175" i="23" s="1"/>
  <c r="AI174" i="23"/>
  <c r="AJ174" i="23" s="1"/>
  <c r="AI173" i="23"/>
  <c r="AJ173" i="23" s="1"/>
  <c r="AI172" i="23"/>
  <c r="AJ172" i="23" s="1"/>
  <c r="AI171" i="23"/>
  <c r="AJ171" i="23" s="1"/>
  <c r="AI170" i="23"/>
  <c r="AJ170" i="23" s="1"/>
  <c r="AI169" i="23"/>
  <c r="AJ169" i="23" s="1"/>
  <c r="AI168" i="23"/>
  <c r="AJ168" i="23" s="1"/>
  <c r="AI167" i="23"/>
  <c r="AJ167" i="23" s="1"/>
  <c r="AI166" i="23"/>
  <c r="AJ166" i="23" s="1"/>
  <c r="AI165" i="23"/>
  <c r="AJ165" i="23" s="1"/>
  <c r="AI164" i="23"/>
  <c r="AJ164" i="23" s="1"/>
  <c r="AI163" i="23"/>
  <c r="AJ163" i="23" s="1"/>
  <c r="AI162" i="23"/>
  <c r="AJ162" i="23" s="1"/>
  <c r="AI161" i="23"/>
  <c r="AJ161" i="23" s="1"/>
  <c r="AI160" i="23"/>
  <c r="AJ160" i="23" s="1"/>
  <c r="AI159" i="23"/>
  <c r="AJ159" i="23" s="1"/>
  <c r="AI158" i="23"/>
  <c r="AJ158" i="23" s="1"/>
  <c r="AI157" i="23"/>
  <c r="AJ157" i="23" s="1"/>
  <c r="AI156" i="23"/>
  <c r="AJ156" i="23" s="1"/>
  <c r="AI155" i="23"/>
  <c r="AJ155" i="23" s="1"/>
  <c r="AI154" i="23"/>
  <c r="AJ154" i="23" s="1"/>
  <c r="AI153" i="23"/>
  <c r="AJ153" i="23" s="1"/>
  <c r="AI152" i="23"/>
  <c r="AJ152" i="23" s="1"/>
  <c r="AI151" i="23"/>
  <c r="AJ151" i="23" s="1"/>
  <c r="AI150" i="23"/>
  <c r="AJ150" i="23" s="1"/>
  <c r="AI149" i="23"/>
  <c r="AJ149" i="23" s="1"/>
  <c r="AI148" i="23"/>
  <c r="AJ148" i="23" s="1"/>
  <c r="AI147" i="23"/>
  <c r="AJ147" i="23" s="1"/>
  <c r="AI146" i="23"/>
  <c r="AJ146" i="23" s="1"/>
  <c r="AI145" i="23"/>
  <c r="AJ145" i="23" s="1"/>
  <c r="AI144" i="23"/>
  <c r="AJ144" i="23" s="1"/>
  <c r="AI143" i="23"/>
  <c r="AJ143" i="23" s="1"/>
  <c r="AI142" i="23"/>
  <c r="AJ142" i="23" s="1"/>
  <c r="AI141" i="23"/>
  <c r="AJ141" i="23" s="1"/>
  <c r="AI140" i="23"/>
  <c r="AJ140" i="23" s="1"/>
  <c r="AI139" i="23"/>
  <c r="AJ139" i="23" s="1"/>
  <c r="AI138" i="23"/>
  <c r="AJ138" i="23" s="1"/>
  <c r="AI137" i="23"/>
  <c r="AJ137" i="23" s="1"/>
  <c r="AI136" i="23"/>
  <c r="AJ136" i="23" s="1"/>
  <c r="AI135" i="23"/>
  <c r="AJ135" i="23" s="1"/>
  <c r="AI134" i="23"/>
  <c r="AJ134" i="23" s="1"/>
  <c r="AI133" i="23"/>
  <c r="AJ133" i="23" s="1"/>
  <c r="AI132" i="23"/>
  <c r="AJ132" i="23" s="1"/>
  <c r="AI131" i="23"/>
  <c r="AJ131" i="23" s="1"/>
  <c r="AI130" i="23"/>
  <c r="AJ130" i="23" s="1"/>
  <c r="AI129" i="23"/>
  <c r="AJ129" i="23" s="1"/>
  <c r="AI128" i="23"/>
  <c r="AJ128" i="23" s="1"/>
  <c r="AI127" i="23"/>
  <c r="AJ127" i="23" s="1"/>
  <c r="AI126" i="23"/>
  <c r="AJ126" i="23" s="1"/>
  <c r="AI125" i="23"/>
  <c r="AJ125" i="23" s="1"/>
  <c r="AI124" i="23"/>
  <c r="AJ124" i="23" s="1"/>
  <c r="AI123" i="23"/>
  <c r="AJ123" i="23" s="1"/>
  <c r="AI122" i="23"/>
  <c r="AJ122" i="23" s="1"/>
  <c r="AI121" i="23"/>
  <c r="AJ121" i="23" s="1"/>
  <c r="AI120" i="23"/>
  <c r="AJ120" i="23" s="1"/>
  <c r="AI119" i="23"/>
  <c r="AJ119" i="23" s="1"/>
  <c r="AI118" i="23"/>
  <c r="AJ118" i="23" s="1"/>
  <c r="AI117" i="23"/>
  <c r="AJ117" i="23" s="1"/>
  <c r="AI116" i="23"/>
  <c r="AJ116" i="23" s="1"/>
  <c r="AI115" i="23"/>
  <c r="AJ115" i="23" s="1"/>
  <c r="AI114" i="23"/>
  <c r="AJ114" i="23" s="1"/>
  <c r="AI113" i="23"/>
  <c r="AJ113" i="23" s="1"/>
  <c r="AI112" i="23"/>
  <c r="AJ112" i="23" s="1"/>
  <c r="AI111" i="23"/>
  <c r="AJ111" i="23" s="1"/>
  <c r="AI110" i="23"/>
  <c r="AJ110" i="23" s="1"/>
  <c r="AI109" i="23"/>
  <c r="AJ109" i="23" s="1"/>
  <c r="AI108" i="23"/>
  <c r="AJ108" i="23" s="1"/>
  <c r="AI107" i="23"/>
  <c r="AJ107" i="23" s="1"/>
  <c r="AI106" i="23"/>
  <c r="AJ106" i="23" s="1"/>
  <c r="AI105" i="23"/>
  <c r="AJ105" i="23" s="1"/>
  <c r="AI104" i="23"/>
  <c r="AJ104" i="23" s="1"/>
  <c r="AI103" i="23"/>
  <c r="AJ103" i="23" s="1"/>
  <c r="AI102" i="23"/>
  <c r="AJ102" i="23" s="1"/>
  <c r="AI101" i="23"/>
  <c r="AJ101" i="23" s="1"/>
  <c r="AI100" i="23"/>
  <c r="AJ100" i="23" s="1"/>
  <c r="AI99" i="23"/>
  <c r="AJ99" i="23" s="1"/>
  <c r="AI98" i="23"/>
  <c r="AJ98" i="23" s="1"/>
  <c r="AI97" i="23"/>
  <c r="AJ97" i="23" s="1"/>
  <c r="AI96" i="23"/>
  <c r="AJ96" i="23" s="1"/>
  <c r="AI95" i="23"/>
  <c r="AJ95" i="23" s="1"/>
  <c r="AI94" i="23"/>
  <c r="AJ94" i="23" s="1"/>
  <c r="AI93" i="23"/>
  <c r="AJ93" i="23" s="1"/>
  <c r="AI92" i="23"/>
  <c r="AJ92" i="23" s="1"/>
  <c r="AI91" i="23"/>
  <c r="AJ91" i="23" s="1"/>
  <c r="AI90" i="23"/>
  <c r="AJ90" i="23" s="1"/>
  <c r="AI89" i="23"/>
  <c r="AJ89" i="23" s="1"/>
  <c r="AI88" i="23"/>
  <c r="AJ88" i="23" s="1"/>
  <c r="AI87" i="23"/>
  <c r="AJ87" i="23" s="1"/>
  <c r="AI86" i="23"/>
  <c r="AJ86" i="23" s="1"/>
  <c r="AI85" i="23"/>
  <c r="AJ85" i="23" s="1"/>
  <c r="AI84" i="23"/>
  <c r="AJ84" i="23" s="1"/>
  <c r="AI83" i="23"/>
  <c r="AJ83" i="23" s="1"/>
  <c r="AI82" i="23"/>
  <c r="AJ82" i="23" s="1"/>
  <c r="AI81" i="23"/>
  <c r="AJ81" i="23" s="1"/>
  <c r="AI80" i="23"/>
  <c r="AJ80" i="23" s="1"/>
  <c r="AI79" i="23"/>
  <c r="AJ79" i="23" s="1"/>
  <c r="AI78" i="23"/>
  <c r="AJ78" i="23" s="1"/>
  <c r="AI77" i="23"/>
  <c r="AJ77" i="23" s="1"/>
  <c r="AI76" i="23"/>
  <c r="AJ76" i="23" s="1"/>
  <c r="AI75" i="23"/>
  <c r="AJ75" i="23" s="1"/>
  <c r="AI74" i="23"/>
  <c r="AJ74" i="23" s="1"/>
  <c r="AI73" i="23"/>
  <c r="AJ73" i="23" s="1"/>
  <c r="AI72" i="23"/>
  <c r="AJ72" i="23" s="1"/>
  <c r="AI71" i="23"/>
  <c r="AJ71" i="23" s="1"/>
  <c r="AI70" i="23"/>
  <c r="AJ70" i="23" s="1"/>
  <c r="AI69" i="23"/>
  <c r="AJ69" i="23" s="1"/>
  <c r="AI68" i="23"/>
  <c r="AJ68" i="23" s="1"/>
  <c r="AI67" i="23"/>
  <c r="AJ67" i="23" s="1"/>
  <c r="AI66" i="23"/>
  <c r="AJ66" i="23" s="1"/>
  <c r="AI65" i="23"/>
  <c r="AJ65" i="23" s="1"/>
  <c r="AI64" i="23"/>
  <c r="AJ64" i="23" s="1"/>
  <c r="AI63" i="23"/>
  <c r="AJ63" i="23" s="1"/>
  <c r="AI62" i="23"/>
  <c r="AJ62" i="23" s="1"/>
  <c r="AI61" i="23"/>
  <c r="AJ61" i="23" s="1"/>
  <c r="AI60" i="23"/>
  <c r="AJ60" i="23" s="1"/>
  <c r="AI59" i="23"/>
  <c r="AJ59" i="23" s="1"/>
  <c r="AI58" i="23"/>
  <c r="AJ58" i="23" s="1"/>
  <c r="AI57" i="23"/>
  <c r="AJ57" i="23" s="1"/>
  <c r="AI56" i="23"/>
  <c r="AJ56" i="23" s="1"/>
  <c r="AI55" i="23"/>
  <c r="AJ55" i="23" s="1"/>
  <c r="AI54" i="23"/>
  <c r="AJ54" i="23" s="1"/>
  <c r="AI53" i="23"/>
  <c r="AJ53" i="23" s="1"/>
  <c r="AI52" i="23"/>
  <c r="AJ52" i="23" s="1"/>
  <c r="AI51" i="23"/>
  <c r="AJ51" i="23" s="1"/>
  <c r="AI50" i="23"/>
  <c r="AJ50" i="23" s="1"/>
  <c r="AI49" i="23"/>
  <c r="AJ49" i="23" s="1"/>
  <c r="AI48" i="23"/>
  <c r="AJ48" i="23" s="1"/>
  <c r="AI47" i="23"/>
  <c r="AJ47" i="23" s="1"/>
  <c r="AI46" i="23"/>
  <c r="AJ46" i="23" s="1"/>
  <c r="AI45" i="23"/>
  <c r="AJ45" i="23" s="1"/>
  <c r="AI44" i="23"/>
  <c r="AJ44" i="23" s="1"/>
  <c r="AI43" i="23"/>
  <c r="AJ43" i="23" s="1"/>
  <c r="AI42" i="23"/>
  <c r="AJ42" i="23" s="1"/>
  <c r="AI41" i="23"/>
  <c r="AJ41" i="23" s="1"/>
  <c r="AI40" i="23"/>
  <c r="AJ40" i="23" s="1"/>
  <c r="AI39" i="23"/>
  <c r="AJ39" i="23" s="1"/>
  <c r="AI38" i="23"/>
  <c r="AJ38" i="23" s="1"/>
  <c r="AI37" i="23"/>
  <c r="AJ37" i="23" s="1"/>
  <c r="AI36" i="23"/>
  <c r="AJ36" i="23" s="1"/>
  <c r="AI35" i="23"/>
  <c r="AJ35" i="23" s="1"/>
  <c r="AI34" i="23"/>
  <c r="AJ34" i="23" s="1"/>
  <c r="AI33" i="23"/>
  <c r="AJ33" i="23" s="1"/>
  <c r="AI32" i="23"/>
  <c r="AJ32" i="23" s="1"/>
  <c r="AI31" i="23"/>
  <c r="AJ31" i="23" s="1"/>
  <c r="AI30" i="23"/>
  <c r="AJ30" i="23" s="1"/>
  <c r="AI29" i="23"/>
  <c r="AJ29" i="23" s="1"/>
  <c r="AI28" i="23"/>
  <c r="AJ28" i="23" s="1"/>
  <c r="AI27" i="23"/>
  <c r="AJ27" i="23" s="1"/>
  <c r="AI26" i="23"/>
  <c r="AJ26" i="23" s="1"/>
  <c r="AI25" i="23"/>
  <c r="AJ25" i="23" s="1"/>
  <c r="AI24" i="23"/>
  <c r="AJ24" i="23" s="1"/>
  <c r="AI23" i="23"/>
  <c r="AJ23" i="23" s="1"/>
  <c r="AI22" i="23"/>
  <c r="AJ22" i="23" s="1"/>
  <c r="AI21" i="23"/>
  <c r="AJ21" i="23" s="1"/>
  <c r="AI20" i="23"/>
  <c r="AJ20" i="23" s="1"/>
  <c r="AI19" i="23"/>
  <c r="AJ19" i="23" s="1"/>
  <c r="AI18" i="23"/>
  <c r="AJ18" i="23" s="1"/>
  <c r="AI17" i="23"/>
  <c r="AJ17" i="23" s="1"/>
  <c r="AI16" i="23"/>
  <c r="AJ16" i="23" s="1"/>
  <c r="AI15" i="23"/>
  <c r="AJ15" i="23" s="1"/>
  <c r="AI14" i="23"/>
  <c r="AJ14" i="23" s="1"/>
  <c r="J23" i="23"/>
  <c r="AG23" i="23" s="1"/>
  <c r="AE14" i="23"/>
  <c r="J13" i="23"/>
  <c r="AG13" i="23" s="1"/>
  <c r="AH13" i="23" s="1"/>
  <c r="AE13" i="23"/>
  <c r="W12" i="23" s="1"/>
  <c r="AE11" i="23"/>
  <c r="AE12" i="23"/>
  <c r="J11" i="23"/>
  <c r="AG11" i="23" s="1"/>
  <c r="AH11" i="23" s="1"/>
  <c r="T209" i="27"/>
  <c r="N166" i="27"/>
  <c r="I164" i="27"/>
  <c r="J268" i="27"/>
  <c r="J244" i="27"/>
  <c r="U238" i="27"/>
  <c r="I196" i="27"/>
  <c r="N190" i="27"/>
  <c r="U177" i="27"/>
  <c r="U163" i="27"/>
  <c r="J159" i="27"/>
  <c r="L156" i="27"/>
  <c r="T144" i="27"/>
  <c r="T267" i="27"/>
  <c r="I266" i="27"/>
  <c r="I191" i="27"/>
  <c r="U155" i="27"/>
  <c r="T8" i="27"/>
  <c r="T351" i="27"/>
  <c r="U237" i="27"/>
  <c r="L189" i="27"/>
  <c r="U244" i="27"/>
  <c r="T316" i="27"/>
  <c r="N196" i="27"/>
  <c r="T262" i="27"/>
  <c r="L8" i="27"/>
  <c r="U2" i="27"/>
  <c r="I3" i="27"/>
  <c r="N4" i="27"/>
  <c r="J4" i="27"/>
  <c r="U10" i="27"/>
  <c r="I11" i="27"/>
  <c r="N12" i="27"/>
  <c r="J12" i="27"/>
  <c r="U14" i="27"/>
  <c r="I15" i="27"/>
  <c r="L20" i="27"/>
  <c r="I96" i="27"/>
  <c r="J98" i="27"/>
  <c r="J100" i="27"/>
  <c r="J102" i="27"/>
  <c r="J104" i="27"/>
  <c r="J106" i="27"/>
  <c r="J108" i="27"/>
  <c r="J110" i="27"/>
  <c r="J112" i="27"/>
  <c r="J114" i="27"/>
  <c r="J116" i="27"/>
  <c r="J118" i="27"/>
  <c r="J120" i="27"/>
  <c r="J122" i="27"/>
  <c r="J124" i="27"/>
  <c r="J126" i="27"/>
  <c r="J128" i="27"/>
  <c r="J130" i="27"/>
  <c r="J132" i="27"/>
  <c r="J134" i="27"/>
  <c r="J136" i="27"/>
  <c r="J138" i="27"/>
  <c r="J140" i="27"/>
  <c r="L144" i="27"/>
  <c r="I146" i="27"/>
  <c r="U146" i="27"/>
  <c r="I147" i="27"/>
  <c r="U147" i="27"/>
  <c r="I148" i="27"/>
  <c r="U148" i="27"/>
  <c r="I149" i="27"/>
  <c r="U149" i="27"/>
  <c r="I150" i="27"/>
  <c r="N151" i="27"/>
  <c r="N152" i="27"/>
  <c r="J152" i="27"/>
  <c r="N155" i="27"/>
  <c r="N156" i="27"/>
  <c r="J156" i="27"/>
  <c r="N159" i="27"/>
  <c r="N163" i="27"/>
  <c r="L164" i="27"/>
  <c r="L166" i="27"/>
  <c r="L177" i="27"/>
  <c r="I178" i="27"/>
  <c r="J180" i="27"/>
  <c r="N189" i="27"/>
  <c r="L190" i="27"/>
  <c r="U198" i="27"/>
  <c r="I198" i="27"/>
  <c r="T198" i="27"/>
  <c r="I200" i="27"/>
  <c r="U200" i="27"/>
  <c r="U203" i="27"/>
  <c r="N204" i="27"/>
  <c r="J207" i="27"/>
  <c r="J213" i="27"/>
  <c r="N214" i="27"/>
  <c r="I216" i="27"/>
  <c r="N218" i="27"/>
  <c r="J225" i="27"/>
  <c r="I228" i="27"/>
  <c r="N230" i="27"/>
  <c r="L237" i="27"/>
  <c r="N238" i="27"/>
  <c r="I246" i="27"/>
  <c r="U250" i="27"/>
  <c r="I250" i="27"/>
  <c r="T250" i="27"/>
  <c r="U252" i="27"/>
  <c r="I252" i="27"/>
  <c r="T252" i="27"/>
  <c r="N257" i="27"/>
  <c r="T257" i="27"/>
  <c r="T261" i="27"/>
  <c r="U264" i="27"/>
  <c r="T265" i="27"/>
  <c r="U265" i="27"/>
  <c r="T266" i="27"/>
  <c r="L267" i="27"/>
  <c r="N268" i="27"/>
  <c r="J272" i="27"/>
  <c r="L272" i="27"/>
  <c r="T272" i="27"/>
  <c r="J274" i="27"/>
  <c r="L274" i="27"/>
  <c r="T274" i="27"/>
  <c r="J276" i="27"/>
  <c r="L276" i="27"/>
  <c r="T276" i="27"/>
  <c r="J278" i="27"/>
  <c r="L278" i="27"/>
  <c r="T278" i="27"/>
  <c r="J280" i="27"/>
  <c r="L280" i="27"/>
  <c r="T280" i="27"/>
  <c r="J282" i="27"/>
  <c r="L282" i="27"/>
  <c r="T282" i="27"/>
  <c r="J284" i="27"/>
  <c r="L284" i="27"/>
  <c r="T284" i="27"/>
  <c r="L301" i="27"/>
  <c r="J301" i="27"/>
  <c r="J302" i="27"/>
  <c r="N319" i="27"/>
  <c r="L326" i="27"/>
  <c r="L330" i="27"/>
  <c r="L334" i="27"/>
  <c r="J338" i="27"/>
  <c r="N338" i="27"/>
  <c r="U338" i="27"/>
  <c r="N347" i="27"/>
  <c r="J347" i="27"/>
  <c r="L353" i="27"/>
  <c r="I373" i="27"/>
  <c r="J373" i="27"/>
  <c r="U373" i="27"/>
  <c r="N373" i="27"/>
  <c r="I381" i="27"/>
  <c r="J381" i="27"/>
  <c r="T381" i="27"/>
  <c r="N384" i="27"/>
  <c r="U384" i="27"/>
  <c r="J389" i="27"/>
  <c r="L389" i="27"/>
  <c r="N392" i="27"/>
  <c r="U392" i="27"/>
  <c r="I394" i="27"/>
  <c r="N394" i="27"/>
  <c r="J394" i="27"/>
  <c r="J418" i="27"/>
  <c r="L469" i="27"/>
  <c r="N469" i="27"/>
  <c r="N473" i="27"/>
  <c r="L486" i="27"/>
  <c r="I486" i="27"/>
  <c r="T486" i="27"/>
  <c r="I532" i="27"/>
  <c r="J532" i="27"/>
  <c r="T532" i="27"/>
  <c r="N532" i="27"/>
  <c r="N575" i="27"/>
  <c r="I581" i="27"/>
  <c r="N581" i="27"/>
  <c r="U656" i="27"/>
  <c r="I656" i="27"/>
  <c r="J656" i="27"/>
  <c r="N656" i="27"/>
  <c r="J660" i="27"/>
  <c r="N660" i="27"/>
  <c r="I660" i="27"/>
  <c r="T660" i="27"/>
  <c r="I668" i="27"/>
  <c r="J668" i="27"/>
  <c r="T668" i="27"/>
  <c r="N668" i="27"/>
  <c r="L749" i="27"/>
  <c r="I632" i="27"/>
  <c r="I634" i="27"/>
  <c r="T4" i="27"/>
  <c r="T12" i="27"/>
  <c r="T152" i="27"/>
  <c r="T156" i="27"/>
  <c r="U164" i="27"/>
  <c r="U166" i="27"/>
  <c r="I215" i="27"/>
  <c r="J216" i="27"/>
  <c r="N229" i="27"/>
  <c r="U257" i="27"/>
  <c r="T321" i="27"/>
  <c r="I321" i="27"/>
  <c r="L321" i="27"/>
  <c r="U326" i="27"/>
  <c r="I326" i="27"/>
  <c r="J326" i="27"/>
  <c r="U330" i="27"/>
  <c r="I330" i="27"/>
  <c r="J330" i="27"/>
  <c r="U334" i="27"/>
  <c r="I334" i="27"/>
  <c r="J334" i="27"/>
  <c r="T340" i="27"/>
  <c r="N340" i="27"/>
  <c r="I354" i="27"/>
  <c r="U354" i="27"/>
  <c r="J354" i="27"/>
  <c r="J429" i="27"/>
  <c r="L429" i="27"/>
  <c r="I438" i="27"/>
  <c r="L438" i="27"/>
  <c r="T438" i="27"/>
  <c r="L453" i="27"/>
  <c r="N453" i="27"/>
  <c r="I507" i="27"/>
  <c r="L507" i="27"/>
  <c r="L535" i="27"/>
  <c r="T535" i="27"/>
  <c r="J546" i="27"/>
  <c r="L546" i="27"/>
  <c r="I589" i="27"/>
  <c r="L589" i="27"/>
  <c r="J631" i="27"/>
  <c r="I631" i="27"/>
  <c r="U631" i="27"/>
  <c r="U652" i="27"/>
  <c r="I652" i="27"/>
  <c r="J652" i="27"/>
  <c r="N652" i="27"/>
  <c r="J662" i="27"/>
  <c r="L662" i="27"/>
  <c r="L671" i="27"/>
  <c r="I671" i="27"/>
  <c r="U680" i="27"/>
  <c r="J716" i="27"/>
  <c r="L716" i="27"/>
  <c r="I719" i="27"/>
  <c r="L719" i="27"/>
  <c r="T719" i="27"/>
  <c r="J726" i="27"/>
  <c r="T726" i="27"/>
  <c r="U726" i="27"/>
  <c r="I726" i="27"/>
  <c r="J737" i="27"/>
  <c r="N737" i="27"/>
  <c r="U737" i="27"/>
  <c r="I737" i="27"/>
  <c r="T737" i="27"/>
  <c r="N790" i="27"/>
  <c r="I790" i="27"/>
  <c r="N792" i="27"/>
  <c r="I792" i="27"/>
  <c r="U798" i="27"/>
  <c r="J640" i="27"/>
  <c r="J641" i="27"/>
  <c r="T3" i="27"/>
  <c r="U4" i="27"/>
  <c r="T11" i="27"/>
  <c r="U12" i="27"/>
  <c r="T15" i="27"/>
  <c r="N146" i="27"/>
  <c r="N147" i="27"/>
  <c r="N148" i="27"/>
  <c r="N149" i="27"/>
  <c r="T150" i="27"/>
  <c r="U152" i="27"/>
  <c r="U156" i="27"/>
  <c r="U199" i="27"/>
  <c r="I199" i="27"/>
  <c r="T199" i="27"/>
  <c r="L208" i="27"/>
  <c r="L211" i="27"/>
  <c r="N216" i="27"/>
  <c r="N228" i="27"/>
  <c r="I234" i="27"/>
  <c r="U251" i="27"/>
  <c r="I251" i="27"/>
  <c r="T251" i="27"/>
  <c r="I253" i="27"/>
  <c r="U253" i="27"/>
  <c r="J271" i="27"/>
  <c r="L271" i="27"/>
  <c r="T271" i="27"/>
  <c r="J273" i="27"/>
  <c r="L273" i="27"/>
  <c r="T273" i="27"/>
  <c r="J275" i="27"/>
  <c r="L275" i="27"/>
  <c r="T275" i="27"/>
  <c r="J277" i="27"/>
  <c r="L277" i="27"/>
  <c r="T277" i="27"/>
  <c r="J279" i="27"/>
  <c r="L279" i="27"/>
  <c r="T279" i="27"/>
  <c r="J281" i="27"/>
  <c r="L281" i="27"/>
  <c r="T281" i="27"/>
  <c r="J283" i="27"/>
  <c r="L283" i="27"/>
  <c r="T283" i="27"/>
  <c r="N285" i="27"/>
  <c r="J285" i="27"/>
  <c r="L285" i="27"/>
  <c r="U285" i="27"/>
  <c r="J305" i="27"/>
  <c r="T336" i="27"/>
  <c r="N336" i="27"/>
  <c r="N356" i="27"/>
  <c r="J385" i="27"/>
  <c r="L385" i="27"/>
  <c r="N388" i="27"/>
  <c r="U388" i="27"/>
  <c r="L393" i="27"/>
  <c r="N393" i="27"/>
  <c r="J413" i="27"/>
  <c r="N424" i="27"/>
  <c r="J424" i="27"/>
  <c r="N426" i="27"/>
  <c r="N433" i="27"/>
  <c r="J433" i="27"/>
  <c r="N447" i="27"/>
  <c r="L472" i="27"/>
  <c r="L482" i="27"/>
  <c r="I482" i="27"/>
  <c r="T482" i="27"/>
  <c r="N489" i="27"/>
  <c r="I517" i="27"/>
  <c r="J517" i="27"/>
  <c r="N517" i="27"/>
  <c r="I524" i="27"/>
  <c r="J524" i="27"/>
  <c r="T524" i="27"/>
  <c r="N524" i="27"/>
  <c r="T531" i="27"/>
  <c r="L531" i="27"/>
  <c r="U551" i="27"/>
  <c r="T582" i="27"/>
  <c r="I582" i="27"/>
  <c r="U582" i="27"/>
  <c r="J582" i="27"/>
  <c r="L582" i="27"/>
  <c r="N596" i="27"/>
  <c r="L596" i="27"/>
  <c r="T603" i="27"/>
  <c r="I603" i="27"/>
  <c r="U603" i="27"/>
  <c r="J603" i="27"/>
  <c r="L603" i="27"/>
  <c r="I655" i="27"/>
  <c r="L655" i="27"/>
  <c r="J742" i="27"/>
  <c r="I641" i="27"/>
  <c r="I640" i="27"/>
  <c r="L205" i="27"/>
  <c r="N209" i="27"/>
  <c r="N245" i="27"/>
  <c r="J257" i="27"/>
  <c r="J265" i="27"/>
  <c r="U271" i="27"/>
  <c r="U273" i="27"/>
  <c r="U275" i="27"/>
  <c r="U277" i="27"/>
  <c r="U279" i="27"/>
  <c r="U281" i="27"/>
  <c r="U283" i="27"/>
  <c r="N287" i="27"/>
  <c r="N317" i="27"/>
  <c r="L322" i="27"/>
  <c r="T322" i="27"/>
  <c r="N326" i="27"/>
  <c r="U328" i="27"/>
  <c r="I328" i="27"/>
  <c r="J328" i="27"/>
  <c r="N330" i="27"/>
  <c r="U332" i="27"/>
  <c r="I332" i="27"/>
  <c r="J332" i="27"/>
  <c r="N334" i="27"/>
  <c r="J340" i="27"/>
  <c r="U342" i="27"/>
  <c r="J344" i="27"/>
  <c r="N354" i="27"/>
  <c r="J395" i="27"/>
  <c r="L395" i="27"/>
  <c r="U395" i="27"/>
  <c r="I395" i="27"/>
  <c r="J397" i="27"/>
  <c r="L397" i="27"/>
  <c r="U397" i="27"/>
  <c r="I397" i="27"/>
  <c r="J399" i="27"/>
  <c r="L399" i="27"/>
  <c r="U399" i="27"/>
  <c r="I399" i="27"/>
  <c r="J401" i="27"/>
  <c r="L401" i="27"/>
  <c r="U401" i="27"/>
  <c r="I401" i="27"/>
  <c r="J403" i="27"/>
  <c r="L403" i="27"/>
  <c r="U403" i="27"/>
  <c r="I403" i="27"/>
  <c r="J405" i="27"/>
  <c r="L405" i="27"/>
  <c r="U405" i="27"/>
  <c r="I405" i="27"/>
  <c r="J407" i="27"/>
  <c r="L407" i="27"/>
  <c r="U407" i="27"/>
  <c r="I407" i="27"/>
  <c r="J409" i="27"/>
  <c r="L409" i="27"/>
  <c r="U409" i="27"/>
  <c r="I409" i="27"/>
  <c r="J411" i="27"/>
  <c r="L411" i="27"/>
  <c r="U411" i="27"/>
  <c r="I411" i="27"/>
  <c r="I419" i="27"/>
  <c r="J421" i="27"/>
  <c r="N437" i="27"/>
  <c r="N441" i="27"/>
  <c r="L452" i="27"/>
  <c r="I452" i="27"/>
  <c r="T452" i="27"/>
  <c r="N501" i="27"/>
  <c r="U508" i="27"/>
  <c r="I508" i="27"/>
  <c r="J508" i="27"/>
  <c r="N508" i="27"/>
  <c r="I536" i="27"/>
  <c r="J536" i="27"/>
  <c r="T536" i="27"/>
  <c r="I566" i="27"/>
  <c r="N566" i="27"/>
  <c r="N570" i="27"/>
  <c r="J588" i="27"/>
  <c r="N588" i="27"/>
  <c r="T589" i="27"/>
  <c r="I591" i="27"/>
  <c r="L591" i="27"/>
  <c r="T617" i="27"/>
  <c r="N617" i="27"/>
  <c r="L636" i="27"/>
  <c r="T652" i="27"/>
  <c r="I672" i="27"/>
  <c r="J672" i="27"/>
  <c r="T672" i="27"/>
  <c r="N672" i="27"/>
  <c r="L690" i="27"/>
  <c r="J709" i="27"/>
  <c r="U709" i="27"/>
  <c r="I709" i="27"/>
  <c r="L732" i="27"/>
  <c r="I732" i="27"/>
  <c r="L738" i="27"/>
  <c r="N761" i="27"/>
  <c r="N364" i="27"/>
  <c r="U377" i="27"/>
  <c r="N382" i="27"/>
  <c r="N390" i="27"/>
  <c r="J396" i="27"/>
  <c r="L396" i="27"/>
  <c r="T396" i="27"/>
  <c r="J398" i="27"/>
  <c r="L398" i="27"/>
  <c r="T398" i="27"/>
  <c r="J400" i="27"/>
  <c r="L400" i="27"/>
  <c r="T400" i="27"/>
  <c r="J402" i="27"/>
  <c r="L402" i="27"/>
  <c r="T402" i="27"/>
  <c r="J404" i="27"/>
  <c r="L404" i="27"/>
  <c r="T404" i="27"/>
  <c r="J406" i="27"/>
  <c r="L406" i="27"/>
  <c r="T406" i="27"/>
  <c r="J408" i="27"/>
  <c r="L408" i="27"/>
  <c r="T408" i="27"/>
  <c r="J410" i="27"/>
  <c r="L410" i="27"/>
  <c r="T410" i="27"/>
  <c r="J412" i="27"/>
  <c r="N412" i="27"/>
  <c r="U412" i="27"/>
  <c r="J414" i="27"/>
  <c r="J417" i="27"/>
  <c r="L431" i="27"/>
  <c r="N435" i="27"/>
  <c r="I436" i="27"/>
  <c r="I440" i="27"/>
  <c r="T442" i="27"/>
  <c r="T444" i="27"/>
  <c r="N449" i="27"/>
  <c r="I454" i="27"/>
  <c r="I470" i="27"/>
  <c r="T472" i="27"/>
  <c r="I488" i="27"/>
  <c r="N490" i="27"/>
  <c r="N494" i="27"/>
  <c r="N498" i="27"/>
  <c r="N502" i="27"/>
  <c r="J528" i="27"/>
  <c r="N528" i="27"/>
  <c r="U528" i="27"/>
  <c r="I538" i="27"/>
  <c r="N583" i="27"/>
  <c r="N585" i="27"/>
  <c r="L597" i="27"/>
  <c r="N604" i="27"/>
  <c r="J614" i="27"/>
  <c r="T614" i="27"/>
  <c r="N615" i="27"/>
  <c r="J622" i="27"/>
  <c r="L622" i="27"/>
  <c r="T622" i="27"/>
  <c r="J624" i="27"/>
  <c r="L624" i="27"/>
  <c r="T624" i="27"/>
  <c r="J626" i="27"/>
  <c r="L626" i="27"/>
  <c r="T626" i="27"/>
  <c r="U630" i="27"/>
  <c r="T630" i="27"/>
  <c r="T636" i="27"/>
  <c r="T638" i="27"/>
  <c r="N650" i="27"/>
  <c r="I663" i="27"/>
  <c r="U664" i="27"/>
  <c r="T664" i="27"/>
  <c r="I676" i="27"/>
  <c r="T690" i="27"/>
  <c r="U698" i="27"/>
  <c r="U700" i="27"/>
  <c r="I721" i="27"/>
  <c r="L721" i="27"/>
  <c r="L727" i="27"/>
  <c r="T729" i="27"/>
  <c r="J729" i="27"/>
  <c r="L729" i="27"/>
  <c r="N729" i="27"/>
  <c r="U730" i="27"/>
  <c r="J730" i="27"/>
  <c r="N730" i="27"/>
  <c r="I730" i="27"/>
  <c r="I733" i="27"/>
  <c r="J739" i="27"/>
  <c r="J743" i="27"/>
  <c r="L437" i="27"/>
  <c r="I468" i="27"/>
  <c r="L470" i="27"/>
  <c r="L471" i="27"/>
  <c r="I472" i="27"/>
  <c r="L477" i="27"/>
  <c r="N488" i="27"/>
  <c r="N496" i="27"/>
  <c r="N504" i="27"/>
  <c r="J509" i="27"/>
  <c r="J520" i="27"/>
  <c r="N520" i="27"/>
  <c r="U520" i="27"/>
  <c r="J525" i="27"/>
  <c r="N525" i="27"/>
  <c r="I528" i="27"/>
  <c r="J533" i="27"/>
  <c r="N533" i="27"/>
  <c r="J534" i="27"/>
  <c r="J538" i="27"/>
  <c r="J554" i="27"/>
  <c r="J556" i="27"/>
  <c r="N559" i="27"/>
  <c r="N560" i="27"/>
  <c r="I561" i="27"/>
  <c r="I562" i="27"/>
  <c r="I565" i="27"/>
  <c r="I569" i="27"/>
  <c r="I570" i="27"/>
  <c r="I583" i="27"/>
  <c r="I585" i="27"/>
  <c r="I597" i="27"/>
  <c r="N602" i="27"/>
  <c r="I604" i="27"/>
  <c r="I614" i="27"/>
  <c r="I618" i="27"/>
  <c r="N620" i="27"/>
  <c r="I622" i="27"/>
  <c r="J623" i="27"/>
  <c r="L623" i="27"/>
  <c r="T623" i="27"/>
  <c r="I624" i="27"/>
  <c r="J625" i="27"/>
  <c r="L625" i="27"/>
  <c r="T625" i="27"/>
  <c r="I626" i="27"/>
  <c r="I630" i="27"/>
  <c r="I636" i="27"/>
  <c r="I638" i="27"/>
  <c r="J653" i="27"/>
  <c r="T663" i="27"/>
  <c r="I664" i="27"/>
  <c r="U669" i="27"/>
  <c r="L676" i="27"/>
  <c r="N677" i="27"/>
  <c r="I690" i="27"/>
  <c r="L695" i="27"/>
  <c r="J698" i="27"/>
  <c r="L701" i="27"/>
  <c r="I705" i="27"/>
  <c r="N706" i="27"/>
  <c r="J712" i="27"/>
  <c r="N712" i="27"/>
  <c r="U712" i="27"/>
  <c r="N715" i="27"/>
  <c r="T721" i="27"/>
  <c r="N727" i="27"/>
  <c r="L728" i="27"/>
  <c r="I729" i="27"/>
  <c r="T730" i="27"/>
  <c r="J752" i="27"/>
  <c r="N787" i="27"/>
  <c r="I787" i="27"/>
  <c r="L296" i="27"/>
  <c r="I297" i="27"/>
  <c r="U297" i="27"/>
  <c r="J306" i="27"/>
  <c r="N313" i="27"/>
  <c r="U325" i="27"/>
  <c r="I325" i="27"/>
  <c r="T325" i="27"/>
  <c r="U327" i="27"/>
  <c r="I327" i="27"/>
  <c r="T327" i="27"/>
  <c r="U329" i="27"/>
  <c r="I329" i="27"/>
  <c r="T329" i="27"/>
  <c r="U331" i="27"/>
  <c r="I331" i="27"/>
  <c r="T331" i="27"/>
  <c r="U333" i="27"/>
  <c r="I333" i="27"/>
  <c r="T333" i="27"/>
  <c r="I335" i="27"/>
  <c r="U335" i="27"/>
  <c r="L343" i="27"/>
  <c r="I350" i="27"/>
  <c r="N357" i="27"/>
  <c r="N361" i="27"/>
  <c r="N365" i="27"/>
  <c r="T372" i="27"/>
  <c r="N377" i="27"/>
  <c r="T380" i="27"/>
  <c r="J383" i="27"/>
  <c r="J387" i="27"/>
  <c r="J391" i="27"/>
  <c r="N396" i="27"/>
  <c r="N398" i="27"/>
  <c r="N400" i="27"/>
  <c r="N402" i="27"/>
  <c r="N404" i="27"/>
  <c r="N406" i="27"/>
  <c r="N408" i="27"/>
  <c r="N410" i="27"/>
  <c r="T412" i="27"/>
  <c r="I416" i="27"/>
  <c r="U416" i="27"/>
  <c r="J420" i="27"/>
  <c r="N420" i="27"/>
  <c r="U420" i="27"/>
  <c r="J432" i="27"/>
  <c r="T434" i="27"/>
  <c r="T440" i="27"/>
  <c r="L450" i="27"/>
  <c r="T454" i="27"/>
  <c r="I456" i="27"/>
  <c r="T468" i="27"/>
  <c r="T470" i="27"/>
  <c r="J488" i="27"/>
  <c r="U488" i="27"/>
  <c r="T512" i="27"/>
  <c r="T528" i="27"/>
  <c r="T538" i="27"/>
  <c r="L548" i="27"/>
  <c r="N564" i="27"/>
  <c r="L583" i="27"/>
  <c r="J583" i="27"/>
  <c r="T584" i="27"/>
  <c r="T597" i="27"/>
  <c r="N601" i="27"/>
  <c r="U602" i="27"/>
  <c r="L604" i="27"/>
  <c r="J604" i="27"/>
  <c r="T605" i="27"/>
  <c r="J608" i="27"/>
  <c r="T608" i="27"/>
  <c r="U614" i="27"/>
  <c r="N622" i="27"/>
  <c r="U623" i="27"/>
  <c r="N624" i="27"/>
  <c r="U625" i="27"/>
  <c r="N626" i="27"/>
  <c r="N630" i="27"/>
  <c r="J630" i="27"/>
  <c r="N647" i="27"/>
  <c r="N664" i="27"/>
  <c r="J664" i="27"/>
  <c r="T676" i="27"/>
  <c r="U696" i="27"/>
  <c r="L696" i="27"/>
  <c r="L702" i="27"/>
  <c r="J702" i="27"/>
  <c r="J717" i="27"/>
  <c r="N722" i="27"/>
  <c r="U729" i="27"/>
  <c r="T731" i="27"/>
  <c r="L731" i="27"/>
  <c r="I740" i="27"/>
  <c r="J745" i="27"/>
  <c r="L745" i="27"/>
  <c r="T745" i="27"/>
  <c r="U745" i="27"/>
  <c r="N755" i="27"/>
  <c r="N760" i="27"/>
  <c r="I760" i="27"/>
  <c r="N699" i="27"/>
  <c r="N704" i="27"/>
  <c r="U708" i="27"/>
  <c r="T708" i="27"/>
  <c r="J718" i="27"/>
  <c r="J724" i="27"/>
  <c r="U750" i="27"/>
  <c r="J754" i="27"/>
  <c r="N756" i="27"/>
  <c r="N766" i="27"/>
  <c r="J769" i="27"/>
  <c r="N769" i="27"/>
  <c r="I769" i="27"/>
  <c r="U769" i="27"/>
  <c r="I776" i="27"/>
  <c r="N782" i="27"/>
  <c r="J782" i="27"/>
  <c r="I788" i="27"/>
  <c r="U799" i="27"/>
  <c r="U748" i="27"/>
  <c r="N752" i="27"/>
  <c r="J774" i="27"/>
  <c r="I774" i="27"/>
  <c r="L781" i="27"/>
  <c r="N783" i="27"/>
  <c r="I783" i="27"/>
  <c r="U794" i="27"/>
  <c r="U797" i="27"/>
  <c r="N764" i="27"/>
  <c r="L772" i="27"/>
  <c r="I772" i="27"/>
  <c r="L778" i="27"/>
  <c r="U780" i="27"/>
  <c r="I786" i="27"/>
  <c r="N789" i="27"/>
  <c r="N791" i="27"/>
  <c r="I791" i="27"/>
  <c r="U796" i="27"/>
  <c r="U800" i="27"/>
  <c r="T733" i="27"/>
  <c r="N794" i="27"/>
  <c r="N795" i="27"/>
  <c r="N796" i="27"/>
  <c r="N797" i="27"/>
  <c r="N798" i="27"/>
  <c r="N799" i="27"/>
  <c r="N800" i="27"/>
  <c r="N801" i="27"/>
  <c r="N802" i="27"/>
  <c r="N803" i="27"/>
  <c r="T773" i="27"/>
  <c r="T777" i="27"/>
  <c r="T794" i="27"/>
  <c r="T795" i="27"/>
  <c r="T796" i="27"/>
  <c r="T797" i="27"/>
  <c r="T798" i="27"/>
  <c r="T799" i="27"/>
  <c r="T800" i="27"/>
  <c r="T801" i="27"/>
  <c r="T802" i="27"/>
  <c r="T803" i="27"/>
  <c r="I794" i="27"/>
  <c r="I795" i="27"/>
  <c r="I796" i="27"/>
  <c r="I797" i="27"/>
  <c r="I798" i="27"/>
  <c r="I799" i="27"/>
  <c r="I800" i="27"/>
  <c r="I801" i="27"/>
  <c r="I802" i="27"/>
  <c r="I803" i="27"/>
  <c r="AJ13" i="23"/>
  <c r="AJ12" i="23"/>
  <c r="AJ11" i="23"/>
  <c r="L14" i="23"/>
  <c r="AK14" i="23" s="1"/>
  <c r="AK11" i="23"/>
  <c r="Z11" i="23"/>
  <c r="Y12" i="23"/>
  <c r="AA13" i="23"/>
  <c r="W13" i="23" s="1"/>
  <c r="Z12" i="23"/>
  <c r="X1002" i="23"/>
  <c r="AF1002" i="23" s="1"/>
  <c r="X1001" i="23"/>
  <c r="AF1001" i="23" s="1"/>
  <c r="X1003" i="23"/>
  <c r="AF1003" i="23" s="1"/>
  <c r="AC11" i="23"/>
  <c r="H2" i="23" s="1"/>
  <c r="AD11" i="23"/>
  <c r="Y11" i="23" s="1"/>
  <c r="X1004" i="23"/>
  <c r="AF1004" i="23" s="1"/>
  <c r="L3" i="23" l="1"/>
  <c r="C3" i="23" s="1"/>
  <c r="W11" i="23"/>
  <c r="X11" i="23" s="1"/>
  <c r="AF11" i="23" s="1"/>
  <c r="L2" i="23"/>
  <c r="C2" i="23" s="1"/>
  <c r="H3" i="23"/>
  <c r="Y13" i="23"/>
  <c r="AC6" i="23"/>
  <c r="H6" i="23" s="1"/>
  <c r="X12" i="23"/>
  <c r="AF12" i="23" s="1"/>
  <c r="AA14" i="23"/>
  <c r="Z13" i="23"/>
  <c r="H5" i="23" l="1"/>
  <c r="X13" i="23"/>
  <c r="AF13" i="23" s="1"/>
  <c r="Z14" i="23"/>
  <c r="AA15" i="23"/>
  <c r="W14" i="23"/>
  <c r="Y14" i="23"/>
  <c r="AA16" i="23" l="1"/>
  <c r="Z15" i="23"/>
  <c r="W15" i="23"/>
  <c r="Y15" i="23"/>
  <c r="X14" i="23"/>
  <c r="AF14" i="23" s="1"/>
  <c r="X15" i="23" l="1"/>
  <c r="AF15" i="23" s="1"/>
  <c r="AA17" i="23"/>
  <c r="W16" i="23"/>
  <c r="Y16" i="23"/>
  <c r="Z16" i="23"/>
  <c r="X16" i="23" l="1"/>
  <c r="AF16" i="23" s="1"/>
  <c r="W17" i="23"/>
  <c r="Y17" i="23"/>
  <c r="AA18" i="23"/>
  <c r="Z17" i="23"/>
  <c r="X17" i="23" l="1"/>
  <c r="AF17" i="23" s="1"/>
  <c r="Z18" i="23"/>
  <c r="AA19" i="23"/>
  <c r="Y18" i="23"/>
  <c r="W18" i="23"/>
  <c r="X18" i="23" l="1"/>
  <c r="AF18" i="23" s="1"/>
  <c r="Z19" i="23"/>
  <c r="W19" i="23"/>
  <c r="Y19" i="23"/>
  <c r="AA20" i="23"/>
  <c r="W20" i="23" l="1"/>
  <c r="Y20" i="23"/>
  <c r="Z20" i="23"/>
  <c r="AA21" i="23"/>
  <c r="X19" i="23"/>
  <c r="AF19" i="23" s="1"/>
  <c r="X20" i="23" l="1"/>
  <c r="AF20" i="23" s="1"/>
  <c r="Y21" i="23"/>
  <c r="AA22" i="23"/>
  <c r="Z21" i="23"/>
  <c r="W21" i="23"/>
  <c r="X21" i="23" l="1"/>
  <c r="AF21" i="23" s="1"/>
  <c r="Y22" i="23"/>
  <c r="Z22" i="23"/>
  <c r="AA23" i="23"/>
  <c r="W22" i="23"/>
  <c r="X22" i="23" l="1"/>
  <c r="AF22" i="23" s="1"/>
  <c r="W23" i="23"/>
  <c r="Y23" i="23"/>
  <c r="AA24" i="23"/>
  <c r="Z23" i="23"/>
  <c r="X23" i="23" l="1"/>
  <c r="AF23" i="23" s="1"/>
  <c r="W24" i="23"/>
  <c r="Y24" i="23"/>
  <c r="Z24" i="23"/>
  <c r="AA25" i="23"/>
  <c r="X24" i="23" l="1"/>
  <c r="AF24" i="23" s="1"/>
  <c r="W25" i="23"/>
  <c r="Y25" i="23"/>
  <c r="AA26" i="23"/>
  <c r="Z25" i="23"/>
  <c r="X25" i="23" l="1"/>
  <c r="AF25" i="23" s="1"/>
  <c r="W26" i="23"/>
  <c r="Y26" i="23"/>
  <c r="AA27" i="23"/>
  <c r="Z26" i="23"/>
  <c r="X26" i="23" l="1"/>
  <c r="AF26" i="23" s="1"/>
  <c r="W27" i="23"/>
  <c r="Y27" i="23"/>
  <c r="AA28" i="23"/>
  <c r="Z27" i="23"/>
  <c r="X27" i="23" l="1"/>
  <c r="AF27" i="23" s="1"/>
  <c r="W28" i="23"/>
  <c r="AA29" i="23"/>
  <c r="Z28" i="23"/>
  <c r="Y28" i="23"/>
  <c r="X28" i="23" l="1"/>
  <c r="AF28" i="23" s="1"/>
  <c r="W29" i="23"/>
  <c r="Y29" i="23"/>
  <c r="Z29" i="23"/>
  <c r="AA30" i="23"/>
  <c r="X29" i="23" l="1"/>
  <c r="AF29" i="23" s="1"/>
  <c r="Y30" i="23"/>
  <c r="Z30" i="23"/>
  <c r="W30" i="23"/>
  <c r="AA31" i="23"/>
  <c r="Y31" i="23" l="1"/>
  <c r="W31" i="23"/>
  <c r="AA32" i="23"/>
  <c r="Z31" i="23"/>
  <c r="X30" i="23"/>
  <c r="AF30" i="23" s="1"/>
  <c r="X31" i="23" l="1"/>
  <c r="AF31" i="23" s="1"/>
  <c r="AA33" i="23"/>
  <c r="Z32" i="23"/>
  <c r="W32" i="23"/>
  <c r="Y32" i="23"/>
  <c r="X32" i="23" l="1"/>
  <c r="AF32" i="23" s="1"/>
  <c r="Y33" i="23"/>
  <c r="Z33" i="23"/>
  <c r="AA34" i="23"/>
  <c r="W33" i="23"/>
  <c r="X33" i="23" l="1"/>
  <c r="AF33" i="23" s="1"/>
  <c r="Z34" i="23"/>
  <c r="W34" i="23"/>
  <c r="Y34" i="23"/>
  <c r="AA35" i="23"/>
  <c r="Z35" i="23" l="1"/>
  <c r="W35" i="23"/>
  <c r="Y35" i="23"/>
  <c r="AA36" i="23"/>
  <c r="X34" i="23"/>
  <c r="AF34" i="23" s="1"/>
  <c r="W36" i="23" l="1"/>
  <c r="Y36" i="23"/>
  <c r="AA37" i="23"/>
  <c r="Z36" i="23"/>
  <c r="X35" i="23"/>
  <c r="AF35" i="23" s="1"/>
  <c r="X36" i="23" l="1"/>
  <c r="AF36" i="23" s="1"/>
  <c r="Y37" i="23"/>
  <c r="AA38" i="23"/>
  <c r="Z37" i="23"/>
  <c r="W37" i="23"/>
  <c r="X37" i="23" l="1"/>
  <c r="AF37" i="23" s="1"/>
  <c r="W38" i="23"/>
  <c r="Y38" i="23"/>
  <c r="AA39" i="23"/>
  <c r="Z38" i="23"/>
  <c r="X38" i="23" l="1"/>
  <c r="AF38" i="23" s="1"/>
  <c r="Z39" i="23"/>
  <c r="Y39" i="23"/>
  <c r="W39" i="23"/>
  <c r="AA40" i="23"/>
  <c r="X39" i="23" l="1"/>
  <c r="AF39" i="23" s="1"/>
  <c r="Z40" i="23"/>
  <c r="W40" i="23"/>
  <c r="Y40" i="23"/>
  <c r="AA41" i="23"/>
  <c r="W41" i="23" l="1"/>
  <c r="AA42" i="23"/>
  <c r="Z41" i="23"/>
  <c r="Y41" i="23"/>
  <c r="X40" i="23"/>
  <c r="AF40" i="23" s="1"/>
  <c r="X41" i="23" l="1"/>
  <c r="AF41" i="23" s="1"/>
  <c r="W42" i="23"/>
  <c r="Y42" i="23"/>
  <c r="AA43" i="23"/>
  <c r="Z42" i="23"/>
  <c r="X42" i="23" l="1"/>
  <c r="AF42" i="23" s="1"/>
  <c r="Y43" i="23"/>
  <c r="AA44" i="23"/>
  <c r="Z43" i="23"/>
  <c r="W43" i="23"/>
  <c r="X43" i="23" l="1"/>
  <c r="AF43" i="23" s="1"/>
  <c r="Z44" i="23"/>
  <c r="W44" i="23"/>
  <c r="Y44" i="23"/>
  <c r="AA45" i="23"/>
  <c r="X44" i="23" l="1"/>
  <c r="AF44" i="23" s="1"/>
  <c r="AA46" i="23"/>
  <c r="W45" i="23"/>
  <c r="Y45" i="23"/>
  <c r="Z45" i="23"/>
  <c r="X45" i="23" l="1"/>
  <c r="AF45" i="23" s="1"/>
  <c r="W46" i="23"/>
  <c r="Y46" i="23"/>
  <c r="AA47" i="23"/>
  <c r="Z46" i="23"/>
  <c r="X46" i="23" l="1"/>
  <c r="AF46" i="23" s="1"/>
  <c r="Z47" i="23"/>
  <c r="AA48" i="23"/>
  <c r="W47" i="23"/>
  <c r="Y47" i="23"/>
  <c r="X47" i="23" l="1"/>
  <c r="AF47" i="23" s="1"/>
  <c r="Z48" i="23"/>
  <c r="Y48" i="23"/>
  <c r="AA49" i="23"/>
  <c r="W48" i="23"/>
  <c r="X48" i="23" l="1"/>
  <c r="AF48" i="23" s="1"/>
  <c r="W49" i="23"/>
  <c r="Y49" i="23"/>
  <c r="Z49" i="23"/>
  <c r="AA50" i="23"/>
  <c r="X49" i="23" l="1"/>
  <c r="AF49" i="23" s="1"/>
  <c r="W50" i="23"/>
  <c r="Y50" i="23"/>
  <c r="AA51" i="23"/>
  <c r="Z50" i="23"/>
  <c r="X50" i="23" l="1"/>
  <c r="AF50" i="23" s="1"/>
  <c r="W51" i="23"/>
  <c r="Y51" i="23"/>
  <c r="Z51" i="23"/>
  <c r="AA52" i="23"/>
  <c r="X51" i="23" l="1"/>
  <c r="AF51" i="23" s="1"/>
  <c r="W52" i="23"/>
  <c r="Y52" i="23"/>
  <c r="AA53" i="23"/>
  <c r="Z52" i="23"/>
  <c r="X52" i="23" l="1"/>
  <c r="AF52" i="23" s="1"/>
  <c r="W53" i="23"/>
  <c r="Y53" i="23"/>
  <c r="Z53" i="23"/>
  <c r="AA54" i="23"/>
  <c r="X53" i="23" l="1"/>
  <c r="AF53" i="23" s="1"/>
  <c r="Y54" i="23"/>
  <c r="AA55" i="23"/>
  <c r="Z54" i="23"/>
  <c r="W54" i="23"/>
  <c r="X54" i="23" l="1"/>
  <c r="AF54" i="23" s="1"/>
  <c r="W55" i="23"/>
  <c r="Y55" i="23"/>
  <c r="Z55" i="23"/>
  <c r="AA56" i="23"/>
  <c r="W56" i="23" l="1"/>
  <c r="Y56" i="23"/>
  <c r="AA57" i="23"/>
  <c r="Z56" i="23"/>
  <c r="X55" i="23"/>
  <c r="AF55" i="23" s="1"/>
  <c r="X56" i="23" l="1"/>
  <c r="AF56" i="23" s="1"/>
  <c r="W57" i="23"/>
  <c r="Z57" i="23"/>
  <c r="Y57" i="23"/>
  <c r="AA58" i="23"/>
  <c r="W58" i="23" l="1"/>
  <c r="Z58" i="23"/>
  <c r="Y58" i="23"/>
  <c r="AA59" i="23"/>
  <c r="X57" i="23"/>
  <c r="AF57" i="23" s="1"/>
  <c r="Z59" i="23" l="1"/>
  <c r="Y59" i="23"/>
  <c r="AA60" i="23"/>
  <c r="W59" i="23"/>
  <c r="X58" i="23"/>
  <c r="AF58" i="23" s="1"/>
  <c r="X59" i="23" l="1"/>
  <c r="AF59" i="23" s="1"/>
  <c r="W60" i="23"/>
  <c r="Y60" i="23"/>
  <c r="Z60" i="23"/>
  <c r="AA61" i="23"/>
  <c r="X60" i="23" l="1"/>
  <c r="AF60" i="23" s="1"/>
  <c r="Z61" i="23"/>
  <c r="Y61" i="23"/>
  <c r="W61" i="23"/>
  <c r="AA62" i="23"/>
  <c r="X61" i="23" l="1"/>
  <c r="AF61" i="23" s="1"/>
  <c r="Z62" i="23"/>
  <c r="W62" i="23"/>
  <c r="AA63" i="23"/>
  <c r="Y62" i="23"/>
  <c r="X62" i="23" l="1"/>
  <c r="AF62" i="23" s="1"/>
  <c r="Y63" i="23"/>
  <c r="AA64" i="23"/>
  <c r="Z63" i="23"/>
  <c r="W63" i="23"/>
  <c r="X63" i="23" l="1"/>
  <c r="AF63" i="23" s="1"/>
  <c r="Y64" i="23"/>
  <c r="Z64" i="23"/>
  <c r="AA65" i="23"/>
  <c r="W64" i="23"/>
  <c r="Z65" i="23" l="1"/>
  <c r="W65" i="23"/>
  <c r="Y65" i="23"/>
  <c r="AA66" i="23"/>
  <c r="X64" i="23"/>
  <c r="AF64" i="23" s="1"/>
  <c r="X65" i="23" l="1"/>
  <c r="AF65" i="23" s="1"/>
  <c r="W66" i="23"/>
  <c r="Y66" i="23"/>
  <c r="AA67" i="23"/>
  <c r="Z66" i="23"/>
  <c r="X66" i="23" l="1"/>
  <c r="AF66" i="23" s="1"/>
  <c r="AA68" i="23"/>
  <c r="Z67" i="23"/>
  <c r="W67" i="23"/>
  <c r="Y67" i="23"/>
  <c r="X67" i="23" l="1"/>
  <c r="AF67" i="23" s="1"/>
  <c r="W68" i="23"/>
  <c r="Y68" i="23"/>
  <c r="AA69" i="23"/>
  <c r="Z68" i="23"/>
  <c r="X68" i="23" l="1"/>
  <c r="AF68" i="23" s="1"/>
  <c r="Z69" i="23"/>
  <c r="Y69" i="23"/>
  <c r="AA70" i="23"/>
  <c r="W69" i="23"/>
  <c r="X69" i="23" l="1"/>
  <c r="AF69" i="23" s="1"/>
  <c r="Z70" i="23"/>
  <c r="W70" i="23"/>
  <c r="Y70" i="23"/>
  <c r="AA71" i="23"/>
  <c r="X70" i="23" l="1"/>
  <c r="AF70" i="23" s="1"/>
  <c r="Y71" i="23"/>
  <c r="AA72" i="23"/>
  <c r="Z71" i="23"/>
  <c r="W71" i="23"/>
  <c r="X71" i="23" l="1"/>
  <c r="AF71" i="23" s="1"/>
  <c r="W72" i="23"/>
  <c r="Y72" i="23"/>
  <c r="AA73" i="23"/>
  <c r="Z72" i="23"/>
  <c r="X72" i="23" l="1"/>
  <c r="AF72" i="23" s="1"/>
  <c r="Y73" i="23"/>
  <c r="AA74" i="23"/>
  <c r="Z73" i="23"/>
  <c r="W73" i="23"/>
  <c r="X73" i="23" l="1"/>
  <c r="AF73" i="23" s="1"/>
  <c r="Y74" i="23"/>
  <c r="W74" i="23"/>
  <c r="AA75" i="23"/>
  <c r="Z74" i="23"/>
  <c r="X74" i="23" l="1"/>
  <c r="AF74" i="23" s="1"/>
  <c r="W75" i="23"/>
  <c r="Y75" i="23"/>
  <c r="AA76" i="23"/>
  <c r="Z75" i="23"/>
  <c r="X75" i="23" l="1"/>
  <c r="AF75" i="23" s="1"/>
  <c r="AA77" i="23"/>
  <c r="Z76" i="23"/>
  <c r="W76" i="23"/>
  <c r="Y76" i="23"/>
  <c r="X76" i="23" l="1"/>
  <c r="AF76" i="23" s="1"/>
  <c r="W77" i="23"/>
  <c r="Y77" i="23"/>
  <c r="Z77" i="23"/>
  <c r="AA78" i="23"/>
  <c r="X77" i="23" l="1"/>
  <c r="AF77" i="23" s="1"/>
  <c r="Z78" i="23"/>
  <c r="W78" i="23"/>
  <c r="AA79" i="23"/>
  <c r="Y78" i="23"/>
  <c r="Z79" i="23" l="1"/>
  <c r="W79" i="23"/>
  <c r="Y79" i="23"/>
  <c r="AA80" i="23"/>
  <c r="X78" i="23"/>
  <c r="AF78" i="23" s="1"/>
  <c r="Z80" i="23" l="1"/>
  <c r="W80" i="23"/>
  <c r="Y80" i="23"/>
  <c r="AA81" i="23"/>
  <c r="X79" i="23"/>
  <c r="AF79" i="23" s="1"/>
  <c r="Z81" i="23" l="1"/>
  <c r="W81" i="23"/>
  <c r="AA82" i="23"/>
  <c r="Y81" i="23"/>
  <c r="X80" i="23"/>
  <c r="AF80" i="23" s="1"/>
  <c r="AA83" i="23" l="1"/>
  <c r="Y82" i="23"/>
  <c r="Z82" i="23"/>
  <c r="W82" i="23"/>
  <c r="X81" i="23"/>
  <c r="AF81" i="23" s="1"/>
  <c r="X82" i="23" l="1"/>
  <c r="AF82" i="23" s="1"/>
  <c r="AA84" i="23"/>
  <c r="Z83" i="23"/>
  <c r="W83" i="23"/>
  <c r="Y83" i="23"/>
  <c r="X83" i="23" l="1"/>
  <c r="AF83" i="23" s="1"/>
  <c r="AA85" i="23"/>
  <c r="Z84" i="23"/>
  <c r="Y84" i="23"/>
  <c r="W84" i="23"/>
  <c r="X84" i="23" l="1"/>
  <c r="AF84" i="23" s="1"/>
  <c r="Z85" i="23"/>
  <c r="W85" i="23"/>
  <c r="Y85" i="23"/>
  <c r="AA86" i="23"/>
  <c r="X85" i="23" l="1"/>
  <c r="AF85" i="23" s="1"/>
  <c r="Z86" i="23"/>
  <c r="W86" i="23"/>
  <c r="Y86" i="23"/>
  <c r="AA87" i="23"/>
  <c r="Z87" i="23" l="1"/>
  <c r="W87" i="23"/>
  <c r="Y87" i="23"/>
  <c r="AA88" i="23"/>
  <c r="X86" i="23"/>
  <c r="AF86" i="23" s="1"/>
  <c r="Y88" i="23" l="1"/>
  <c r="AA89" i="23"/>
  <c r="Z88" i="23"/>
  <c r="W88" i="23"/>
  <c r="X87" i="23"/>
  <c r="AF87" i="23" s="1"/>
  <c r="X88" i="23" l="1"/>
  <c r="AF88" i="23" s="1"/>
  <c r="Z89" i="23"/>
  <c r="W89" i="23"/>
  <c r="Y89" i="23"/>
  <c r="AA90" i="23"/>
  <c r="Z90" i="23" l="1"/>
  <c r="AA91" i="23"/>
  <c r="W90" i="23"/>
  <c r="Y90" i="23"/>
  <c r="X89" i="23"/>
  <c r="AF89" i="23" s="1"/>
  <c r="Z91" i="23" l="1"/>
  <c r="AA92" i="23"/>
  <c r="W91" i="23"/>
  <c r="Y91" i="23"/>
  <c r="X90" i="23"/>
  <c r="AF90" i="23" s="1"/>
  <c r="AA93" i="23" l="1"/>
  <c r="W92" i="23"/>
  <c r="Y92" i="23"/>
  <c r="Z92" i="23"/>
  <c r="X91" i="23"/>
  <c r="AF91" i="23" s="1"/>
  <c r="X92" i="23" l="1"/>
  <c r="AF92" i="23" s="1"/>
  <c r="Z93" i="23"/>
  <c r="AA94" i="23"/>
  <c r="W93" i="23"/>
  <c r="Y93" i="23"/>
  <c r="X93" i="23" l="1"/>
  <c r="AF93" i="23" s="1"/>
  <c r="Z94" i="23"/>
  <c r="Y94" i="23"/>
  <c r="AA95" i="23"/>
  <c r="W94" i="23"/>
  <c r="X94" i="23" l="1"/>
  <c r="AF94" i="23" s="1"/>
  <c r="AA96" i="23"/>
  <c r="Z95" i="23"/>
  <c r="Y95" i="23"/>
  <c r="W95" i="23"/>
  <c r="X95" i="23" l="1"/>
  <c r="AF95" i="23" s="1"/>
  <c r="Z96" i="23"/>
  <c r="AA97" i="23"/>
  <c r="Y96" i="23"/>
  <c r="W96" i="23"/>
  <c r="X96" i="23" l="1"/>
  <c r="AF96" i="23" s="1"/>
  <c r="Y97" i="23"/>
  <c r="AA98" i="23"/>
  <c r="Z97" i="23"/>
  <c r="W97" i="23"/>
  <c r="X97" i="23" l="1"/>
  <c r="AF97" i="23" s="1"/>
  <c r="AA99" i="23"/>
  <c r="W98" i="23"/>
  <c r="Y98" i="23"/>
  <c r="Z98" i="23"/>
  <c r="X98" i="23" l="1"/>
  <c r="AF98" i="23" s="1"/>
  <c r="W99" i="23"/>
  <c r="Y99" i="23"/>
  <c r="AA100" i="23"/>
  <c r="Z99" i="23"/>
  <c r="AA101" i="23" l="1"/>
  <c r="Z100" i="23"/>
  <c r="W100" i="23"/>
  <c r="Y100" i="23"/>
  <c r="X99" i="23"/>
  <c r="AF99" i="23" s="1"/>
  <c r="X100" i="23" l="1"/>
  <c r="AF100" i="23" s="1"/>
  <c r="Z101" i="23"/>
  <c r="W101" i="23"/>
  <c r="Y101" i="23"/>
  <c r="AA102" i="23"/>
  <c r="X101" i="23" l="1"/>
  <c r="AF101" i="23" s="1"/>
  <c r="Z102" i="23"/>
  <c r="AA103" i="23"/>
  <c r="W102" i="23"/>
  <c r="Y102" i="23"/>
  <c r="AA104" i="23" l="1"/>
  <c r="Z103" i="23"/>
  <c r="Y103" i="23"/>
  <c r="W103" i="23"/>
  <c r="X102" i="23"/>
  <c r="AF102" i="23" s="1"/>
  <c r="X103" i="23" l="1"/>
  <c r="AF103" i="23" s="1"/>
  <c r="Y104" i="23"/>
  <c r="Z104" i="23"/>
  <c r="AA105" i="23"/>
  <c r="W104" i="23"/>
  <c r="X104" i="23" l="1"/>
  <c r="AF104" i="23" s="1"/>
  <c r="W105" i="23"/>
  <c r="Z105" i="23"/>
  <c r="Y105" i="23"/>
  <c r="AA106" i="23"/>
  <c r="X105" i="23" l="1"/>
  <c r="AF105" i="23" s="1"/>
  <c r="Z106" i="23"/>
  <c r="AA107" i="23"/>
  <c r="W106" i="23"/>
  <c r="Y106" i="23"/>
  <c r="W107" i="23" l="1"/>
  <c r="Y107" i="23"/>
  <c r="Z107" i="23"/>
  <c r="AA108" i="23"/>
  <c r="X106" i="23"/>
  <c r="AF106" i="23" s="1"/>
  <c r="X107" i="23" l="1"/>
  <c r="AF107" i="23" s="1"/>
  <c r="AA109" i="23"/>
  <c r="W108" i="23"/>
  <c r="Y108" i="23"/>
  <c r="Z108" i="23"/>
  <c r="X108" i="23" l="1"/>
  <c r="AF108" i="23" s="1"/>
  <c r="W109" i="23"/>
  <c r="Z109" i="23"/>
  <c r="Y109" i="23"/>
  <c r="AA110" i="23"/>
  <c r="X109" i="23" l="1"/>
  <c r="AF109" i="23" s="1"/>
  <c r="AA111" i="23"/>
  <c r="Z110" i="23"/>
  <c r="W110" i="23"/>
  <c r="Y110" i="23"/>
  <c r="X110" i="23" l="1"/>
  <c r="AF110" i="23" s="1"/>
  <c r="W111" i="23"/>
  <c r="Y111" i="23"/>
  <c r="AA112" i="23"/>
  <c r="Z111" i="23"/>
  <c r="X111" i="23" l="1"/>
  <c r="AF111" i="23" s="1"/>
  <c r="AA113" i="23"/>
  <c r="Z112" i="23"/>
  <c r="W112" i="23"/>
  <c r="Y112" i="23"/>
  <c r="X112" i="23" l="1"/>
  <c r="AF112" i="23" s="1"/>
  <c r="Z113" i="23"/>
  <c r="W113" i="23"/>
  <c r="Y113" i="23"/>
  <c r="AA114" i="23"/>
  <c r="W114" i="23" l="1"/>
  <c r="Y114" i="23"/>
  <c r="Z114" i="23"/>
  <c r="AA115" i="23"/>
  <c r="X113" i="23"/>
  <c r="AF113" i="23" s="1"/>
  <c r="X114" i="23" l="1"/>
  <c r="AF114" i="23" s="1"/>
  <c r="Z115" i="23"/>
  <c r="W115" i="23"/>
  <c r="Y115" i="23"/>
  <c r="AA116" i="23"/>
  <c r="Z116" i="23" l="1"/>
  <c r="W116" i="23"/>
  <c r="Y116" i="23"/>
  <c r="AA117" i="23"/>
  <c r="X115" i="23"/>
  <c r="AF115" i="23" s="1"/>
  <c r="AA118" i="23" l="1"/>
  <c r="Z117" i="23"/>
  <c r="W117" i="23"/>
  <c r="Y117" i="23"/>
  <c r="X116" i="23"/>
  <c r="AF116" i="23" s="1"/>
  <c r="X117" i="23" l="1"/>
  <c r="AF117" i="23" s="1"/>
  <c r="Z118" i="23"/>
  <c r="W118" i="23"/>
  <c r="Y118" i="23"/>
  <c r="AA119" i="23"/>
  <c r="AA120" i="23" l="1"/>
  <c r="Z119" i="23"/>
  <c r="W119" i="23"/>
  <c r="Y119" i="23"/>
  <c r="X118" i="23"/>
  <c r="AF118" i="23" s="1"/>
  <c r="X119" i="23" l="1"/>
  <c r="AF119" i="23" s="1"/>
  <c r="AA121" i="23"/>
  <c r="Z120" i="23"/>
  <c r="W120" i="23"/>
  <c r="Y120" i="23"/>
  <c r="X120" i="23" l="1"/>
  <c r="AF120" i="23" s="1"/>
  <c r="AA122" i="23"/>
  <c r="W121" i="23"/>
  <c r="Y121" i="23"/>
  <c r="Z121" i="23"/>
  <c r="X121" i="23" l="1"/>
  <c r="AF121" i="23" s="1"/>
  <c r="Z122" i="23"/>
  <c r="W122" i="23"/>
  <c r="Y122" i="23"/>
  <c r="AA123" i="23"/>
  <c r="X122" i="23" l="1"/>
  <c r="AF122" i="23" s="1"/>
  <c r="AA124" i="23"/>
  <c r="W123" i="23"/>
  <c r="Y123" i="23"/>
  <c r="Z123" i="23"/>
  <c r="X123" i="23" l="1"/>
  <c r="AF123" i="23" s="1"/>
  <c r="W124" i="23"/>
  <c r="Y124" i="23"/>
  <c r="AA125" i="23"/>
  <c r="Z124" i="23"/>
  <c r="Z125" i="23" l="1"/>
  <c r="AA126" i="23"/>
  <c r="W125" i="23"/>
  <c r="Y125" i="23"/>
  <c r="X124" i="23"/>
  <c r="AF124" i="23" s="1"/>
  <c r="W126" i="23" l="1"/>
  <c r="Y126" i="23"/>
  <c r="AA127" i="23"/>
  <c r="Z126" i="23"/>
  <c r="X125" i="23"/>
  <c r="AF125" i="23" s="1"/>
  <c r="X126" i="23" l="1"/>
  <c r="AF126" i="23" s="1"/>
  <c r="Z127" i="23"/>
  <c r="AA128" i="23"/>
  <c r="W127" i="23"/>
  <c r="Y127" i="23"/>
  <c r="Z128" i="23" l="1"/>
  <c r="AA129" i="23"/>
  <c r="W128" i="23"/>
  <c r="Y128" i="23"/>
  <c r="X127" i="23"/>
  <c r="AF127" i="23" s="1"/>
  <c r="AA130" i="23" l="1"/>
  <c r="W129" i="23"/>
  <c r="Y129" i="23"/>
  <c r="Z129" i="23"/>
  <c r="X128" i="23"/>
  <c r="AF128" i="23" s="1"/>
  <c r="X129" i="23" l="1"/>
  <c r="AF129" i="23" s="1"/>
  <c r="W130" i="23"/>
  <c r="Y130" i="23"/>
  <c r="AA131" i="23"/>
  <c r="Z130" i="23"/>
  <c r="X130" i="23" l="1"/>
  <c r="AF130" i="23" s="1"/>
  <c r="Z131" i="23"/>
  <c r="AA132" i="23"/>
  <c r="W131" i="23"/>
  <c r="Y131" i="23"/>
  <c r="X131" i="23" l="1"/>
  <c r="AF131" i="23" s="1"/>
  <c r="W132" i="23"/>
  <c r="Y132" i="23"/>
  <c r="AA133" i="23"/>
  <c r="Z132" i="23"/>
  <c r="X132" i="23" l="1"/>
  <c r="AF132" i="23" s="1"/>
  <c r="W133" i="23"/>
  <c r="Z133" i="23"/>
  <c r="AA134" i="23"/>
  <c r="Y133" i="23"/>
  <c r="X133" i="23" l="1"/>
  <c r="AF133" i="23" s="1"/>
  <c r="Y134" i="23"/>
  <c r="Z134" i="23"/>
  <c r="AA135" i="23"/>
  <c r="W134" i="23"/>
  <c r="X134" i="23" l="1"/>
  <c r="AF134" i="23" s="1"/>
  <c r="W135" i="23"/>
  <c r="Z135" i="23"/>
  <c r="AA136" i="23"/>
  <c r="Y135" i="23"/>
  <c r="W136" i="23" l="1"/>
  <c r="Y136" i="23"/>
  <c r="AA137" i="23"/>
  <c r="Z136" i="23"/>
  <c r="X135" i="23"/>
  <c r="AF135" i="23" s="1"/>
  <c r="X136" i="23" l="1"/>
  <c r="AF136" i="23" s="1"/>
  <c r="AA138" i="23"/>
  <c r="W137" i="23"/>
  <c r="Z137" i="23"/>
  <c r="Y137" i="23"/>
  <c r="X137" i="23" l="1"/>
  <c r="AF137" i="23" s="1"/>
  <c r="W138" i="23"/>
  <c r="AA139" i="23"/>
  <c r="Z138" i="23"/>
  <c r="Y138" i="23"/>
  <c r="W139" i="23" l="1"/>
  <c r="Y139" i="23"/>
  <c r="Z139" i="23"/>
  <c r="AA140" i="23"/>
  <c r="X138" i="23"/>
  <c r="AF138" i="23" s="1"/>
  <c r="X139" i="23" l="1"/>
  <c r="AF139" i="23" s="1"/>
  <c r="Z140" i="23"/>
  <c r="W140" i="23"/>
  <c r="AA141" i="23"/>
  <c r="Y140" i="23"/>
  <c r="X140" i="23" l="1"/>
  <c r="AF140" i="23" s="1"/>
  <c r="Y141" i="23"/>
  <c r="Z141" i="23"/>
  <c r="AA142" i="23"/>
  <c r="W141" i="23"/>
  <c r="W142" i="23" l="1"/>
  <c r="Y142" i="23"/>
  <c r="AA143" i="23"/>
  <c r="Z142" i="23"/>
  <c r="X141" i="23"/>
  <c r="AF141" i="23" s="1"/>
  <c r="X142" i="23" l="1"/>
  <c r="AF142" i="23" s="1"/>
  <c r="W143" i="23"/>
  <c r="AA144" i="23"/>
  <c r="Y143" i="23"/>
  <c r="Z143" i="23"/>
  <c r="X143" i="23" l="1"/>
  <c r="AF143" i="23" s="1"/>
  <c r="Y144" i="23"/>
  <c r="AA145" i="23"/>
  <c r="Z144" i="23"/>
  <c r="W144" i="23"/>
  <c r="X144" i="23" l="1"/>
  <c r="AF144" i="23" s="1"/>
  <c r="AA146" i="23"/>
  <c r="Y145" i="23"/>
  <c r="W145" i="23"/>
  <c r="Z145" i="23"/>
  <c r="X145" i="23" l="1"/>
  <c r="AF145" i="23" s="1"/>
  <c r="Y146" i="23"/>
  <c r="AA147" i="23"/>
  <c r="W146" i="23"/>
  <c r="Z146" i="23"/>
  <c r="X146" i="23" l="1"/>
  <c r="AF146" i="23" s="1"/>
  <c r="W147" i="23"/>
  <c r="Z147" i="23"/>
  <c r="Y147" i="23"/>
  <c r="AA148" i="23"/>
  <c r="X147" i="23" l="1"/>
  <c r="AF147" i="23" s="1"/>
  <c r="W148" i="23"/>
  <c r="AA149" i="23"/>
  <c r="Y148" i="23"/>
  <c r="Z148" i="23"/>
  <c r="X148" i="23" l="1"/>
  <c r="AF148" i="23" s="1"/>
  <c r="W149" i="23"/>
  <c r="Z149" i="23"/>
  <c r="Y149" i="23"/>
  <c r="AA150" i="23"/>
  <c r="Z150" i="23" l="1"/>
  <c r="W150" i="23"/>
  <c r="AA151" i="23"/>
  <c r="Y150" i="23"/>
  <c r="X149" i="23"/>
  <c r="AF149" i="23" s="1"/>
  <c r="X150" i="23" l="1"/>
  <c r="AF150" i="23" s="1"/>
  <c r="AA152" i="23"/>
  <c r="Y151" i="23"/>
  <c r="W151" i="23"/>
  <c r="Z151" i="23"/>
  <c r="X151" i="23" l="1"/>
  <c r="AF151" i="23" s="1"/>
  <c r="W152" i="23"/>
  <c r="Y152" i="23"/>
  <c r="AA153" i="23"/>
  <c r="Z152" i="23"/>
  <c r="X152" i="23" l="1"/>
  <c r="AF152" i="23" s="1"/>
  <c r="Z153" i="23"/>
  <c r="Y153" i="23"/>
  <c r="W153" i="23"/>
  <c r="AA154" i="23"/>
  <c r="W154" i="23" l="1"/>
  <c r="Y154" i="23"/>
  <c r="Z154" i="23"/>
  <c r="AA155" i="23"/>
  <c r="X153" i="23"/>
  <c r="AF153" i="23" s="1"/>
  <c r="X154" i="23" l="1"/>
  <c r="AF154" i="23" s="1"/>
  <c r="W155" i="23"/>
  <c r="AA156" i="23"/>
  <c r="Y155" i="23"/>
  <c r="Z155" i="23"/>
  <c r="X155" i="23" l="1"/>
  <c r="AF155" i="23" s="1"/>
  <c r="Z156" i="23"/>
  <c r="W156" i="23"/>
  <c r="Y156" i="23"/>
  <c r="AA157" i="23"/>
  <c r="X156" i="23" l="1"/>
  <c r="AF156" i="23" s="1"/>
  <c r="Z157" i="23"/>
  <c r="W157" i="23"/>
  <c r="Y157" i="23"/>
  <c r="AA158" i="23"/>
  <c r="X157" i="23" l="1"/>
  <c r="AF157" i="23" s="1"/>
  <c r="AA159" i="23"/>
  <c r="Y158" i="23"/>
  <c r="W158" i="23"/>
  <c r="Z158" i="23"/>
  <c r="X158" i="23" l="1"/>
  <c r="AF158" i="23" s="1"/>
  <c r="Y159" i="23"/>
  <c r="W159" i="23"/>
  <c r="AA160" i="23"/>
  <c r="Z159" i="23"/>
  <c r="X159" i="23" l="1"/>
  <c r="AF159" i="23" s="1"/>
  <c r="W160" i="23"/>
  <c r="Y160" i="23"/>
  <c r="AA161" i="23"/>
  <c r="Z160" i="23"/>
  <c r="X160" i="23" l="1"/>
  <c r="AF160" i="23" s="1"/>
  <c r="W161" i="23"/>
  <c r="Y161" i="23"/>
  <c r="AA162" i="23"/>
  <c r="Z161" i="23"/>
  <c r="X161" i="23" l="1"/>
  <c r="AF161" i="23" s="1"/>
  <c r="W162" i="23"/>
  <c r="AA163" i="23"/>
  <c r="Y162" i="23"/>
  <c r="Z162" i="23"/>
  <c r="X162" i="23" l="1"/>
  <c r="AF162" i="23" s="1"/>
  <c r="Z163" i="23"/>
  <c r="W163" i="23"/>
  <c r="Y163" i="23"/>
  <c r="AA164" i="23"/>
  <c r="X163" i="23" l="1"/>
  <c r="AF163" i="23" s="1"/>
  <c r="W164" i="23"/>
  <c r="AA165" i="23"/>
  <c r="Y164" i="23"/>
  <c r="Z164" i="23"/>
  <c r="X164" i="23" l="1"/>
  <c r="AF164" i="23" s="1"/>
  <c r="Z165" i="23"/>
  <c r="Y165" i="23"/>
  <c r="W165" i="23"/>
  <c r="AA166" i="23"/>
  <c r="W166" i="23" l="1"/>
  <c r="Y166" i="23"/>
  <c r="AA167" i="23"/>
  <c r="Z166" i="23"/>
  <c r="X165" i="23"/>
  <c r="AF165" i="23" s="1"/>
  <c r="X166" i="23" l="1"/>
  <c r="AF166" i="23" s="1"/>
  <c r="Y167" i="23"/>
  <c r="AA168" i="23"/>
  <c r="W167" i="23"/>
  <c r="Z167" i="23"/>
  <c r="X167" i="23" l="1"/>
  <c r="AF167" i="23" s="1"/>
  <c r="Z168" i="23"/>
  <c r="W168" i="23"/>
  <c r="Y168" i="23"/>
  <c r="AA169" i="23"/>
  <c r="X168" i="23" l="1"/>
  <c r="AF168" i="23" s="1"/>
  <c r="Z169" i="23"/>
  <c r="Y169" i="23"/>
  <c r="W169" i="23"/>
  <c r="AA170" i="23"/>
  <c r="X169" i="23" l="1"/>
  <c r="AF169" i="23" s="1"/>
  <c r="AA171" i="23"/>
  <c r="Y170" i="23"/>
  <c r="W170" i="23"/>
  <c r="Z170" i="23"/>
  <c r="X170" i="23" l="1"/>
  <c r="AF170" i="23" s="1"/>
  <c r="W171" i="23"/>
  <c r="Y171" i="23"/>
  <c r="AA172" i="23"/>
  <c r="Z171" i="23"/>
  <c r="X171" i="23" l="1"/>
  <c r="AF171" i="23" s="1"/>
  <c r="W172" i="23"/>
  <c r="Y172" i="23"/>
  <c r="AA173" i="23"/>
  <c r="Z172" i="23"/>
  <c r="X172" i="23" l="1"/>
  <c r="AF172" i="23" s="1"/>
  <c r="W173" i="23"/>
  <c r="Y173" i="23"/>
  <c r="AA174" i="23"/>
  <c r="Z173" i="23"/>
  <c r="X173" i="23" l="1"/>
  <c r="AF173" i="23" s="1"/>
  <c r="W174" i="23"/>
  <c r="Z174" i="23"/>
  <c r="AA175" i="23"/>
  <c r="Y174" i="23"/>
  <c r="W175" i="23" l="1"/>
  <c r="AA176" i="23"/>
  <c r="Y175" i="23"/>
  <c r="Z175" i="23"/>
  <c r="X174" i="23"/>
  <c r="AF174" i="23" s="1"/>
  <c r="X175" i="23" l="1"/>
  <c r="AF175" i="23" s="1"/>
  <c r="W176" i="23"/>
  <c r="Y176" i="23"/>
  <c r="Z176" i="23"/>
  <c r="AA177" i="23"/>
  <c r="X176" i="23" l="1"/>
  <c r="AF176" i="23" s="1"/>
  <c r="W177" i="23"/>
  <c r="AA178" i="23"/>
  <c r="Y177" i="23"/>
  <c r="Z177" i="23"/>
  <c r="X177" i="23" l="1"/>
  <c r="AF177" i="23" s="1"/>
  <c r="AA179" i="23"/>
  <c r="W178" i="23"/>
  <c r="Y178" i="23"/>
  <c r="Z178" i="23"/>
  <c r="X178" i="23" l="1"/>
  <c r="AF178" i="23" s="1"/>
  <c r="Z179" i="23"/>
  <c r="W179" i="23"/>
  <c r="Y179" i="23"/>
  <c r="AA180" i="23"/>
  <c r="X179" i="23" l="1"/>
  <c r="AF179" i="23" s="1"/>
  <c r="W180" i="23"/>
  <c r="Z180" i="23"/>
  <c r="Y180" i="23"/>
  <c r="AA181" i="23"/>
  <c r="Z181" i="23" l="1"/>
  <c r="W181" i="23"/>
  <c r="Y181" i="23"/>
  <c r="AA182" i="23"/>
  <c r="X180" i="23"/>
  <c r="AF180" i="23" s="1"/>
  <c r="X181" i="23" l="1"/>
  <c r="AF181" i="23" s="1"/>
  <c r="W182" i="23"/>
  <c r="Y182" i="23"/>
  <c r="Z182" i="23"/>
  <c r="AA183" i="23"/>
  <c r="X182" i="23" l="1"/>
  <c r="AF182" i="23" s="1"/>
  <c r="W183" i="23"/>
  <c r="Y183" i="23"/>
  <c r="AA184" i="23"/>
  <c r="Z183" i="23"/>
  <c r="X183" i="23" l="1"/>
  <c r="AF183" i="23" s="1"/>
  <c r="AA185" i="23"/>
  <c r="W184" i="23"/>
  <c r="Y184" i="23"/>
  <c r="Z184" i="23"/>
  <c r="X184" i="23" l="1"/>
  <c r="AF184" i="23" s="1"/>
  <c r="W185" i="23"/>
  <c r="Y185" i="23"/>
  <c r="AA186" i="23"/>
  <c r="Z185" i="23"/>
  <c r="X185" i="23" l="1"/>
  <c r="AF185" i="23" s="1"/>
  <c r="W186" i="23"/>
  <c r="Y186" i="23"/>
  <c r="Z186" i="23"/>
  <c r="AA187" i="23"/>
  <c r="X186" i="23" l="1"/>
  <c r="AF186" i="23" s="1"/>
  <c r="Y187" i="23"/>
  <c r="AA188" i="23"/>
  <c r="Z187" i="23"/>
  <c r="W187" i="23"/>
  <c r="X187" i="23" l="1"/>
  <c r="AF187" i="23" s="1"/>
  <c r="W188" i="23"/>
  <c r="Z188" i="23"/>
  <c r="Y188" i="23"/>
  <c r="AA189" i="23"/>
  <c r="Z189" i="23" l="1"/>
  <c r="W189" i="23"/>
  <c r="Y189" i="23"/>
  <c r="AA190" i="23"/>
  <c r="X188" i="23"/>
  <c r="AF188" i="23" s="1"/>
  <c r="X189" i="23" l="1"/>
  <c r="AF189" i="23" s="1"/>
  <c r="W190" i="23"/>
  <c r="Y190" i="23"/>
  <c r="Z190" i="23"/>
  <c r="AA191" i="23"/>
  <c r="X190" i="23" l="1"/>
  <c r="AF190" i="23" s="1"/>
  <c r="Z191" i="23"/>
  <c r="W191" i="23"/>
  <c r="Y191" i="23"/>
  <c r="AA192" i="23"/>
  <c r="AA193" i="23" l="1"/>
  <c r="W192" i="23"/>
  <c r="Y192" i="23"/>
  <c r="Z192" i="23"/>
  <c r="X191" i="23"/>
  <c r="AF191" i="23" s="1"/>
  <c r="X192" i="23" l="1"/>
  <c r="AF192" i="23" s="1"/>
  <c r="Y193" i="23"/>
  <c r="AA194" i="23"/>
  <c r="Z193" i="23"/>
  <c r="W193" i="23"/>
  <c r="X193" i="23" l="1"/>
  <c r="AF193" i="23" s="1"/>
  <c r="AA195" i="23"/>
  <c r="W194" i="23"/>
  <c r="Y194" i="23"/>
  <c r="Z194" i="23"/>
  <c r="X194" i="23" l="1"/>
  <c r="AF194" i="23" s="1"/>
  <c r="W195" i="23"/>
  <c r="Y195" i="23"/>
  <c r="AA196" i="23"/>
  <c r="Z195" i="23"/>
  <c r="X195" i="23" l="1"/>
  <c r="AF195" i="23" s="1"/>
  <c r="W196" i="23"/>
  <c r="Y196" i="23"/>
  <c r="Z196" i="23"/>
  <c r="AA197" i="23"/>
  <c r="X196" i="23" l="1"/>
  <c r="AF196" i="23" s="1"/>
  <c r="Z197" i="23"/>
  <c r="W197" i="23"/>
  <c r="Y197" i="23"/>
  <c r="AA198" i="23"/>
  <c r="X197" i="23" l="1"/>
  <c r="AF197" i="23" s="1"/>
  <c r="Y198" i="23"/>
  <c r="AA199" i="23"/>
  <c r="Z198" i="23"/>
  <c r="W198" i="23"/>
  <c r="X198" i="23" l="1"/>
  <c r="AF198" i="23" s="1"/>
  <c r="Z199" i="23"/>
  <c r="W199" i="23"/>
  <c r="Y199" i="23"/>
  <c r="AA200" i="23"/>
  <c r="W200" i="23" l="1"/>
  <c r="Y200" i="23"/>
  <c r="Z200" i="23"/>
  <c r="AA201" i="23"/>
  <c r="X199" i="23"/>
  <c r="AF199" i="23" s="1"/>
  <c r="X200" i="23" l="1"/>
  <c r="AF200" i="23" s="1"/>
  <c r="W201" i="23"/>
  <c r="Y201" i="23"/>
  <c r="AA202" i="23"/>
  <c r="Z201" i="23"/>
  <c r="X201" i="23" l="1"/>
  <c r="AF201" i="23" s="1"/>
  <c r="AA203" i="23"/>
  <c r="Y202" i="23"/>
  <c r="W202" i="23"/>
  <c r="Z202" i="23"/>
  <c r="X202" i="23" l="1"/>
  <c r="AF202" i="23" s="1"/>
  <c r="Z203" i="23"/>
  <c r="W203" i="23"/>
  <c r="Y203" i="23"/>
  <c r="AA204" i="23"/>
  <c r="X203" i="23" l="1"/>
  <c r="AF203" i="23" s="1"/>
  <c r="W204" i="23"/>
  <c r="Y204" i="23"/>
  <c r="Z204" i="23"/>
  <c r="AA205" i="23"/>
  <c r="X204" i="23" l="1"/>
  <c r="AF204" i="23" s="1"/>
  <c r="Y205" i="23"/>
  <c r="AA206" i="23"/>
  <c r="Z205" i="23"/>
  <c r="W205" i="23"/>
  <c r="X205" i="23" l="1"/>
  <c r="AF205" i="23" s="1"/>
  <c r="W206" i="23"/>
  <c r="Y206" i="23"/>
  <c r="Z206" i="23"/>
  <c r="AA207" i="23"/>
  <c r="X206" i="23" l="1"/>
  <c r="AF206" i="23" s="1"/>
  <c r="W207" i="23"/>
  <c r="Y207" i="23"/>
  <c r="AA208" i="23"/>
  <c r="Z207" i="23"/>
  <c r="X207" i="23" l="1"/>
  <c r="AF207" i="23" s="1"/>
  <c r="W208" i="23"/>
  <c r="Z208" i="23"/>
  <c r="AA209" i="23"/>
  <c r="Y208" i="23"/>
  <c r="Z209" i="23" l="1"/>
  <c r="W209" i="23"/>
  <c r="AA210" i="23"/>
  <c r="Y209" i="23"/>
  <c r="X208" i="23"/>
  <c r="AF208" i="23" s="1"/>
  <c r="X209" i="23" l="1"/>
  <c r="AF209" i="23" s="1"/>
  <c r="W210" i="23"/>
  <c r="Z210" i="23"/>
  <c r="AA211" i="23"/>
  <c r="Y210" i="23"/>
  <c r="W211" i="23" l="1"/>
  <c r="AA212" i="23"/>
  <c r="Y211" i="23"/>
  <c r="Z211" i="23"/>
  <c r="X210" i="23"/>
  <c r="AF210" i="23" s="1"/>
  <c r="X211" i="23" l="1"/>
  <c r="AF211" i="23" s="1"/>
  <c r="AA213" i="23"/>
  <c r="Y212" i="23"/>
  <c r="W212" i="23"/>
  <c r="Z212" i="23"/>
  <c r="X212" i="23" l="1"/>
  <c r="AF212" i="23" s="1"/>
  <c r="Y213" i="23"/>
  <c r="Z213" i="23"/>
  <c r="AA214" i="23"/>
  <c r="W213" i="23"/>
  <c r="AA215" i="23" l="1"/>
  <c r="Y214" i="23"/>
  <c r="Z214" i="23"/>
  <c r="W214" i="23"/>
  <c r="X213" i="23"/>
  <c r="AF213" i="23" s="1"/>
  <c r="X214" i="23" l="1"/>
  <c r="AF214" i="23" s="1"/>
  <c r="Z215" i="23"/>
  <c r="Y215" i="23"/>
  <c r="W215" i="23"/>
  <c r="AA216" i="23"/>
  <c r="X215" i="23" l="1"/>
  <c r="AF215" i="23" s="1"/>
  <c r="Y216" i="23"/>
  <c r="AA217" i="23"/>
  <c r="W216" i="23"/>
  <c r="Z216" i="23"/>
  <c r="X216" i="23" l="1"/>
  <c r="AF216" i="23" s="1"/>
  <c r="Z217" i="23"/>
  <c r="W217" i="23"/>
  <c r="Y217" i="23"/>
  <c r="AA218" i="23"/>
  <c r="X217" i="23" l="1"/>
  <c r="AF217" i="23" s="1"/>
  <c r="W218" i="23"/>
  <c r="Y218" i="23"/>
  <c r="AA219" i="23"/>
  <c r="Z218" i="23"/>
  <c r="X218" i="23" l="1"/>
  <c r="AF218" i="23" s="1"/>
  <c r="W219" i="23"/>
  <c r="AA220" i="23"/>
  <c r="Z219" i="23"/>
  <c r="Y219" i="23"/>
  <c r="X219" i="23" l="1"/>
  <c r="AF219" i="23" s="1"/>
  <c r="W220" i="23"/>
  <c r="Y220" i="23"/>
  <c r="AA221" i="23"/>
  <c r="Z220" i="23"/>
  <c r="X220" i="23" l="1"/>
  <c r="AF220" i="23" s="1"/>
  <c r="Y221" i="23"/>
  <c r="AA222" i="23"/>
  <c r="Z221" i="23"/>
  <c r="W221" i="23"/>
  <c r="X221" i="23" l="1"/>
  <c r="AF221" i="23" s="1"/>
  <c r="Z222" i="23"/>
  <c r="Y222" i="23"/>
  <c r="W222" i="23"/>
  <c r="AA223" i="23"/>
  <c r="Z223" i="23" l="1"/>
  <c r="W223" i="23"/>
  <c r="Y223" i="23"/>
  <c r="AA224" i="23"/>
  <c r="X222" i="23"/>
  <c r="AF222" i="23" s="1"/>
  <c r="X223" i="23" l="1"/>
  <c r="AF223" i="23" s="1"/>
  <c r="W224" i="23"/>
  <c r="AA225" i="23"/>
  <c r="Y224" i="23"/>
  <c r="Z224" i="23"/>
  <c r="X224" i="23" l="1"/>
  <c r="AF224" i="23" s="1"/>
  <c r="Y225" i="23"/>
  <c r="W225" i="23"/>
  <c r="Z225" i="23"/>
  <c r="AA226" i="23"/>
  <c r="X225" i="23" l="1"/>
  <c r="AF225" i="23" s="1"/>
  <c r="Z226" i="23"/>
  <c r="W226" i="23"/>
  <c r="Y226" i="23"/>
  <c r="AA227" i="23"/>
  <c r="W227" i="23" l="1"/>
  <c r="AA228" i="23"/>
  <c r="Z227" i="23"/>
  <c r="Y227" i="23"/>
  <c r="X226" i="23"/>
  <c r="AF226" i="23" s="1"/>
  <c r="X227" i="23" l="1"/>
  <c r="AF227" i="23" s="1"/>
  <c r="W228" i="23"/>
  <c r="Y228" i="23"/>
  <c r="AA229" i="23"/>
  <c r="Z228" i="23"/>
  <c r="X228" i="23" l="1"/>
  <c r="AF228" i="23" s="1"/>
  <c r="W229" i="23"/>
  <c r="Y229" i="23"/>
  <c r="AA230" i="23"/>
  <c r="Z229" i="23"/>
  <c r="X229" i="23" l="1"/>
  <c r="AF229" i="23" s="1"/>
  <c r="Z230" i="23"/>
  <c r="Y230" i="23"/>
  <c r="AA231" i="23"/>
  <c r="W230" i="23"/>
  <c r="X230" i="23" l="1"/>
  <c r="AF230" i="23" s="1"/>
  <c r="Z231" i="23"/>
  <c r="W231" i="23"/>
  <c r="Y231" i="23"/>
  <c r="AA232" i="23"/>
  <c r="X231" i="23" l="1"/>
  <c r="AF231" i="23" s="1"/>
  <c r="W232" i="23"/>
  <c r="AA233" i="23"/>
  <c r="Z232" i="23"/>
  <c r="Y232" i="23"/>
  <c r="X232" i="23" l="1"/>
  <c r="AF232" i="23" s="1"/>
  <c r="Y233" i="23"/>
  <c r="AA234" i="23"/>
  <c r="Z233" i="23"/>
  <c r="W233" i="23"/>
  <c r="X233" i="23" l="1"/>
  <c r="AF233" i="23" s="1"/>
  <c r="W234" i="23"/>
  <c r="Y234" i="23"/>
  <c r="AA235" i="23"/>
  <c r="Z234" i="23"/>
  <c r="X234" i="23" l="1"/>
  <c r="AF234" i="23" s="1"/>
  <c r="W235" i="23"/>
  <c r="AA236" i="23"/>
  <c r="Z235" i="23"/>
  <c r="Y235" i="23"/>
  <c r="X235" i="23" l="1"/>
  <c r="AF235" i="23" s="1"/>
  <c r="Z236" i="23"/>
  <c r="Y236" i="23"/>
  <c r="W236" i="23"/>
  <c r="AA237" i="23"/>
  <c r="W237" i="23" l="1"/>
  <c r="Y237" i="23"/>
  <c r="Z237" i="23"/>
  <c r="AA238" i="23"/>
  <c r="X236" i="23"/>
  <c r="AF236" i="23" s="1"/>
  <c r="X237" i="23" l="1"/>
  <c r="AF237" i="23" s="1"/>
  <c r="W238" i="23"/>
  <c r="AA239" i="23"/>
  <c r="Y238" i="23"/>
  <c r="Z238" i="23"/>
  <c r="X238" i="23" l="1"/>
  <c r="AF238" i="23" s="1"/>
  <c r="AA240" i="23"/>
  <c r="W239" i="23"/>
  <c r="Y239" i="23"/>
  <c r="Z239" i="23"/>
  <c r="X239" i="23" l="1"/>
  <c r="AF239" i="23" s="1"/>
  <c r="Z240" i="23"/>
  <c r="W240" i="23"/>
  <c r="Y240" i="23"/>
  <c r="AA241" i="23"/>
  <c r="X240" i="23" l="1"/>
  <c r="AF240" i="23" s="1"/>
  <c r="Y241" i="23"/>
  <c r="Z241" i="23"/>
  <c r="AA242" i="23"/>
  <c r="W241" i="23"/>
  <c r="AA243" i="23" l="1"/>
  <c r="Y242" i="23"/>
  <c r="W242" i="23"/>
  <c r="Z242" i="23"/>
  <c r="X241" i="23"/>
  <c r="AF241" i="23" s="1"/>
  <c r="X242" i="23" l="1"/>
  <c r="AF242" i="23" s="1"/>
  <c r="W243" i="23"/>
  <c r="Y243" i="23"/>
  <c r="Z243" i="23"/>
  <c r="AA244" i="23"/>
  <c r="X243" i="23" l="1"/>
  <c r="AF243" i="23" s="1"/>
  <c r="W244" i="23"/>
  <c r="AA245" i="23"/>
  <c r="Z244" i="23"/>
  <c r="Y244" i="23"/>
  <c r="X244" i="23" l="1"/>
  <c r="AF244" i="23" s="1"/>
  <c r="AA246" i="23"/>
  <c r="W245" i="23"/>
  <c r="Z245" i="23"/>
  <c r="Y245" i="23"/>
  <c r="X245" i="23" l="1"/>
  <c r="AF245" i="23" s="1"/>
  <c r="W246" i="23"/>
  <c r="Y246" i="23"/>
  <c r="Z246" i="23"/>
  <c r="AA247" i="23"/>
  <c r="W247" i="23" l="1"/>
  <c r="Z247" i="23"/>
  <c r="AA248" i="23"/>
  <c r="Y247" i="23"/>
  <c r="X246" i="23"/>
  <c r="AF246" i="23" s="1"/>
  <c r="Z248" i="23" l="1"/>
  <c r="Y248" i="23"/>
  <c r="W248" i="23"/>
  <c r="AA249" i="23"/>
  <c r="X247" i="23"/>
  <c r="AF247" i="23" s="1"/>
  <c r="X248" i="23" l="1"/>
  <c r="AF248" i="23" s="1"/>
  <c r="Z249" i="23"/>
  <c r="W249" i="23"/>
  <c r="Y249" i="23"/>
  <c r="AA250" i="23"/>
  <c r="X249" i="23" l="1"/>
  <c r="AF249" i="23" s="1"/>
  <c r="Z250" i="23"/>
  <c r="Y250" i="23"/>
  <c r="W250" i="23"/>
  <c r="AA251" i="23"/>
  <c r="X250" i="23" l="1"/>
  <c r="AF250" i="23" s="1"/>
  <c r="Z251" i="23"/>
  <c r="W251" i="23"/>
  <c r="Y251" i="23"/>
  <c r="AA252" i="23"/>
  <c r="W252" i="23" l="1"/>
  <c r="Y252" i="23"/>
  <c r="Z252" i="23"/>
  <c r="AA253" i="23"/>
  <c r="X251" i="23"/>
  <c r="AF251" i="23" s="1"/>
  <c r="X252" i="23" l="1"/>
  <c r="AF252" i="23" s="1"/>
  <c r="Y253" i="23"/>
  <c r="W253" i="23"/>
  <c r="AA254" i="23"/>
  <c r="Z253" i="23"/>
  <c r="X253" i="23" l="1"/>
  <c r="AF253" i="23" s="1"/>
  <c r="Z254" i="23"/>
  <c r="W254" i="23"/>
  <c r="Y254" i="23"/>
  <c r="AA255" i="23"/>
  <c r="Z255" i="23" l="1"/>
  <c r="Y255" i="23"/>
  <c r="AA256" i="23"/>
  <c r="W255" i="23"/>
  <c r="X254" i="23"/>
  <c r="AF254" i="23" s="1"/>
  <c r="X255" i="23" l="1"/>
  <c r="AF255" i="23" s="1"/>
  <c r="W256" i="23"/>
  <c r="AA257" i="23"/>
  <c r="Y256" i="23"/>
  <c r="Z256" i="23"/>
  <c r="X256" i="23" l="1"/>
  <c r="AF256" i="23" s="1"/>
  <c r="Z257" i="23"/>
  <c r="W257" i="23"/>
  <c r="Y257" i="23"/>
  <c r="AA258" i="23"/>
  <c r="X257" i="23" l="1"/>
  <c r="AF257" i="23" s="1"/>
  <c r="Z258" i="23"/>
  <c r="Y258" i="23"/>
  <c r="W258" i="23"/>
  <c r="AA259" i="23"/>
  <c r="Y259" i="23" l="1"/>
  <c r="Z259" i="23"/>
  <c r="AA260" i="23"/>
  <c r="W259" i="23"/>
  <c r="X258" i="23"/>
  <c r="AF258" i="23" s="1"/>
  <c r="AA261" i="23" l="1"/>
  <c r="W260" i="23"/>
  <c r="Y260" i="23"/>
  <c r="Z260" i="23"/>
  <c r="X259" i="23"/>
  <c r="AF259" i="23" s="1"/>
  <c r="Z261" i="23" l="1"/>
  <c r="W261" i="23"/>
  <c r="AA262" i="23"/>
  <c r="Y261" i="23"/>
  <c r="X260" i="23"/>
  <c r="AF260" i="23" s="1"/>
  <c r="X261" i="23" l="1"/>
  <c r="AF261" i="23" s="1"/>
  <c r="Z262" i="23"/>
  <c r="W262" i="23"/>
  <c r="Y262" i="23"/>
  <c r="AA263" i="23"/>
  <c r="W263" i="23" l="1"/>
  <c r="Y263" i="23"/>
  <c r="Z263" i="23"/>
  <c r="AA264" i="23"/>
  <c r="X262" i="23"/>
  <c r="AF262" i="23" s="1"/>
  <c r="X263" i="23" l="1"/>
  <c r="AF263" i="23" s="1"/>
  <c r="W264" i="23"/>
  <c r="Y264" i="23"/>
  <c r="Z264" i="23"/>
  <c r="AA265" i="23"/>
  <c r="X264" i="23" l="1"/>
  <c r="AF264" i="23" s="1"/>
  <c r="Z265" i="23"/>
  <c r="W265" i="23"/>
  <c r="AA266" i="23"/>
  <c r="Y265" i="23"/>
  <c r="Z266" i="23" l="1"/>
  <c r="Y266" i="23"/>
  <c r="AA267" i="23"/>
  <c r="W266" i="23"/>
  <c r="X265" i="23"/>
  <c r="AF265" i="23" s="1"/>
  <c r="X266" i="23" l="1"/>
  <c r="AF266" i="23" s="1"/>
  <c r="Y267" i="23"/>
  <c r="AA268" i="23"/>
  <c r="Z267" i="23"/>
  <c r="W267" i="23"/>
  <c r="X267" i="23" l="1"/>
  <c r="AF267" i="23" s="1"/>
  <c r="W268" i="23"/>
  <c r="AA269" i="23"/>
  <c r="Y268" i="23"/>
  <c r="Z268" i="23"/>
  <c r="X268" i="23" l="1"/>
  <c r="AF268" i="23" s="1"/>
  <c r="Z269" i="23"/>
  <c r="Y269" i="23"/>
  <c r="AA270" i="23"/>
  <c r="W269" i="23"/>
  <c r="X269" i="23" l="1"/>
  <c r="AF269" i="23" s="1"/>
  <c r="Z270" i="23"/>
  <c r="AA271" i="23"/>
  <c r="W270" i="23"/>
  <c r="Y270" i="23"/>
  <c r="X270" i="23" l="1"/>
  <c r="AF270" i="23" s="1"/>
  <c r="Z271" i="23"/>
  <c r="Y271" i="23"/>
  <c r="W271" i="23"/>
  <c r="AA272" i="23"/>
  <c r="X271" i="23" l="1"/>
  <c r="AF271" i="23" s="1"/>
  <c r="W272" i="23"/>
  <c r="AA273" i="23"/>
  <c r="Y272" i="23"/>
  <c r="Z272" i="23"/>
  <c r="X272" i="23" l="1"/>
  <c r="AF272" i="23" s="1"/>
  <c r="Y273" i="23"/>
  <c r="Z273" i="23"/>
  <c r="AA274" i="23"/>
  <c r="W273" i="23"/>
  <c r="X273" i="23" l="1"/>
  <c r="AF273" i="23" s="1"/>
  <c r="Y274" i="23"/>
  <c r="AA275" i="23"/>
  <c r="Z274" i="23"/>
  <c r="W274" i="23"/>
  <c r="X274" i="23" l="1"/>
  <c r="AF274" i="23" s="1"/>
  <c r="W275" i="23"/>
  <c r="AA276" i="23"/>
  <c r="Z275" i="23"/>
  <c r="Y275" i="23"/>
  <c r="X275" i="23" l="1"/>
  <c r="AF275" i="23" s="1"/>
  <c r="AA277" i="23"/>
  <c r="W276" i="23"/>
  <c r="Y276" i="23"/>
  <c r="Z276" i="23"/>
  <c r="X276" i="23" l="1"/>
  <c r="AF276" i="23" s="1"/>
  <c r="Z277" i="23"/>
  <c r="Y277" i="23"/>
  <c r="W277" i="23"/>
  <c r="AA278" i="23"/>
  <c r="X277" i="23" l="1"/>
  <c r="AF277" i="23" s="1"/>
  <c r="AA279" i="23"/>
  <c r="W278" i="23"/>
  <c r="Y278" i="23"/>
  <c r="Z278" i="23"/>
  <c r="X278" i="23" l="1"/>
  <c r="AF278" i="23" s="1"/>
  <c r="Z279" i="23"/>
  <c r="W279" i="23"/>
  <c r="Y279" i="23"/>
  <c r="AA280" i="23"/>
  <c r="X279" i="23" l="1"/>
  <c r="AF279" i="23" s="1"/>
  <c r="Y280" i="23"/>
  <c r="AA281" i="23"/>
  <c r="Z280" i="23"/>
  <c r="W280" i="23"/>
  <c r="X280" i="23" l="1"/>
  <c r="AF280" i="23" s="1"/>
  <c r="W281" i="23"/>
  <c r="Y281" i="23"/>
  <c r="Z281" i="23"/>
  <c r="AA282" i="23"/>
  <c r="W282" i="23" l="1"/>
  <c r="Z282" i="23"/>
  <c r="AA283" i="23"/>
  <c r="Y282" i="23"/>
  <c r="X281" i="23"/>
  <c r="AF281" i="23" s="1"/>
  <c r="W283" i="23" l="1"/>
  <c r="Y283" i="23"/>
  <c r="AA284" i="23"/>
  <c r="Z283" i="23"/>
  <c r="X282" i="23"/>
  <c r="AF282" i="23" s="1"/>
  <c r="X283" i="23" l="1"/>
  <c r="AF283" i="23" s="1"/>
  <c r="AA285" i="23"/>
  <c r="W284" i="23"/>
  <c r="Y284" i="23"/>
  <c r="Z284" i="23"/>
  <c r="X284" i="23" l="1"/>
  <c r="AF284" i="23" s="1"/>
  <c r="AA286" i="23"/>
  <c r="Y285" i="23"/>
  <c r="W285" i="23"/>
  <c r="Z285" i="23"/>
  <c r="X285" i="23" l="1"/>
  <c r="AF285" i="23" s="1"/>
  <c r="AA287" i="23"/>
  <c r="W286" i="23"/>
  <c r="Z286" i="23"/>
  <c r="Y286" i="23"/>
  <c r="X286" i="23" l="1"/>
  <c r="AF286" i="23" s="1"/>
  <c r="W287" i="23"/>
  <c r="Y287" i="23"/>
  <c r="AA288" i="23"/>
  <c r="Z287" i="23"/>
  <c r="X287" i="23" l="1"/>
  <c r="AF287" i="23" s="1"/>
  <c r="W288" i="23"/>
  <c r="Z288" i="23"/>
  <c r="AA289" i="23"/>
  <c r="Y288" i="23"/>
  <c r="X288" i="23" l="1"/>
  <c r="AF288" i="23" s="1"/>
  <c r="Y289" i="23"/>
  <c r="W289" i="23"/>
  <c r="Z289" i="23"/>
  <c r="AA290" i="23"/>
  <c r="X289" i="23" l="1"/>
  <c r="AF289" i="23" s="1"/>
  <c r="Y290" i="23"/>
  <c r="Z290" i="23"/>
  <c r="AA291" i="23"/>
  <c r="W290" i="23"/>
  <c r="W291" i="23" l="1"/>
  <c r="Y291" i="23"/>
  <c r="AA292" i="23"/>
  <c r="Z291" i="23"/>
  <c r="X290" i="23"/>
  <c r="AF290" i="23" s="1"/>
  <c r="X291" i="23" l="1"/>
  <c r="AF291" i="23" s="1"/>
  <c r="W292" i="23"/>
  <c r="Y292" i="23"/>
  <c r="Z292" i="23"/>
  <c r="AA293" i="23"/>
  <c r="X292" i="23" l="1"/>
  <c r="AF292" i="23" s="1"/>
  <c r="W293" i="23"/>
  <c r="AA294" i="23"/>
  <c r="Z293" i="23"/>
  <c r="Y293" i="23"/>
  <c r="X293" i="23" l="1"/>
  <c r="AF293" i="23" s="1"/>
  <c r="W294" i="23"/>
  <c r="Z294" i="23"/>
  <c r="AA295" i="23"/>
  <c r="Y294" i="23"/>
  <c r="X294" i="23" l="1"/>
  <c r="AF294" i="23" s="1"/>
  <c r="Y295" i="23"/>
  <c r="AA296" i="23"/>
  <c r="Z295" i="23"/>
  <c r="W295" i="23"/>
  <c r="X295" i="23" l="1"/>
  <c r="AF295" i="23" s="1"/>
  <c r="W296" i="23"/>
  <c r="Z296" i="23"/>
  <c r="AA297" i="23"/>
  <c r="Y296" i="23"/>
  <c r="Z297" i="23" l="1"/>
  <c r="W297" i="23"/>
  <c r="Y297" i="23"/>
  <c r="AA298" i="23"/>
  <c r="X296" i="23"/>
  <c r="AF296" i="23" s="1"/>
  <c r="W298" i="23" l="1"/>
  <c r="AA299" i="23"/>
  <c r="Z298" i="23"/>
  <c r="Y298" i="23"/>
  <c r="X297" i="23"/>
  <c r="AF297" i="23" s="1"/>
  <c r="X298" i="23" l="1"/>
  <c r="AF298" i="23" s="1"/>
  <c r="AA300" i="23"/>
  <c r="W299" i="23"/>
  <c r="Y299" i="23"/>
  <c r="Z299" i="23"/>
  <c r="X299" i="23" l="1"/>
  <c r="AF299" i="23" s="1"/>
  <c r="AA301" i="23"/>
  <c r="Z300" i="23"/>
  <c r="W300" i="23"/>
  <c r="Y300" i="23"/>
  <c r="X300" i="23" l="1"/>
  <c r="AF300" i="23" s="1"/>
  <c r="Z301" i="23"/>
  <c r="AA302" i="23"/>
  <c r="W301" i="23"/>
  <c r="Y301" i="23"/>
  <c r="X301" i="23" l="1"/>
  <c r="AF301" i="23" s="1"/>
  <c r="Z302" i="23"/>
  <c r="W302" i="23"/>
  <c r="Y302" i="23"/>
  <c r="AA303" i="23"/>
  <c r="X302" i="23" l="1"/>
  <c r="AF302" i="23" s="1"/>
  <c r="AA304" i="23"/>
  <c r="W303" i="23"/>
  <c r="Y303" i="23"/>
  <c r="Z303" i="23"/>
  <c r="X303" i="23" l="1"/>
  <c r="AF303" i="23" s="1"/>
  <c r="W304" i="23"/>
  <c r="Y304" i="23"/>
  <c r="Z304" i="23"/>
  <c r="AA305" i="23"/>
  <c r="Y305" i="23" l="1"/>
  <c r="Z305" i="23"/>
  <c r="AA306" i="23"/>
  <c r="W305" i="23"/>
  <c r="X304" i="23"/>
  <c r="AF304" i="23" s="1"/>
  <c r="X305" i="23" l="1"/>
  <c r="AF305" i="23" s="1"/>
  <c r="Z306" i="23"/>
  <c r="W306" i="23"/>
  <c r="Y306" i="23"/>
  <c r="AA307" i="23"/>
  <c r="X306" i="23" l="1"/>
  <c r="AF306" i="23" s="1"/>
  <c r="Y307" i="23"/>
  <c r="Z307" i="23"/>
  <c r="AA308" i="23"/>
  <c r="W307" i="23"/>
  <c r="W308" i="23" l="1"/>
  <c r="Y308" i="23"/>
  <c r="Z308" i="23"/>
  <c r="AA309" i="23"/>
  <c r="X307" i="23"/>
  <c r="AF307" i="23" s="1"/>
  <c r="W309" i="23" l="1"/>
  <c r="Y309" i="23"/>
  <c r="Z309" i="23"/>
  <c r="AA310" i="23"/>
  <c r="X308" i="23"/>
  <c r="AF308" i="23" s="1"/>
  <c r="X309" i="23" l="1"/>
  <c r="AF309" i="23" s="1"/>
  <c r="Y310" i="23"/>
  <c r="W310" i="23"/>
  <c r="AA311" i="23"/>
  <c r="Z310" i="23"/>
  <c r="X310" i="23" l="1"/>
  <c r="AF310" i="23" s="1"/>
  <c r="AA312" i="23"/>
  <c r="W311" i="23"/>
  <c r="Y311" i="23"/>
  <c r="Z311" i="23"/>
  <c r="X311" i="23" l="1"/>
  <c r="AF311" i="23" s="1"/>
  <c r="Z312" i="23"/>
  <c r="AA313" i="23"/>
  <c r="W312" i="23"/>
  <c r="Y312" i="23"/>
  <c r="AA314" i="23" l="1"/>
  <c r="W313" i="23"/>
  <c r="Z313" i="23"/>
  <c r="Y313" i="23"/>
  <c r="X312" i="23"/>
  <c r="AF312" i="23" s="1"/>
  <c r="X313" i="23" l="1"/>
  <c r="AF313" i="23" s="1"/>
  <c r="Z314" i="23"/>
  <c r="W314" i="23"/>
  <c r="Y314" i="23"/>
  <c r="AA315" i="23"/>
  <c r="X314" i="23" l="1"/>
  <c r="AF314" i="23" s="1"/>
  <c r="AA316" i="23"/>
  <c r="W315" i="23"/>
  <c r="Z315" i="23"/>
  <c r="Y315" i="23"/>
  <c r="X315" i="23" l="1"/>
  <c r="AF315" i="23" s="1"/>
  <c r="Z316" i="23"/>
  <c r="AA317" i="23"/>
  <c r="W316" i="23"/>
  <c r="Y316" i="23"/>
  <c r="X316" i="23" l="1"/>
  <c r="AF316" i="23" s="1"/>
  <c r="Y317" i="23"/>
  <c r="W317" i="23"/>
  <c r="Z317" i="23"/>
  <c r="AA318" i="23"/>
  <c r="X317" i="23" l="1"/>
  <c r="AF317" i="23" s="1"/>
  <c r="W318" i="23"/>
  <c r="Y318" i="23"/>
  <c r="AA319" i="23"/>
  <c r="Z318" i="23"/>
  <c r="X318" i="23" l="1"/>
  <c r="AF318" i="23" s="1"/>
  <c r="W319" i="23"/>
  <c r="Y319" i="23"/>
  <c r="Z319" i="23"/>
  <c r="AA320" i="23"/>
  <c r="X319" i="23" l="1"/>
  <c r="AF319" i="23" s="1"/>
  <c r="AA321" i="23"/>
  <c r="W320" i="23"/>
  <c r="Y320" i="23"/>
  <c r="Z320" i="23"/>
  <c r="X320" i="23" l="1"/>
  <c r="AF320" i="23" s="1"/>
  <c r="AA322" i="23"/>
  <c r="W321" i="23"/>
  <c r="Z321" i="23"/>
  <c r="Y321" i="23"/>
  <c r="X321" i="23" l="1"/>
  <c r="AF321" i="23" s="1"/>
  <c r="AA323" i="23"/>
  <c r="W322" i="23"/>
  <c r="Y322" i="23"/>
  <c r="Z322" i="23"/>
  <c r="W323" i="23" l="1"/>
  <c r="Y323" i="23"/>
  <c r="Z323" i="23"/>
  <c r="AA324" i="23"/>
  <c r="X322" i="23"/>
  <c r="AF322" i="23" s="1"/>
  <c r="X323" i="23" l="1"/>
  <c r="AF323" i="23" s="1"/>
  <c r="Z324" i="23"/>
  <c r="W324" i="23"/>
  <c r="Y324" i="23"/>
  <c r="AA325" i="23"/>
  <c r="AA326" i="23" l="1"/>
  <c r="Z325" i="23"/>
  <c r="W325" i="23"/>
  <c r="Y325" i="23"/>
  <c r="X324" i="23"/>
  <c r="AF324" i="23" s="1"/>
  <c r="X325" i="23" l="1"/>
  <c r="AF325" i="23" s="1"/>
  <c r="Z326" i="23"/>
  <c r="AA327" i="23"/>
  <c r="W326" i="23"/>
  <c r="Y326" i="23"/>
  <c r="W327" i="23" l="1"/>
  <c r="Y327" i="23"/>
  <c r="AA328" i="23"/>
  <c r="Z327" i="23"/>
  <c r="X326" i="23"/>
  <c r="AF326" i="23" s="1"/>
  <c r="X327" i="23" l="1"/>
  <c r="AF327" i="23" s="1"/>
  <c r="AA329" i="23"/>
  <c r="Z328" i="23"/>
  <c r="W328" i="23"/>
  <c r="Y328" i="23"/>
  <c r="X328" i="23" l="1"/>
  <c r="AF328" i="23" s="1"/>
  <c r="Z329" i="23"/>
  <c r="AA330" i="23"/>
  <c r="Y329" i="23"/>
  <c r="W329" i="23"/>
  <c r="AA331" i="23" l="1"/>
  <c r="Z330" i="23"/>
  <c r="Y330" i="23"/>
  <c r="W330" i="23"/>
  <c r="X329" i="23"/>
  <c r="AF329" i="23" s="1"/>
  <c r="X330" i="23" l="1"/>
  <c r="AF330" i="23" s="1"/>
  <c r="Z331" i="23"/>
  <c r="W331" i="23"/>
  <c r="Y331" i="23"/>
  <c r="AA332" i="23"/>
  <c r="X331" i="23" l="1"/>
  <c r="AF331" i="23" s="1"/>
  <c r="AA333" i="23"/>
  <c r="Z332" i="23"/>
  <c r="W332" i="23"/>
  <c r="Y332" i="23"/>
  <c r="X332" i="23" l="1"/>
  <c r="AF332" i="23" s="1"/>
  <c r="AA334" i="23"/>
  <c r="Z333" i="23"/>
  <c r="W333" i="23"/>
  <c r="Y333" i="23"/>
  <c r="X333" i="23" l="1"/>
  <c r="AF333" i="23" s="1"/>
  <c r="AA335" i="23"/>
  <c r="Z334" i="23"/>
  <c r="W334" i="23"/>
  <c r="Y334" i="23"/>
  <c r="X334" i="23" l="1"/>
  <c r="AF334" i="23" s="1"/>
  <c r="AA336" i="23"/>
  <c r="Z335" i="23"/>
  <c r="W335" i="23"/>
  <c r="Y335" i="23"/>
  <c r="X335" i="23" l="1"/>
  <c r="AF335" i="23" s="1"/>
  <c r="Z336" i="23"/>
  <c r="W336" i="23"/>
  <c r="Y336" i="23"/>
  <c r="AA337" i="23"/>
  <c r="X336" i="23" l="1"/>
  <c r="AF336" i="23" s="1"/>
  <c r="Z337" i="23"/>
  <c r="AA338" i="23"/>
  <c r="W337" i="23"/>
  <c r="Y337" i="23"/>
  <c r="X337" i="23" l="1"/>
  <c r="AF337" i="23" s="1"/>
  <c r="Z338" i="23"/>
  <c r="W338" i="23"/>
  <c r="Y338" i="23"/>
  <c r="AA339" i="23"/>
  <c r="X338" i="23" l="1"/>
  <c r="AF338" i="23" s="1"/>
  <c r="Z339" i="23"/>
  <c r="AA340" i="23"/>
  <c r="W339" i="23"/>
  <c r="Y339" i="23"/>
  <c r="X339" i="23" l="1"/>
  <c r="AF339" i="23" s="1"/>
  <c r="AA341" i="23"/>
  <c r="Z340" i="23"/>
  <c r="Y340" i="23"/>
  <c r="W340" i="23"/>
  <c r="X340" i="23" l="1"/>
  <c r="AF340" i="23" s="1"/>
  <c r="Y341" i="23"/>
  <c r="Z341" i="23"/>
  <c r="AA342" i="23"/>
  <c r="W341" i="23"/>
  <c r="X341" i="23" l="1"/>
  <c r="AF341" i="23" s="1"/>
  <c r="Y342" i="23"/>
  <c r="Z342" i="23"/>
  <c r="AA343" i="23"/>
  <c r="W342" i="23"/>
  <c r="X342" i="23" l="1"/>
  <c r="AF342" i="23" s="1"/>
  <c r="Z343" i="23"/>
  <c r="W343" i="23"/>
  <c r="Y343" i="23"/>
  <c r="AA344" i="23"/>
  <c r="X343" i="23" l="1"/>
  <c r="AF343" i="23" s="1"/>
  <c r="Y344" i="23"/>
  <c r="Z344" i="23"/>
  <c r="AA345" i="23"/>
  <c r="W344" i="23"/>
  <c r="X344" i="23" l="1"/>
  <c r="AF344" i="23" s="1"/>
  <c r="Y345" i="23"/>
  <c r="AA346" i="23"/>
  <c r="Z345" i="23"/>
  <c r="W345" i="23"/>
  <c r="X345" i="23" l="1"/>
  <c r="AF345" i="23" s="1"/>
  <c r="Y346" i="23"/>
  <c r="Z346" i="23"/>
  <c r="AA347" i="23"/>
  <c r="W346" i="23"/>
  <c r="AA348" i="23" l="1"/>
  <c r="Z347" i="23"/>
  <c r="W347" i="23"/>
  <c r="Y347" i="23"/>
  <c r="X346" i="23"/>
  <c r="AF346" i="23" s="1"/>
  <c r="X347" i="23" l="1"/>
  <c r="AF347" i="23" s="1"/>
  <c r="AA349" i="23"/>
  <c r="W348" i="23"/>
  <c r="Z348" i="23"/>
  <c r="Y348" i="23"/>
  <c r="X348" i="23" l="1"/>
  <c r="AF348" i="23" s="1"/>
  <c r="Z349" i="23"/>
  <c r="Y349" i="23"/>
  <c r="W349" i="23"/>
  <c r="AA350" i="23"/>
  <c r="AA351" i="23" l="1"/>
  <c r="Z350" i="23"/>
  <c r="Y350" i="23"/>
  <c r="W350" i="23"/>
  <c r="X349" i="23"/>
  <c r="AF349" i="23" s="1"/>
  <c r="X350" i="23" l="1"/>
  <c r="AF350" i="23" s="1"/>
  <c r="Z351" i="23"/>
  <c r="AA352" i="23"/>
  <c r="Y351" i="23"/>
  <c r="W351" i="23"/>
  <c r="X351" i="23" l="1"/>
  <c r="AF351" i="23" s="1"/>
  <c r="Z352" i="23"/>
  <c r="Y352" i="23"/>
  <c r="AA353" i="23"/>
  <c r="W352" i="23"/>
  <c r="AA354" i="23" l="1"/>
  <c r="Y353" i="23"/>
  <c r="Z353" i="23"/>
  <c r="W353" i="23"/>
  <c r="X352" i="23"/>
  <c r="AF352" i="23" s="1"/>
  <c r="X353" i="23" l="1"/>
  <c r="AF353" i="23" s="1"/>
  <c r="Z354" i="23"/>
  <c r="Y354" i="23"/>
  <c r="AA355" i="23"/>
  <c r="W354" i="23"/>
  <c r="X354" i="23" l="1"/>
  <c r="AF354" i="23" s="1"/>
  <c r="AA356" i="23"/>
  <c r="W355" i="23"/>
  <c r="Y355" i="23"/>
  <c r="Z355" i="23"/>
  <c r="X355" i="23" l="1"/>
  <c r="AF355" i="23" s="1"/>
  <c r="AA357" i="23"/>
  <c r="Z356" i="23"/>
  <c r="Y356" i="23"/>
  <c r="W356" i="23"/>
  <c r="X356" i="23" l="1"/>
  <c r="AF356" i="23" s="1"/>
  <c r="AA358" i="23"/>
  <c r="W357" i="23"/>
  <c r="Y357" i="23"/>
  <c r="Z357" i="23"/>
  <c r="W358" i="23" l="1"/>
  <c r="Y358" i="23"/>
  <c r="AA359" i="23"/>
  <c r="Z358" i="23"/>
  <c r="X357" i="23"/>
  <c r="AF357" i="23" s="1"/>
  <c r="X358" i="23" l="1"/>
  <c r="AF358" i="23" s="1"/>
  <c r="W359" i="23"/>
  <c r="Y359" i="23"/>
  <c r="Z359" i="23"/>
  <c r="AA360" i="23"/>
  <c r="X359" i="23" l="1"/>
  <c r="AF359" i="23" s="1"/>
  <c r="AA361" i="23"/>
  <c r="Z360" i="23"/>
  <c r="Y360" i="23"/>
  <c r="W360" i="23"/>
  <c r="X360" i="23" l="1"/>
  <c r="AF360" i="23" s="1"/>
  <c r="Z361" i="23"/>
  <c r="W361" i="23"/>
  <c r="Y361" i="23"/>
  <c r="AA362" i="23"/>
  <c r="X361" i="23" l="1"/>
  <c r="AF361" i="23" s="1"/>
  <c r="AA363" i="23"/>
  <c r="Z362" i="23"/>
  <c r="Y362" i="23"/>
  <c r="W362" i="23"/>
  <c r="X362" i="23" l="1"/>
  <c r="AF362" i="23" s="1"/>
  <c r="W363" i="23"/>
  <c r="Y363" i="23"/>
  <c r="Z363" i="23"/>
  <c r="AA364" i="23"/>
  <c r="X363" i="23" l="1"/>
  <c r="AF363" i="23" s="1"/>
  <c r="Z364" i="23"/>
  <c r="W364" i="23"/>
  <c r="AA365" i="23"/>
  <c r="Y364" i="23"/>
  <c r="Z365" i="23" l="1"/>
  <c r="AA366" i="23"/>
  <c r="Y365" i="23"/>
  <c r="W365" i="23"/>
  <c r="X364" i="23"/>
  <c r="AF364" i="23" s="1"/>
  <c r="AA367" i="23" l="1"/>
  <c r="Z366" i="23"/>
  <c r="Y366" i="23"/>
  <c r="W366" i="23"/>
  <c r="X365" i="23"/>
  <c r="AF365" i="23" s="1"/>
  <c r="X366" i="23" l="1"/>
  <c r="AF366" i="23" s="1"/>
  <c r="W367" i="23"/>
  <c r="Y367" i="23"/>
  <c r="Z367" i="23"/>
  <c r="AA368" i="23"/>
  <c r="X367" i="23" l="1"/>
  <c r="AF367" i="23" s="1"/>
  <c r="W368" i="23"/>
  <c r="Y368" i="23"/>
  <c r="AA369" i="23"/>
  <c r="Z368" i="23"/>
  <c r="X368" i="23" l="1"/>
  <c r="AF368" i="23" s="1"/>
  <c r="Z369" i="23"/>
  <c r="W369" i="23"/>
  <c r="AA370" i="23"/>
  <c r="Y369" i="23"/>
  <c r="X369" i="23" l="1"/>
  <c r="AF369" i="23" s="1"/>
  <c r="AA371" i="23"/>
  <c r="Z370" i="23"/>
  <c r="Y370" i="23"/>
  <c r="W370" i="23"/>
  <c r="X370" i="23" l="1"/>
  <c r="AF370" i="23" s="1"/>
  <c r="W371" i="23"/>
  <c r="Z371" i="23"/>
  <c r="AA372" i="23"/>
  <c r="Y371" i="23"/>
  <c r="Z372" i="23" l="1"/>
  <c r="Y372" i="23"/>
  <c r="AA373" i="23"/>
  <c r="W372" i="23"/>
  <c r="X371" i="23"/>
  <c r="AF371" i="23" s="1"/>
  <c r="Z373" i="23" l="1"/>
  <c r="W373" i="23"/>
  <c r="AA374" i="23"/>
  <c r="Y373" i="23"/>
  <c r="X372" i="23"/>
  <c r="AF372" i="23" s="1"/>
  <c r="Z374" i="23" l="1"/>
  <c r="Y374" i="23"/>
  <c r="AA375" i="23"/>
  <c r="W374" i="23"/>
  <c r="X373" i="23"/>
  <c r="AF373" i="23" s="1"/>
  <c r="AA376" i="23" l="1"/>
  <c r="W375" i="23"/>
  <c r="Y375" i="23"/>
  <c r="Z375" i="23"/>
  <c r="X374" i="23"/>
  <c r="AF374" i="23" s="1"/>
  <c r="X375" i="23" l="1"/>
  <c r="AF375" i="23" s="1"/>
  <c r="Z376" i="23"/>
  <c r="AA377" i="23"/>
  <c r="W376" i="23"/>
  <c r="Y376" i="23"/>
  <c r="AA378" i="23" l="1"/>
  <c r="W377" i="23"/>
  <c r="Y377" i="23"/>
  <c r="Z377" i="23"/>
  <c r="X376" i="23"/>
  <c r="AF376" i="23" s="1"/>
  <c r="Z378" i="23" l="1"/>
  <c r="AA379" i="23"/>
  <c r="Y378" i="23"/>
  <c r="W378" i="23"/>
  <c r="X377" i="23"/>
  <c r="AF377" i="23" s="1"/>
  <c r="AA380" i="23" l="1"/>
  <c r="Z379" i="23"/>
  <c r="W379" i="23"/>
  <c r="Y379" i="23"/>
  <c r="X378" i="23"/>
  <c r="AF378" i="23" s="1"/>
  <c r="X379" i="23" l="1"/>
  <c r="AF379" i="23" s="1"/>
  <c r="W380" i="23"/>
  <c r="Y380" i="23"/>
  <c r="Z380" i="23"/>
  <c r="AA381" i="23"/>
  <c r="X380" i="23" l="1"/>
  <c r="AF380" i="23" s="1"/>
  <c r="Y381" i="23"/>
  <c r="W381" i="23"/>
  <c r="AA382" i="23"/>
  <c r="Z381" i="23"/>
  <c r="X381" i="23" l="1"/>
  <c r="AF381" i="23" s="1"/>
  <c r="Z382" i="23"/>
  <c r="AA383" i="23"/>
  <c r="W382" i="23"/>
  <c r="Y382" i="23"/>
  <c r="X382" i="23" l="1"/>
  <c r="AF382" i="23" s="1"/>
  <c r="Z383" i="23"/>
  <c r="W383" i="23"/>
  <c r="Y383" i="23"/>
  <c r="AA384" i="23"/>
  <c r="X383" i="23" l="1"/>
  <c r="AF383" i="23" s="1"/>
  <c r="Z384" i="23"/>
  <c r="AA385" i="23"/>
  <c r="W384" i="23"/>
  <c r="Y384" i="23"/>
  <c r="X384" i="23" l="1"/>
  <c r="AF384" i="23" s="1"/>
  <c r="W385" i="23"/>
  <c r="Y385" i="23"/>
  <c r="Z385" i="23"/>
  <c r="AA386" i="23"/>
  <c r="Y386" i="23" l="1"/>
  <c r="Z386" i="23"/>
  <c r="AA387" i="23"/>
  <c r="W386" i="23"/>
  <c r="X385" i="23"/>
  <c r="AF385" i="23" s="1"/>
  <c r="X386" i="23" l="1"/>
  <c r="AF386" i="23" s="1"/>
  <c r="Y387" i="23"/>
  <c r="AA388" i="23"/>
  <c r="Z387" i="23"/>
  <c r="W387" i="23"/>
  <c r="X387" i="23" l="1"/>
  <c r="AF387" i="23" s="1"/>
  <c r="Y388" i="23"/>
  <c r="AA389" i="23"/>
  <c r="Z388" i="23"/>
  <c r="W388" i="23"/>
  <c r="X388" i="23" l="1"/>
  <c r="AF388" i="23" s="1"/>
  <c r="W389" i="23"/>
  <c r="Y389" i="23"/>
  <c r="AA390" i="23"/>
  <c r="Z389" i="23"/>
  <c r="X389" i="23" l="1"/>
  <c r="AF389" i="23" s="1"/>
  <c r="Y390" i="23"/>
  <c r="AA391" i="23"/>
  <c r="Z390" i="23"/>
  <c r="W390" i="23"/>
  <c r="X390" i="23" l="1"/>
  <c r="AF390" i="23" s="1"/>
  <c r="AA392" i="23"/>
  <c r="W391" i="23"/>
  <c r="Y391" i="23"/>
  <c r="Z391" i="23"/>
  <c r="X391" i="23" l="1"/>
  <c r="AF391" i="23" s="1"/>
  <c r="Z392" i="23"/>
  <c r="W392" i="23"/>
  <c r="Y392" i="23"/>
  <c r="AA393" i="23"/>
  <c r="X392" i="23" l="1"/>
  <c r="AF392" i="23" s="1"/>
  <c r="W393" i="23"/>
  <c r="Y393" i="23"/>
  <c r="Z393" i="23"/>
  <c r="AA394" i="23"/>
  <c r="X393" i="23" l="1"/>
  <c r="AF393" i="23" s="1"/>
  <c r="W394" i="23"/>
  <c r="Y394" i="23"/>
  <c r="Z394" i="23"/>
  <c r="AA395" i="23"/>
  <c r="X394" i="23" l="1"/>
  <c r="AF394" i="23" s="1"/>
  <c r="AA396" i="23"/>
  <c r="Z395" i="23"/>
  <c r="W395" i="23"/>
  <c r="Y395" i="23"/>
  <c r="X395" i="23" l="1"/>
  <c r="AF395" i="23" s="1"/>
  <c r="Z396" i="23"/>
  <c r="Y396" i="23"/>
  <c r="W396" i="23"/>
  <c r="AA397" i="23"/>
  <c r="Z397" i="23" l="1"/>
  <c r="W397" i="23"/>
  <c r="Y397" i="23"/>
  <c r="AA398" i="23"/>
  <c r="X396" i="23"/>
  <c r="AF396" i="23" s="1"/>
  <c r="AA399" i="23" l="1"/>
  <c r="Z398" i="23"/>
  <c r="W398" i="23"/>
  <c r="Y398" i="23"/>
  <c r="X397" i="23"/>
  <c r="AF397" i="23" s="1"/>
  <c r="X398" i="23" l="1"/>
  <c r="AF398" i="23" s="1"/>
  <c r="Z399" i="23"/>
  <c r="W399" i="23"/>
  <c r="Y399" i="23"/>
  <c r="AA400" i="23"/>
  <c r="X399" i="23" l="1"/>
  <c r="AF399" i="23" s="1"/>
  <c r="Z400" i="23"/>
  <c r="AA401" i="23"/>
  <c r="W400" i="23"/>
  <c r="Y400" i="23"/>
  <c r="AA402" i="23" l="1"/>
  <c r="Z401" i="23"/>
  <c r="W401" i="23"/>
  <c r="Y401" i="23"/>
  <c r="X400" i="23"/>
  <c r="AF400" i="23" s="1"/>
  <c r="X401" i="23" l="1"/>
  <c r="AF401" i="23" s="1"/>
  <c r="Z402" i="23"/>
  <c r="AA403" i="23"/>
  <c r="W402" i="23"/>
  <c r="Y402" i="23"/>
  <c r="AA404" i="23" l="1"/>
  <c r="Z403" i="23"/>
  <c r="Y403" i="23"/>
  <c r="W403" i="23"/>
  <c r="X402" i="23"/>
  <c r="AF402" i="23" s="1"/>
  <c r="X403" i="23" l="1"/>
  <c r="AF403" i="23" s="1"/>
  <c r="AA405" i="23"/>
  <c r="Z404" i="23"/>
  <c r="W404" i="23"/>
  <c r="Y404" i="23"/>
  <c r="X404" i="23" l="1"/>
  <c r="AF404" i="23" s="1"/>
  <c r="AA406" i="23"/>
  <c r="Z405" i="23"/>
  <c r="Y405" i="23"/>
  <c r="W405" i="23"/>
  <c r="X405" i="23" l="1"/>
  <c r="AF405" i="23" s="1"/>
  <c r="AA407" i="23"/>
  <c r="Z406" i="23"/>
  <c r="W406" i="23"/>
  <c r="Y406" i="23"/>
  <c r="X406" i="23" l="1"/>
  <c r="AF406" i="23" s="1"/>
  <c r="Z407" i="23"/>
  <c r="AA408" i="23"/>
  <c r="W407" i="23"/>
  <c r="Y407" i="23"/>
  <c r="Z408" i="23" l="1"/>
  <c r="W408" i="23"/>
  <c r="Y408" i="23"/>
  <c r="AA409" i="23"/>
  <c r="X407" i="23"/>
  <c r="AF407" i="23" s="1"/>
  <c r="Z409" i="23" l="1"/>
  <c r="AA410" i="23"/>
  <c r="W409" i="23"/>
  <c r="Y409" i="23"/>
  <c r="X408" i="23"/>
  <c r="AF408" i="23" s="1"/>
  <c r="Z410" i="23" l="1"/>
  <c r="W410" i="23"/>
  <c r="Y410" i="23"/>
  <c r="AA411" i="23"/>
  <c r="X409" i="23"/>
  <c r="AF409" i="23" s="1"/>
  <c r="AA412" i="23" l="1"/>
  <c r="Z411" i="23"/>
  <c r="W411" i="23"/>
  <c r="Y411" i="23"/>
  <c r="X410" i="23"/>
  <c r="AF410" i="23" s="1"/>
  <c r="X411" i="23" l="1"/>
  <c r="AF411" i="23" s="1"/>
  <c r="AA413" i="23"/>
  <c r="Z412" i="23"/>
  <c r="W412" i="23"/>
  <c r="Y412" i="23"/>
  <c r="X412" i="23" l="1"/>
  <c r="AF412" i="23" s="1"/>
  <c r="AA414" i="23"/>
  <c r="Z413" i="23"/>
  <c r="W413" i="23"/>
  <c r="Y413" i="23"/>
  <c r="X413" i="23" l="1"/>
  <c r="AF413" i="23" s="1"/>
  <c r="Z414" i="23"/>
  <c r="AA415" i="23"/>
  <c r="W414" i="23"/>
  <c r="Y414" i="23"/>
  <c r="Z415" i="23" l="1"/>
  <c r="W415" i="23"/>
  <c r="Y415" i="23"/>
  <c r="AA416" i="23"/>
  <c r="X414" i="23"/>
  <c r="AF414" i="23" s="1"/>
  <c r="AA417" i="23" l="1"/>
  <c r="W416" i="23"/>
  <c r="Y416" i="23"/>
  <c r="Z416" i="23"/>
  <c r="X415" i="23"/>
  <c r="AF415" i="23" s="1"/>
  <c r="X416" i="23" l="1"/>
  <c r="AF416" i="23" s="1"/>
  <c r="AA418" i="23"/>
  <c r="Z417" i="23"/>
  <c r="Y417" i="23"/>
  <c r="W417" i="23"/>
  <c r="X417" i="23" l="1"/>
  <c r="AF417" i="23" s="1"/>
  <c r="AA419" i="23"/>
  <c r="W418" i="23"/>
  <c r="Y418" i="23"/>
  <c r="Z418" i="23"/>
  <c r="X418" i="23" l="1"/>
  <c r="AF418" i="23" s="1"/>
  <c r="Z419" i="23"/>
  <c r="W419" i="23"/>
  <c r="Y419" i="23"/>
  <c r="AA420" i="23"/>
  <c r="X419" i="23" l="1"/>
  <c r="AF419" i="23" s="1"/>
  <c r="AA421" i="23"/>
  <c r="Z420" i="23"/>
  <c r="W420" i="23"/>
  <c r="Y420" i="23"/>
  <c r="X420" i="23" l="1"/>
  <c r="AF420" i="23" s="1"/>
  <c r="Y421" i="23"/>
  <c r="Z421" i="23"/>
  <c r="AA422" i="23"/>
  <c r="W421" i="23"/>
  <c r="X421" i="23" l="1"/>
  <c r="AF421" i="23" s="1"/>
  <c r="W422" i="23"/>
  <c r="Y422" i="23"/>
  <c r="Z422" i="23"/>
  <c r="AA423" i="23"/>
  <c r="Y423" i="23" l="1"/>
  <c r="AA424" i="23"/>
  <c r="Z423" i="23"/>
  <c r="W423" i="23"/>
  <c r="X422" i="23"/>
  <c r="AF422" i="23" s="1"/>
  <c r="Y424" i="23" l="1"/>
  <c r="Z424" i="23"/>
  <c r="AA425" i="23"/>
  <c r="W424" i="23"/>
  <c r="X423" i="23"/>
  <c r="AF423" i="23" s="1"/>
  <c r="X424" i="23" l="1"/>
  <c r="AF424" i="23" s="1"/>
  <c r="Z425" i="23"/>
  <c r="AA426" i="23"/>
  <c r="W425" i="23"/>
  <c r="Y425" i="23"/>
  <c r="X425" i="23" l="1"/>
  <c r="AF425" i="23" s="1"/>
  <c r="Y426" i="23"/>
  <c r="Z426" i="23"/>
  <c r="AA427" i="23"/>
  <c r="W426" i="23"/>
  <c r="X426" i="23" l="1"/>
  <c r="AF426" i="23" s="1"/>
  <c r="W427" i="23"/>
  <c r="Y427" i="23"/>
  <c r="Z427" i="23"/>
  <c r="AA428" i="23"/>
  <c r="Y428" i="23" l="1"/>
  <c r="Z428" i="23"/>
  <c r="AA429" i="23"/>
  <c r="W428" i="23"/>
  <c r="X427" i="23"/>
  <c r="AF427" i="23" s="1"/>
  <c r="X428" i="23" l="1"/>
  <c r="AF428" i="23" s="1"/>
  <c r="Y429" i="23"/>
  <c r="AA430" i="23"/>
  <c r="Z429" i="23"/>
  <c r="W429" i="23"/>
  <c r="Y430" i="23" l="1"/>
  <c r="AA431" i="23"/>
  <c r="Z430" i="23"/>
  <c r="W430" i="23"/>
  <c r="X429" i="23"/>
  <c r="AF429" i="23" s="1"/>
  <c r="W431" i="23" l="1"/>
  <c r="Y431" i="23"/>
  <c r="AA432" i="23"/>
  <c r="Z431" i="23"/>
  <c r="X430" i="23"/>
  <c r="AF430" i="23" s="1"/>
  <c r="X431" i="23" l="1"/>
  <c r="AF431" i="23" s="1"/>
  <c r="Y432" i="23"/>
  <c r="Z432" i="23"/>
  <c r="AA433" i="23"/>
  <c r="W432" i="23"/>
  <c r="Y433" i="23" l="1"/>
  <c r="Z433" i="23"/>
  <c r="AA434" i="23"/>
  <c r="W433" i="23"/>
  <c r="X432" i="23"/>
  <c r="AF432" i="23" s="1"/>
  <c r="X433" i="23" l="1"/>
  <c r="AF433" i="23" s="1"/>
  <c r="W434" i="23"/>
  <c r="Y434" i="23"/>
  <c r="AA435" i="23"/>
  <c r="Z434" i="23"/>
  <c r="X434" i="23" l="1"/>
  <c r="AF434" i="23" s="1"/>
  <c r="W435" i="23"/>
  <c r="Y435" i="23"/>
  <c r="AA436" i="23"/>
  <c r="Z435" i="23"/>
  <c r="X435" i="23" l="1"/>
  <c r="AF435" i="23" s="1"/>
  <c r="W436" i="23"/>
  <c r="Y436" i="23"/>
  <c r="Z436" i="23"/>
  <c r="AA437" i="23"/>
  <c r="Y437" i="23" l="1"/>
  <c r="AA438" i="23"/>
  <c r="Z437" i="23"/>
  <c r="W437" i="23"/>
  <c r="X436" i="23"/>
  <c r="AF436" i="23" s="1"/>
  <c r="X437" i="23" l="1"/>
  <c r="AF437" i="23" s="1"/>
  <c r="Z438" i="23"/>
  <c r="W438" i="23"/>
  <c r="Y438" i="23"/>
  <c r="AA439" i="23"/>
  <c r="Y439" i="23" l="1"/>
  <c r="Z439" i="23"/>
  <c r="AA440" i="23"/>
  <c r="W439" i="23"/>
  <c r="X438" i="23"/>
  <c r="AF438" i="23" s="1"/>
  <c r="AA441" i="23" l="1"/>
  <c r="W440" i="23"/>
  <c r="Y440" i="23"/>
  <c r="Z440" i="23"/>
  <c r="X439" i="23"/>
  <c r="AF439" i="23" s="1"/>
  <c r="X440" i="23" l="1"/>
  <c r="AF440" i="23" s="1"/>
  <c r="AA442" i="23"/>
  <c r="W441" i="23"/>
  <c r="Y441" i="23"/>
  <c r="Z441" i="23"/>
  <c r="X441" i="23" l="1"/>
  <c r="AF441" i="23" s="1"/>
  <c r="W442" i="23"/>
  <c r="AA443" i="23"/>
  <c r="Y442" i="23"/>
  <c r="Z442" i="23"/>
  <c r="X442" i="23" l="1"/>
  <c r="AF442" i="23" s="1"/>
  <c r="AA444" i="23"/>
  <c r="W443" i="23"/>
  <c r="Y443" i="23"/>
  <c r="Z443" i="23"/>
  <c r="X443" i="23" l="1"/>
  <c r="AF443" i="23" s="1"/>
  <c r="W444" i="23"/>
  <c r="Y444" i="23"/>
  <c r="AA445" i="23"/>
  <c r="Z444" i="23"/>
  <c r="X444" i="23" l="1"/>
  <c r="AF444" i="23" s="1"/>
  <c r="W445" i="23"/>
  <c r="Y445" i="23"/>
  <c r="Z445" i="23"/>
  <c r="AA446" i="23"/>
  <c r="X445" i="23" l="1"/>
  <c r="AF445" i="23" s="1"/>
  <c r="AA447" i="23"/>
  <c r="W446" i="23"/>
  <c r="Y446" i="23"/>
  <c r="Z446" i="23"/>
  <c r="X446" i="23" l="1"/>
  <c r="AF446" i="23" s="1"/>
  <c r="W447" i="23"/>
  <c r="Z447" i="23"/>
  <c r="Y447" i="23"/>
  <c r="AA448" i="23"/>
  <c r="AA449" i="23" l="1"/>
  <c r="W448" i="23"/>
  <c r="Y448" i="23"/>
  <c r="Z448" i="23"/>
  <c r="X447" i="23"/>
  <c r="AF447" i="23" s="1"/>
  <c r="X448" i="23" l="1"/>
  <c r="AF448" i="23" s="1"/>
  <c r="W449" i="23"/>
  <c r="Y449" i="23"/>
  <c r="AA450" i="23"/>
  <c r="Z449" i="23"/>
  <c r="X449" i="23" l="1"/>
  <c r="AF449" i="23" s="1"/>
  <c r="W450" i="23"/>
  <c r="Y450" i="23"/>
  <c r="Z450" i="23"/>
  <c r="AA451" i="23"/>
  <c r="X450" i="23" l="1"/>
  <c r="AF450" i="23" s="1"/>
  <c r="W451" i="23"/>
  <c r="Y451" i="23"/>
  <c r="AA452" i="23"/>
  <c r="Z451" i="23"/>
  <c r="X451" i="23" l="1"/>
  <c r="AF451" i="23" s="1"/>
  <c r="W452" i="23"/>
  <c r="Z452" i="23"/>
  <c r="Y452" i="23"/>
  <c r="AA453" i="23"/>
  <c r="X452" i="23" l="1"/>
  <c r="AF452" i="23" s="1"/>
  <c r="AA454" i="23"/>
  <c r="W453" i="23"/>
  <c r="Y453" i="23"/>
  <c r="Z453" i="23"/>
  <c r="X453" i="23" l="1"/>
  <c r="AF453" i="23" s="1"/>
  <c r="Y454" i="23"/>
  <c r="AA455" i="23"/>
  <c r="Z454" i="23"/>
  <c r="W454" i="23"/>
  <c r="X454" i="23" l="1"/>
  <c r="AF454" i="23" s="1"/>
  <c r="AA456" i="23"/>
  <c r="W455" i="23"/>
  <c r="Y455" i="23"/>
  <c r="Z455" i="23"/>
  <c r="X455" i="23" l="1"/>
  <c r="AF455" i="23" s="1"/>
  <c r="Z456" i="23"/>
  <c r="Y456" i="23"/>
  <c r="W456" i="23"/>
  <c r="AA457" i="23"/>
  <c r="X456" i="23" l="1"/>
  <c r="AF456" i="23" s="1"/>
  <c r="W457" i="23"/>
  <c r="AA458" i="23"/>
  <c r="Z457" i="23"/>
  <c r="Y457" i="23"/>
  <c r="X457" i="23" l="1"/>
  <c r="AF457" i="23" s="1"/>
  <c r="Z458" i="23"/>
  <c r="Y458" i="23"/>
  <c r="W458" i="23"/>
  <c r="AA459" i="23"/>
  <c r="W459" i="23" l="1"/>
  <c r="Y459" i="23"/>
  <c r="Z459" i="23"/>
  <c r="AA460" i="23"/>
  <c r="X458" i="23"/>
  <c r="AF458" i="23" s="1"/>
  <c r="X459" i="23" l="1"/>
  <c r="AF459" i="23" s="1"/>
  <c r="W460" i="23"/>
  <c r="Z460" i="23"/>
  <c r="Y460" i="23"/>
  <c r="AA461" i="23"/>
  <c r="X460" i="23" l="1"/>
  <c r="AF460" i="23" s="1"/>
  <c r="AA462" i="23"/>
  <c r="W461" i="23"/>
  <c r="Z461" i="23"/>
  <c r="Y461" i="23"/>
  <c r="X461" i="23" l="1"/>
  <c r="AF461" i="23" s="1"/>
  <c r="W462" i="23"/>
  <c r="Y462" i="23"/>
  <c r="AA463" i="23"/>
  <c r="Z462" i="23"/>
  <c r="X462" i="23" l="1"/>
  <c r="AF462" i="23" s="1"/>
  <c r="AA464" i="23"/>
  <c r="W463" i="23"/>
  <c r="Y463" i="23"/>
  <c r="Z463" i="23"/>
  <c r="X463" i="23" l="1"/>
  <c r="AF463" i="23" s="1"/>
  <c r="Y464" i="23"/>
  <c r="Z464" i="23"/>
  <c r="AA465" i="23"/>
  <c r="W464" i="23"/>
  <c r="Y465" i="23" l="1"/>
  <c r="Z465" i="23"/>
  <c r="W465" i="23"/>
  <c r="AA466" i="23"/>
  <c r="X464" i="23"/>
  <c r="AF464" i="23" s="1"/>
  <c r="W466" i="23" l="1"/>
  <c r="Y466" i="23"/>
  <c r="AA467" i="23"/>
  <c r="Z466" i="23"/>
  <c r="X465" i="23"/>
  <c r="AF465" i="23" s="1"/>
  <c r="X466" i="23" l="1"/>
  <c r="AF466" i="23" s="1"/>
  <c r="W467" i="23"/>
  <c r="AA468" i="23"/>
  <c r="Z467" i="23"/>
  <c r="Y467" i="23"/>
  <c r="X467" i="23" l="1"/>
  <c r="AF467" i="23" s="1"/>
  <c r="AA469" i="23"/>
  <c r="W468" i="23"/>
  <c r="Y468" i="23"/>
  <c r="Z468" i="23"/>
  <c r="X468" i="23" l="1"/>
  <c r="AF468" i="23" s="1"/>
  <c r="AA470" i="23"/>
  <c r="Y469" i="23"/>
  <c r="Z469" i="23"/>
  <c r="W469" i="23"/>
  <c r="X469" i="23" l="1"/>
  <c r="AF469" i="23" s="1"/>
  <c r="W470" i="23"/>
  <c r="Z470" i="23"/>
  <c r="AA471" i="23"/>
  <c r="Y470" i="23"/>
  <c r="Z471" i="23" l="1"/>
  <c r="Y471" i="23"/>
  <c r="W471" i="23"/>
  <c r="AA472" i="23"/>
  <c r="X470" i="23"/>
  <c r="AF470" i="23" s="1"/>
  <c r="X471" i="23" l="1"/>
  <c r="AF471" i="23" s="1"/>
  <c r="W472" i="23"/>
  <c r="Y472" i="23"/>
  <c r="AA473" i="23"/>
  <c r="Z472" i="23"/>
  <c r="X472" i="23" l="1"/>
  <c r="AF472" i="23" s="1"/>
  <c r="W473" i="23"/>
  <c r="AA474" i="23"/>
  <c r="Y473" i="23"/>
  <c r="Z473" i="23"/>
  <c r="X473" i="23" l="1"/>
  <c r="AF473" i="23" s="1"/>
  <c r="AA475" i="23"/>
  <c r="W474" i="23"/>
  <c r="Y474" i="23"/>
  <c r="Z474" i="23"/>
  <c r="W475" i="23" l="1"/>
  <c r="Z475" i="23"/>
  <c r="AA476" i="23"/>
  <c r="Y475" i="23"/>
  <c r="X474" i="23"/>
  <c r="AF474" i="23" s="1"/>
  <c r="Y476" i="23" l="1"/>
  <c r="Z476" i="23"/>
  <c r="W476" i="23"/>
  <c r="AA477" i="23"/>
  <c r="X475" i="23"/>
  <c r="AF475" i="23" s="1"/>
  <c r="W477" i="23" l="1"/>
  <c r="Y477" i="23"/>
  <c r="Z477" i="23"/>
  <c r="AA478" i="23"/>
  <c r="X476" i="23"/>
  <c r="AF476" i="23" s="1"/>
  <c r="X477" i="23" l="1"/>
  <c r="AF477" i="23" s="1"/>
  <c r="AA479" i="23"/>
  <c r="Y478" i="23"/>
  <c r="Z478" i="23"/>
  <c r="W478" i="23"/>
  <c r="X478" i="23" l="1"/>
  <c r="AF478" i="23" s="1"/>
  <c r="Z479" i="23"/>
  <c r="W479" i="23"/>
  <c r="Y479" i="23"/>
  <c r="AA480" i="23"/>
  <c r="X479" i="23" l="1"/>
  <c r="AF479" i="23" s="1"/>
  <c r="Z480" i="23"/>
  <c r="W480" i="23"/>
  <c r="Y480" i="23"/>
  <c r="AA481" i="23"/>
  <c r="X480" i="23" l="1"/>
  <c r="AF480" i="23" s="1"/>
  <c r="W481" i="23"/>
  <c r="Y481" i="23"/>
  <c r="AA482" i="23"/>
  <c r="Z481" i="23"/>
  <c r="X481" i="23" l="1"/>
  <c r="AF481" i="23" s="1"/>
  <c r="W482" i="23"/>
  <c r="Y482" i="23"/>
  <c r="AA483" i="23"/>
  <c r="Z482" i="23"/>
  <c r="X482" i="23" l="1"/>
  <c r="AF482" i="23" s="1"/>
  <c r="W483" i="23"/>
  <c r="Y483" i="23"/>
  <c r="Z483" i="23"/>
  <c r="AA484" i="23"/>
  <c r="X483" i="23" l="1"/>
  <c r="AF483" i="23" s="1"/>
  <c r="W484" i="23"/>
  <c r="AA485" i="23"/>
  <c r="Z484" i="23"/>
  <c r="Y484" i="23"/>
  <c r="X484" i="23" l="1"/>
  <c r="AF484" i="23" s="1"/>
  <c r="Z485" i="23"/>
  <c r="W485" i="23"/>
  <c r="AA486" i="23"/>
  <c r="Y485" i="23"/>
  <c r="W486" i="23" l="1"/>
  <c r="Y486" i="23"/>
  <c r="AA487" i="23"/>
  <c r="Z486" i="23"/>
  <c r="X485" i="23"/>
  <c r="AF485" i="23" s="1"/>
  <c r="X486" i="23" l="1"/>
  <c r="AF486" i="23" s="1"/>
  <c r="W487" i="23"/>
  <c r="AA488" i="23"/>
  <c r="Y487" i="23"/>
  <c r="Z487" i="23"/>
  <c r="X487" i="23" l="1"/>
  <c r="AF487" i="23" s="1"/>
  <c r="Z488" i="23"/>
  <c r="W488" i="23"/>
  <c r="Y488" i="23"/>
  <c r="AA489" i="23"/>
  <c r="X488" i="23" l="1"/>
  <c r="AF488" i="23" s="1"/>
  <c r="Z489" i="23"/>
  <c r="Y489" i="23"/>
  <c r="AA490" i="23"/>
  <c r="W489" i="23"/>
  <c r="X489" i="23" l="1"/>
  <c r="AF489" i="23" s="1"/>
  <c r="AA491" i="23"/>
  <c r="Y490" i="23"/>
  <c r="W490" i="23"/>
  <c r="Z490" i="23"/>
  <c r="X490" i="23" l="1"/>
  <c r="AF490" i="23" s="1"/>
  <c r="W491" i="23"/>
  <c r="Y491" i="23"/>
  <c r="AA492" i="23"/>
  <c r="Z491" i="23"/>
  <c r="X491" i="23" l="1"/>
  <c r="AF491" i="23" s="1"/>
  <c r="W492" i="23"/>
  <c r="Z492" i="23"/>
  <c r="Y492" i="23"/>
  <c r="AA493" i="23"/>
  <c r="W493" i="23" l="1"/>
  <c r="Y493" i="23"/>
  <c r="AA494" i="23"/>
  <c r="Z493" i="23"/>
  <c r="X492" i="23"/>
  <c r="AF492" i="23" s="1"/>
  <c r="X493" i="23" l="1"/>
  <c r="AF493" i="23" s="1"/>
  <c r="Y494" i="23"/>
  <c r="AA495" i="23"/>
  <c r="W494" i="23"/>
  <c r="Z494" i="23"/>
  <c r="X494" i="23" l="1"/>
  <c r="AF494" i="23" s="1"/>
  <c r="W495" i="23"/>
  <c r="Y495" i="23"/>
  <c r="Z495" i="23"/>
  <c r="AA496" i="23"/>
  <c r="X495" i="23" l="1"/>
  <c r="AF495" i="23" s="1"/>
  <c r="Z496" i="23"/>
  <c r="Y496" i="23"/>
  <c r="AA497" i="23"/>
  <c r="W496" i="23"/>
  <c r="W497" i="23" l="1"/>
  <c r="Y497" i="23"/>
  <c r="Z497" i="23"/>
  <c r="AA498" i="23"/>
  <c r="X496" i="23"/>
  <c r="AF496" i="23" s="1"/>
  <c r="X497" i="23" l="1"/>
  <c r="AF497" i="23" s="1"/>
  <c r="Z498" i="23"/>
  <c r="W498" i="23"/>
  <c r="Y498" i="23"/>
  <c r="AA499" i="23"/>
  <c r="X498" i="23" l="1"/>
  <c r="AF498" i="23" s="1"/>
  <c r="W499" i="23"/>
  <c r="AA500" i="23"/>
  <c r="Y499" i="23"/>
  <c r="Z499" i="23"/>
  <c r="X499" i="23" l="1"/>
  <c r="AF499" i="23" s="1"/>
  <c r="Z500" i="23"/>
  <c r="Y500" i="23"/>
  <c r="AA501" i="23"/>
  <c r="W500" i="23"/>
  <c r="W501" i="23" l="1"/>
  <c r="Y501" i="23"/>
  <c r="Z501" i="23"/>
  <c r="AA502" i="23"/>
  <c r="X500" i="23"/>
  <c r="AF500" i="23" s="1"/>
  <c r="X501" i="23" l="1"/>
  <c r="AF501" i="23" s="1"/>
  <c r="W502" i="23"/>
  <c r="Y502" i="23"/>
  <c r="AA503" i="23"/>
  <c r="Z502" i="23"/>
  <c r="X502" i="23" l="1"/>
  <c r="AF502" i="23" s="1"/>
  <c r="AA504" i="23"/>
  <c r="W503" i="23"/>
  <c r="Y503" i="23"/>
  <c r="Z503" i="23"/>
  <c r="Z504" i="23" l="1"/>
  <c r="W504" i="23"/>
  <c r="Y504" i="23"/>
  <c r="AA505" i="23"/>
  <c r="X503" i="23"/>
  <c r="AF503" i="23" s="1"/>
  <c r="X504" i="23" l="1"/>
  <c r="AF504" i="23" s="1"/>
  <c r="W505" i="23"/>
  <c r="Z505" i="23"/>
  <c r="AA506" i="23"/>
  <c r="Y505" i="23"/>
  <c r="X505" i="23" l="1"/>
  <c r="AF505" i="23" s="1"/>
  <c r="W506" i="23"/>
  <c r="Y506" i="23"/>
  <c r="AA507" i="23"/>
  <c r="Z506" i="23"/>
  <c r="X506" i="23" l="1"/>
  <c r="AF506" i="23" s="1"/>
  <c r="Z507" i="23"/>
  <c r="W507" i="23"/>
  <c r="Y507" i="23"/>
  <c r="AA508" i="23"/>
  <c r="X507" i="23" l="1"/>
  <c r="AF507" i="23" s="1"/>
  <c r="Z508" i="23"/>
  <c r="W508" i="23"/>
  <c r="Y508" i="23"/>
  <c r="AA509" i="23"/>
  <c r="W509" i="23" l="1"/>
  <c r="AA510" i="23"/>
  <c r="Z509" i="23"/>
  <c r="Y509" i="23"/>
  <c r="X508" i="23"/>
  <c r="AF508" i="23" s="1"/>
  <c r="X509" i="23" l="1"/>
  <c r="AF509" i="23" s="1"/>
  <c r="W510" i="23"/>
  <c r="Y510" i="23"/>
  <c r="AA511" i="23"/>
  <c r="Z510" i="23"/>
  <c r="X510" i="23" l="1"/>
  <c r="AF510" i="23" s="1"/>
  <c r="AA512" i="23"/>
  <c r="W511" i="23"/>
  <c r="Y511" i="23"/>
  <c r="Z511" i="23"/>
  <c r="X511" i="23" l="1"/>
  <c r="AF511" i="23" s="1"/>
  <c r="Z512" i="23"/>
  <c r="Y512" i="23"/>
  <c r="AA513" i="23"/>
  <c r="W512" i="23"/>
  <c r="AA514" i="23" l="1"/>
  <c r="W513" i="23"/>
  <c r="Y513" i="23"/>
  <c r="Z513" i="23"/>
  <c r="X512" i="23"/>
  <c r="AF512" i="23" s="1"/>
  <c r="Z514" i="23" l="1"/>
  <c r="Y514" i="23"/>
  <c r="AA515" i="23"/>
  <c r="W514" i="23"/>
  <c r="X513" i="23"/>
  <c r="AF513" i="23" s="1"/>
  <c r="Z515" i="23" l="1"/>
  <c r="W515" i="23"/>
  <c r="Y515" i="23"/>
  <c r="AA516" i="23"/>
  <c r="X514" i="23"/>
  <c r="AF514" i="23" s="1"/>
  <c r="X515" i="23" l="1"/>
  <c r="AF515" i="23" s="1"/>
  <c r="W516" i="23"/>
  <c r="Y516" i="23"/>
  <c r="AA517" i="23"/>
  <c r="Z516" i="23"/>
  <c r="X516" i="23" l="1"/>
  <c r="AF516" i="23" s="1"/>
  <c r="Z517" i="23"/>
  <c r="Y517" i="23"/>
  <c r="AA518" i="23"/>
  <c r="W517" i="23"/>
  <c r="AA519" i="23" l="1"/>
  <c r="W518" i="23"/>
  <c r="Y518" i="23"/>
  <c r="Z518" i="23"/>
  <c r="X517" i="23"/>
  <c r="AF517" i="23" s="1"/>
  <c r="Z519" i="23" l="1"/>
  <c r="W519" i="23"/>
  <c r="Y519" i="23"/>
  <c r="AA520" i="23"/>
  <c r="X518" i="23"/>
  <c r="AF518" i="23" s="1"/>
  <c r="X519" i="23" l="1"/>
  <c r="AF519" i="23" s="1"/>
  <c r="AA521" i="23"/>
  <c r="W520" i="23"/>
  <c r="Y520" i="23"/>
  <c r="Z520" i="23"/>
  <c r="X520" i="23" l="1"/>
  <c r="AF520" i="23" s="1"/>
  <c r="Z521" i="23"/>
  <c r="W521" i="23"/>
  <c r="Y521" i="23"/>
  <c r="AA522" i="23"/>
  <c r="Z522" i="23" l="1"/>
  <c r="W522" i="23"/>
  <c r="Y522" i="23"/>
  <c r="AA523" i="23"/>
  <c r="X521" i="23"/>
  <c r="AF521" i="23" s="1"/>
  <c r="X522" i="23" l="1"/>
  <c r="AF522" i="23" s="1"/>
  <c r="W523" i="23"/>
  <c r="AA524" i="23"/>
  <c r="Z523" i="23"/>
  <c r="Y523" i="23"/>
  <c r="X523" i="23" l="1"/>
  <c r="AF523" i="23" s="1"/>
  <c r="Z524" i="23"/>
  <c r="W524" i="23"/>
  <c r="Y524" i="23"/>
  <c r="AA525" i="23"/>
  <c r="X524" i="23" l="1"/>
  <c r="AF524" i="23" s="1"/>
  <c r="W525" i="23"/>
  <c r="Y525" i="23"/>
  <c r="Z525" i="23"/>
  <c r="AA526" i="23"/>
  <c r="X525" i="23" l="1"/>
  <c r="AF525" i="23" s="1"/>
  <c r="W526" i="23"/>
  <c r="AA527" i="23"/>
  <c r="Z526" i="23"/>
  <c r="Y526" i="23"/>
  <c r="X526" i="23" l="1"/>
  <c r="AF526" i="23" s="1"/>
  <c r="W527" i="23"/>
  <c r="Y527" i="23"/>
  <c r="AA528" i="23"/>
  <c r="Z527" i="23"/>
  <c r="X527" i="23" l="1"/>
  <c r="AF527" i="23" s="1"/>
  <c r="W528" i="23"/>
  <c r="Y528" i="23"/>
  <c r="AA529" i="23"/>
  <c r="Z528" i="23"/>
  <c r="X528" i="23" l="1"/>
  <c r="AF528" i="23" s="1"/>
  <c r="W529" i="23"/>
  <c r="Y529" i="23"/>
  <c r="Z529" i="23"/>
  <c r="AA530" i="23"/>
  <c r="X529" i="23" l="1"/>
  <c r="AF529" i="23" s="1"/>
  <c r="W530" i="23"/>
  <c r="Y530" i="23"/>
  <c r="Z530" i="23"/>
  <c r="AA531" i="23"/>
  <c r="X530" i="23" l="1"/>
  <c r="AF530" i="23" s="1"/>
  <c r="Y531" i="23"/>
  <c r="Z531" i="23"/>
  <c r="AA532" i="23"/>
  <c r="W531" i="23"/>
  <c r="Z532" i="23" l="1"/>
  <c r="AA533" i="23"/>
  <c r="W532" i="23"/>
  <c r="Y532" i="23"/>
  <c r="X531" i="23"/>
  <c r="AF531" i="23" s="1"/>
  <c r="X532" i="23" l="1"/>
  <c r="AF532" i="23" s="1"/>
  <c r="AA534" i="23"/>
  <c r="Z533" i="23"/>
  <c r="W533" i="23"/>
  <c r="Y533" i="23"/>
  <c r="X533" i="23" l="1"/>
  <c r="AF533" i="23" s="1"/>
  <c r="W534" i="23"/>
  <c r="Y534" i="23"/>
  <c r="Z534" i="23"/>
  <c r="AA535" i="23"/>
  <c r="X534" i="23" l="1"/>
  <c r="AF534" i="23" s="1"/>
  <c r="Z535" i="23"/>
  <c r="W535" i="23"/>
  <c r="Y535" i="23"/>
  <c r="AA536" i="23"/>
  <c r="X535" i="23" l="1"/>
  <c r="AF535" i="23" s="1"/>
  <c r="W536" i="23"/>
  <c r="Y536" i="23"/>
  <c r="Z536" i="23"/>
  <c r="AA537" i="23"/>
  <c r="W537" i="23" l="1"/>
  <c r="Y537" i="23"/>
  <c r="Z537" i="23"/>
  <c r="AA538" i="23"/>
  <c r="X536" i="23"/>
  <c r="AF536" i="23" s="1"/>
  <c r="X537" i="23" l="1"/>
  <c r="AF537" i="23" s="1"/>
  <c r="Y538" i="23"/>
  <c r="AA539" i="23"/>
  <c r="Z538" i="23"/>
  <c r="W538" i="23"/>
  <c r="X538" i="23" l="1"/>
  <c r="AF538" i="23" s="1"/>
  <c r="Y539" i="23"/>
  <c r="W539" i="23"/>
  <c r="Z539" i="23"/>
  <c r="AA540" i="23"/>
  <c r="X539" i="23" l="1"/>
  <c r="AF539" i="23" s="1"/>
  <c r="W540" i="23"/>
  <c r="Y540" i="23"/>
  <c r="AA541" i="23"/>
  <c r="Z540" i="23"/>
  <c r="X540" i="23" l="1"/>
  <c r="AF540" i="23" s="1"/>
  <c r="Z541" i="23"/>
  <c r="Y541" i="23"/>
  <c r="AA542" i="23"/>
  <c r="W541" i="23"/>
  <c r="Y542" i="23" l="1"/>
  <c r="AA543" i="23"/>
  <c r="Z542" i="23"/>
  <c r="W542" i="23"/>
  <c r="X541" i="23"/>
  <c r="AF541" i="23" s="1"/>
  <c r="X542" i="23" l="1"/>
  <c r="AF542" i="23" s="1"/>
  <c r="W543" i="23"/>
  <c r="Z543" i="23"/>
  <c r="AA544" i="23"/>
  <c r="Y543" i="23"/>
  <c r="X543" i="23" l="1"/>
  <c r="AF543" i="23" s="1"/>
  <c r="W544" i="23"/>
  <c r="Z544" i="23"/>
  <c r="AA545" i="23"/>
  <c r="Y544" i="23"/>
  <c r="AA546" i="23" l="1"/>
  <c r="Y545" i="23"/>
  <c r="Z545" i="23"/>
  <c r="W545" i="23"/>
  <c r="X544" i="23"/>
  <c r="AF544" i="23" s="1"/>
  <c r="X545" i="23" l="1"/>
  <c r="AF545" i="23" s="1"/>
  <c r="Z546" i="23"/>
  <c r="W546" i="23"/>
  <c r="Y546" i="23"/>
  <c r="AA547" i="23"/>
  <c r="X546" i="23" l="1"/>
  <c r="AF546" i="23" s="1"/>
  <c r="W547" i="23"/>
  <c r="AA548" i="23"/>
  <c r="Z547" i="23"/>
  <c r="Y547" i="23"/>
  <c r="X547" i="23" l="1"/>
  <c r="AF547" i="23" s="1"/>
  <c r="AA549" i="23"/>
  <c r="W548" i="23"/>
  <c r="Y548" i="23"/>
  <c r="Z548" i="23"/>
  <c r="Y549" i="23" l="1"/>
  <c r="AA550" i="23"/>
  <c r="Z549" i="23"/>
  <c r="W549" i="23"/>
  <c r="X548" i="23"/>
  <c r="AF548" i="23" s="1"/>
  <c r="X549" i="23" l="1"/>
  <c r="AF549" i="23" s="1"/>
  <c r="Z550" i="23"/>
  <c r="Y550" i="23"/>
  <c r="AA551" i="23"/>
  <c r="W550" i="23"/>
  <c r="W551" i="23" l="1"/>
  <c r="Y551" i="23"/>
  <c r="Z551" i="23"/>
  <c r="AA552" i="23"/>
  <c r="X550" i="23"/>
  <c r="AF550" i="23" s="1"/>
  <c r="X551" i="23" l="1"/>
  <c r="AF551" i="23" s="1"/>
  <c r="W552" i="23"/>
  <c r="Z552" i="23"/>
  <c r="AA553" i="23"/>
  <c r="Y552" i="23"/>
  <c r="AA554" i="23" l="1"/>
  <c r="W553" i="23"/>
  <c r="Y553" i="23"/>
  <c r="Z553" i="23"/>
  <c r="X552" i="23"/>
  <c r="AF552" i="23" s="1"/>
  <c r="X553" i="23" l="1"/>
  <c r="AF553" i="23" s="1"/>
  <c r="Z554" i="23"/>
  <c r="W554" i="23"/>
  <c r="Y554" i="23"/>
  <c r="AA555" i="23"/>
  <c r="X554" i="23" l="1"/>
  <c r="AF554" i="23" s="1"/>
  <c r="W555" i="23"/>
  <c r="Z555" i="23"/>
  <c r="AA556" i="23"/>
  <c r="Y555" i="23"/>
  <c r="Z556" i="23" l="1"/>
  <c r="Y556" i="23"/>
  <c r="W556" i="23"/>
  <c r="AA557" i="23"/>
  <c r="X555" i="23"/>
  <c r="AF555" i="23" s="1"/>
  <c r="X556" i="23" l="1"/>
  <c r="AF556" i="23" s="1"/>
  <c r="W557" i="23"/>
  <c r="Y557" i="23"/>
  <c r="Z557" i="23"/>
  <c r="AA558" i="23"/>
  <c r="Z558" i="23" l="1"/>
  <c r="W558" i="23"/>
  <c r="AA559" i="23"/>
  <c r="Y558" i="23"/>
  <c r="X557" i="23"/>
  <c r="AF557" i="23" s="1"/>
  <c r="X558" i="23" l="1"/>
  <c r="AF558" i="23" s="1"/>
  <c r="Z559" i="23"/>
  <c r="W559" i="23"/>
  <c r="Y559" i="23"/>
  <c r="AA560" i="23"/>
  <c r="Y560" i="23" l="1"/>
  <c r="Z560" i="23"/>
  <c r="AA561" i="23"/>
  <c r="W560" i="23"/>
  <c r="X559" i="23"/>
  <c r="AF559" i="23" s="1"/>
  <c r="Z561" i="23" l="1"/>
  <c r="W561" i="23"/>
  <c r="Y561" i="23"/>
  <c r="AA562" i="23"/>
  <c r="X560" i="23"/>
  <c r="AF560" i="23" s="1"/>
  <c r="X561" i="23" l="1"/>
  <c r="AF561" i="23" s="1"/>
  <c r="AA563" i="23"/>
  <c r="W562" i="23"/>
  <c r="Y562" i="23"/>
  <c r="Z562" i="23"/>
  <c r="X562" i="23" l="1"/>
  <c r="AF562" i="23" s="1"/>
  <c r="Z563" i="23"/>
  <c r="W563" i="23"/>
  <c r="AA564" i="23"/>
  <c r="Y563" i="23"/>
  <c r="AA565" i="23" l="1"/>
  <c r="W564" i="23"/>
  <c r="Y564" i="23"/>
  <c r="Z564" i="23"/>
  <c r="X563" i="23"/>
  <c r="AF563" i="23" s="1"/>
  <c r="X564" i="23" l="1"/>
  <c r="AF564" i="23" s="1"/>
  <c r="AA566" i="23"/>
  <c r="W565" i="23"/>
  <c r="Z565" i="23"/>
  <c r="Y565" i="23"/>
  <c r="X565" i="23" l="1"/>
  <c r="AF565" i="23" s="1"/>
  <c r="AA567" i="23"/>
  <c r="W566" i="23"/>
  <c r="Y566" i="23"/>
  <c r="Z566" i="23"/>
  <c r="Z567" i="23" l="1"/>
  <c r="W567" i="23"/>
  <c r="Y567" i="23"/>
  <c r="AA568" i="23"/>
  <c r="X566" i="23"/>
  <c r="AF566" i="23" s="1"/>
  <c r="AA569" i="23" l="1"/>
  <c r="W568" i="23"/>
  <c r="Y568" i="23"/>
  <c r="Z568" i="23"/>
  <c r="X567" i="23"/>
  <c r="AF567" i="23" s="1"/>
  <c r="X568" i="23" l="1"/>
  <c r="AF568" i="23" s="1"/>
  <c r="AA570" i="23"/>
  <c r="Z569" i="23"/>
  <c r="W569" i="23"/>
  <c r="Y569" i="23"/>
  <c r="X569" i="23" l="1"/>
  <c r="AF569" i="23" s="1"/>
  <c r="Z570" i="23"/>
  <c r="W570" i="23"/>
  <c r="Y570" i="23"/>
  <c r="AA571" i="23"/>
  <c r="X570" i="23" l="1"/>
  <c r="AF570" i="23" s="1"/>
  <c r="Z571" i="23"/>
  <c r="AA572" i="23"/>
  <c r="W571" i="23"/>
  <c r="Y571" i="23"/>
  <c r="X571" i="23" l="1"/>
  <c r="AF571" i="23" s="1"/>
  <c r="W572" i="23"/>
  <c r="Y572" i="23"/>
  <c r="Z572" i="23"/>
  <c r="AA573" i="23"/>
  <c r="X572" i="23" l="1"/>
  <c r="AF572" i="23" s="1"/>
  <c r="AA574" i="23"/>
  <c r="Z573" i="23"/>
  <c r="W573" i="23"/>
  <c r="Y573" i="23"/>
  <c r="X573" i="23" l="1"/>
  <c r="AF573" i="23" s="1"/>
  <c r="AA575" i="23"/>
  <c r="Y574" i="23"/>
  <c r="Z574" i="23"/>
  <c r="W574" i="23"/>
  <c r="X574" i="23" l="1"/>
  <c r="AF574" i="23" s="1"/>
  <c r="Z575" i="23"/>
  <c r="Y575" i="23"/>
  <c r="AA576" i="23"/>
  <c r="W575" i="23"/>
  <c r="W576" i="23" l="1"/>
  <c r="Y576" i="23"/>
  <c r="Z576" i="23"/>
  <c r="AA577" i="23"/>
  <c r="X575" i="23"/>
  <c r="AF575" i="23" s="1"/>
  <c r="AA578" i="23" l="1"/>
  <c r="Z577" i="23"/>
  <c r="W577" i="23"/>
  <c r="Y577" i="23"/>
  <c r="X576" i="23"/>
  <c r="AF576" i="23" s="1"/>
  <c r="X577" i="23" l="1"/>
  <c r="AF577" i="23" s="1"/>
  <c r="Z578" i="23"/>
  <c r="W578" i="23"/>
  <c r="Y578" i="23"/>
  <c r="AA579" i="23"/>
  <c r="X578" i="23" l="1"/>
  <c r="AF578" i="23" s="1"/>
  <c r="Z579" i="23"/>
  <c r="Y579" i="23"/>
  <c r="AA580" i="23"/>
  <c r="W579" i="23"/>
  <c r="X579" i="23" l="1"/>
  <c r="AF579" i="23" s="1"/>
  <c r="Z580" i="23"/>
  <c r="W580" i="23"/>
  <c r="Y580" i="23"/>
  <c r="AA581" i="23"/>
  <c r="Z581" i="23" l="1"/>
  <c r="AA582" i="23"/>
  <c r="W581" i="23"/>
  <c r="Y581" i="23"/>
  <c r="X580" i="23"/>
  <c r="AF580" i="23" s="1"/>
  <c r="Z582" i="23" l="1"/>
  <c r="Y582" i="23"/>
  <c r="AA583" i="23"/>
  <c r="W582" i="23"/>
  <c r="X581" i="23"/>
  <c r="AF581" i="23" s="1"/>
  <c r="Z583" i="23" l="1"/>
  <c r="W583" i="23"/>
  <c r="AA584" i="23"/>
  <c r="Y583" i="23"/>
  <c r="X582" i="23"/>
  <c r="AF582" i="23" s="1"/>
  <c r="AA585" i="23" l="1"/>
  <c r="Z584" i="23"/>
  <c r="W584" i="23"/>
  <c r="Y584" i="23"/>
  <c r="X583" i="23"/>
  <c r="AF583" i="23" s="1"/>
  <c r="X584" i="23" l="1"/>
  <c r="AF584" i="23" s="1"/>
  <c r="Z585" i="23"/>
  <c r="W585" i="23"/>
  <c r="Y585" i="23"/>
  <c r="AA586" i="23"/>
  <c r="X585" i="23" l="1"/>
  <c r="AF585" i="23" s="1"/>
  <c r="AA587" i="23"/>
  <c r="W586" i="23"/>
  <c r="Y586" i="23"/>
  <c r="Z586" i="23"/>
  <c r="AA588" i="23" l="1"/>
  <c r="Z587" i="23"/>
  <c r="Y587" i="23"/>
  <c r="W587" i="23"/>
  <c r="X586" i="23"/>
  <c r="AF586" i="23" s="1"/>
  <c r="X587" i="23" l="1"/>
  <c r="AF587" i="23" s="1"/>
  <c r="Z588" i="23"/>
  <c r="AA589" i="23"/>
  <c r="W588" i="23"/>
  <c r="Y588" i="23"/>
  <c r="X588" i="23" l="1"/>
  <c r="AF588" i="23" s="1"/>
  <c r="Z589" i="23"/>
  <c r="W589" i="23"/>
  <c r="Y589" i="23"/>
  <c r="AA590" i="23"/>
  <c r="Z590" i="23" l="1"/>
  <c r="AA591" i="23"/>
  <c r="W590" i="23"/>
  <c r="Y590" i="23"/>
  <c r="X589" i="23"/>
  <c r="AF589" i="23" s="1"/>
  <c r="Z591" i="23" l="1"/>
  <c r="Y591" i="23"/>
  <c r="AA592" i="23"/>
  <c r="W591" i="23"/>
  <c r="X590" i="23"/>
  <c r="AF590" i="23" s="1"/>
  <c r="AA593" i="23" l="1"/>
  <c r="W592" i="23"/>
  <c r="Z592" i="23"/>
  <c r="Y592" i="23"/>
  <c r="X591" i="23"/>
  <c r="AF591" i="23" s="1"/>
  <c r="X592" i="23" l="1"/>
  <c r="AF592" i="23" s="1"/>
  <c r="AA594" i="23"/>
  <c r="Z593" i="23"/>
  <c r="W593" i="23"/>
  <c r="Y593" i="23"/>
  <c r="X593" i="23" l="1"/>
  <c r="AF593" i="23" s="1"/>
  <c r="Z594" i="23"/>
  <c r="Y594" i="23"/>
  <c r="AA595" i="23"/>
  <c r="W594" i="23"/>
  <c r="X594" i="23" l="1"/>
  <c r="AF594" i="23" s="1"/>
  <c r="Z595" i="23"/>
  <c r="AA596" i="23"/>
  <c r="Y595" i="23"/>
  <c r="W595" i="23"/>
  <c r="AA597" i="23" l="1"/>
  <c r="Z596" i="23"/>
  <c r="W596" i="23"/>
  <c r="Y596" i="23"/>
  <c r="X595" i="23"/>
  <c r="AF595" i="23" s="1"/>
  <c r="X596" i="23" l="1"/>
  <c r="AF596" i="23" s="1"/>
  <c r="AA598" i="23"/>
  <c r="W597" i="23"/>
  <c r="Y597" i="23"/>
  <c r="Z597" i="23"/>
  <c r="Z598" i="23" l="1"/>
  <c r="W598" i="23"/>
  <c r="Y598" i="23"/>
  <c r="AA599" i="23"/>
  <c r="X597" i="23"/>
  <c r="AF597" i="23" s="1"/>
  <c r="X598" i="23" l="1"/>
  <c r="AF598" i="23" s="1"/>
  <c r="Z599" i="23"/>
  <c r="AA600" i="23"/>
  <c r="W599" i="23"/>
  <c r="Y599" i="23"/>
  <c r="AA601" i="23" l="1"/>
  <c r="W600" i="23"/>
  <c r="Y600" i="23"/>
  <c r="Z600" i="23"/>
  <c r="X599" i="23"/>
  <c r="AF599" i="23" s="1"/>
  <c r="X600" i="23" l="1"/>
  <c r="AF600" i="23" s="1"/>
  <c r="Z601" i="23"/>
  <c r="W601" i="23"/>
  <c r="Y601" i="23"/>
  <c r="AA602" i="23"/>
  <c r="W602" i="23" l="1"/>
  <c r="Y602" i="23"/>
  <c r="Z602" i="23"/>
  <c r="AA603" i="23"/>
  <c r="X601" i="23"/>
  <c r="AF601" i="23" s="1"/>
  <c r="AA604" i="23" l="1"/>
  <c r="Z603" i="23"/>
  <c r="W603" i="23"/>
  <c r="Y603" i="23"/>
  <c r="X602" i="23"/>
  <c r="AF602" i="23" s="1"/>
  <c r="X603" i="23" l="1"/>
  <c r="AF603" i="23" s="1"/>
  <c r="AA605" i="23"/>
  <c r="W604" i="23"/>
  <c r="Z604" i="23"/>
  <c r="Y604" i="23"/>
  <c r="X604" i="23" l="1"/>
  <c r="AF604" i="23" s="1"/>
  <c r="Z605" i="23"/>
  <c r="W605" i="23"/>
  <c r="Y605" i="23"/>
  <c r="AA606" i="23"/>
  <c r="AA607" i="23" l="1"/>
  <c r="Z606" i="23"/>
  <c r="W606" i="23"/>
  <c r="Y606" i="23"/>
  <c r="X605" i="23"/>
  <c r="AF605" i="23" s="1"/>
  <c r="X606" i="23" l="1"/>
  <c r="AF606" i="23" s="1"/>
  <c r="AA608" i="23"/>
  <c r="Z607" i="23"/>
  <c r="W607" i="23"/>
  <c r="Y607" i="23"/>
  <c r="X607" i="23" l="1"/>
  <c r="AF607" i="23" s="1"/>
  <c r="Z608" i="23"/>
  <c r="Y608" i="23"/>
  <c r="AA609" i="23"/>
  <c r="W608" i="23"/>
  <c r="X608" i="23" l="1"/>
  <c r="AF608" i="23" s="1"/>
  <c r="AA610" i="23"/>
  <c r="Z609" i="23"/>
  <c r="W609" i="23"/>
  <c r="Y609" i="23"/>
  <c r="X609" i="23" l="1"/>
  <c r="AF609" i="23" s="1"/>
  <c r="Z610" i="23"/>
  <c r="AA611" i="23"/>
  <c r="W610" i="23"/>
  <c r="Y610" i="23"/>
  <c r="X610" i="23" l="1"/>
  <c r="AF610" i="23" s="1"/>
  <c r="Y611" i="23"/>
  <c r="AA612" i="23"/>
  <c r="Z611" i="23"/>
  <c r="W611" i="23"/>
  <c r="X611" i="23" l="1"/>
  <c r="AF611" i="23" s="1"/>
  <c r="Y612" i="23"/>
  <c r="Z612" i="23"/>
  <c r="AA613" i="23"/>
  <c r="W612" i="23"/>
  <c r="W613" i="23" l="1"/>
  <c r="Y613" i="23"/>
  <c r="AA614" i="23"/>
  <c r="Z613" i="23"/>
  <c r="X612" i="23"/>
  <c r="AF612" i="23" s="1"/>
  <c r="X613" i="23" l="1"/>
  <c r="AF613" i="23" s="1"/>
  <c r="W614" i="23"/>
  <c r="Y614" i="23"/>
  <c r="Z614" i="23"/>
  <c r="AA615" i="23"/>
  <c r="X614" i="23" l="1"/>
  <c r="AF614" i="23" s="1"/>
  <c r="W615" i="23"/>
  <c r="Y615" i="23"/>
  <c r="Z615" i="23"/>
  <c r="AA616" i="23"/>
  <c r="X615" i="23" l="1"/>
  <c r="AF615" i="23" s="1"/>
  <c r="W616" i="23"/>
  <c r="Y616" i="23"/>
  <c r="Z616" i="23"/>
  <c r="AA617" i="23"/>
  <c r="X616" i="23" l="1"/>
  <c r="AF616" i="23" s="1"/>
  <c r="AA618" i="23"/>
  <c r="W617" i="23"/>
  <c r="Y617" i="23"/>
  <c r="Z617" i="23"/>
  <c r="X617" i="23" l="1"/>
  <c r="AF617" i="23" s="1"/>
  <c r="Y618" i="23"/>
  <c r="AA619" i="23"/>
  <c r="Z618" i="23"/>
  <c r="W618" i="23"/>
  <c r="X618" i="23" l="1"/>
  <c r="AF618" i="23" s="1"/>
  <c r="W619" i="23"/>
  <c r="Y619" i="23"/>
  <c r="Z619" i="23"/>
  <c r="AA620" i="23"/>
  <c r="X619" i="23" l="1"/>
  <c r="AF619" i="23" s="1"/>
  <c r="Z620" i="23"/>
  <c r="W620" i="23"/>
  <c r="Y620" i="23"/>
  <c r="AA621" i="23"/>
  <c r="X620" i="23" l="1"/>
  <c r="AF620" i="23" s="1"/>
  <c r="W621" i="23"/>
  <c r="Z621" i="23"/>
  <c r="AA622" i="23"/>
  <c r="Y621" i="23"/>
  <c r="AA623" i="23" l="1"/>
  <c r="Z622" i="23"/>
  <c r="W622" i="23"/>
  <c r="Y622" i="23"/>
  <c r="X621" i="23"/>
  <c r="AF621" i="23" s="1"/>
  <c r="X622" i="23" l="1"/>
  <c r="AF622" i="23" s="1"/>
  <c r="W623" i="23"/>
  <c r="Y623" i="23"/>
  <c r="AA624" i="23"/>
  <c r="Z623" i="23"/>
  <c r="W624" i="23" l="1"/>
  <c r="Z624" i="23"/>
  <c r="AA625" i="23"/>
  <c r="Y624" i="23"/>
  <c r="X623" i="23"/>
  <c r="AF623" i="23" s="1"/>
  <c r="Z625" i="23" l="1"/>
  <c r="W625" i="23"/>
  <c r="Y625" i="23"/>
  <c r="AA626" i="23"/>
  <c r="X624" i="23"/>
  <c r="AF624" i="23" s="1"/>
  <c r="X625" i="23" l="1"/>
  <c r="AF625" i="23" s="1"/>
  <c r="AA627" i="23"/>
  <c r="W626" i="23"/>
  <c r="Y626" i="23"/>
  <c r="Z626" i="23"/>
  <c r="X626" i="23" l="1"/>
  <c r="AF626" i="23" s="1"/>
  <c r="Z627" i="23"/>
  <c r="Y627" i="23"/>
  <c r="AA628" i="23"/>
  <c r="W627" i="23"/>
  <c r="X627" i="23" l="1"/>
  <c r="AF627" i="23" s="1"/>
  <c r="W628" i="23"/>
  <c r="Y628" i="23"/>
  <c r="Z628" i="23"/>
  <c r="AA629" i="23"/>
  <c r="W629" i="23" l="1"/>
  <c r="Y629" i="23"/>
  <c r="Z629" i="23"/>
  <c r="AA630" i="23"/>
  <c r="X628" i="23"/>
  <c r="AF628" i="23" s="1"/>
  <c r="Y630" i="23" l="1"/>
  <c r="AA631" i="23"/>
  <c r="Z630" i="23"/>
  <c r="W630" i="23"/>
  <c r="X629" i="23"/>
  <c r="AF629" i="23" s="1"/>
  <c r="W631" i="23" l="1"/>
  <c r="Y631" i="23"/>
  <c r="Z631" i="23"/>
  <c r="AA632" i="23"/>
  <c r="X630" i="23"/>
  <c r="AF630" i="23" s="1"/>
  <c r="Y632" i="23" l="1"/>
  <c r="AA633" i="23"/>
  <c r="Z632" i="23"/>
  <c r="W632" i="23"/>
  <c r="X631" i="23"/>
  <c r="AF631" i="23" s="1"/>
  <c r="X632" i="23" l="1"/>
  <c r="AF632" i="23" s="1"/>
  <c r="W633" i="23"/>
  <c r="Y633" i="23"/>
  <c r="Z633" i="23"/>
  <c r="AA634" i="23"/>
  <c r="X633" i="23" l="1"/>
  <c r="AF633" i="23" s="1"/>
  <c r="Z634" i="23"/>
  <c r="W634" i="23"/>
  <c r="Y634" i="23"/>
  <c r="AA635" i="23"/>
  <c r="X634" i="23" l="1"/>
  <c r="AF634" i="23" s="1"/>
  <c r="AA636" i="23"/>
  <c r="W635" i="23"/>
  <c r="Y635" i="23"/>
  <c r="Z635" i="23"/>
  <c r="X635" i="23" l="1"/>
  <c r="AF635" i="23" s="1"/>
  <c r="AA637" i="23"/>
  <c r="Y636" i="23"/>
  <c r="Z636" i="23"/>
  <c r="W636" i="23"/>
  <c r="W637" i="23" l="1"/>
  <c r="AA638" i="23"/>
  <c r="Y637" i="23"/>
  <c r="Z637" i="23"/>
  <c r="X636" i="23"/>
  <c r="AF636" i="23" s="1"/>
  <c r="X637" i="23" l="1"/>
  <c r="AF637" i="23" s="1"/>
  <c r="W638" i="23"/>
  <c r="Z638" i="23"/>
  <c r="AA639" i="23"/>
  <c r="Y638" i="23"/>
  <c r="X638" i="23" l="1"/>
  <c r="AF638" i="23" s="1"/>
  <c r="W639" i="23"/>
  <c r="Y639" i="23"/>
  <c r="Z639" i="23"/>
  <c r="AA640" i="23"/>
  <c r="X639" i="23" l="1"/>
  <c r="AF639" i="23" s="1"/>
  <c r="Z640" i="23"/>
  <c r="W640" i="23"/>
  <c r="AA641" i="23"/>
  <c r="Y640" i="23"/>
  <c r="X640" i="23" l="1"/>
  <c r="AF640" i="23" s="1"/>
  <c r="AA642" i="23"/>
  <c r="W641" i="23"/>
  <c r="Y641" i="23"/>
  <c r="Z641" i="23"/>
  <c r="X641" i="23" l="1"/>
  <c r="AF641" i="23" s="1"/>
  <c r="Z642" i="23"/>
  <c r="Y642" i="23"/>
  <c r="AA643" i="23"/>
  <c r="W642" i="23"/>
  <c r="X642" i="23" l="1"/>
  <c r="AF642" i="23" s="1"/>
  <c r="W643" i="23"/>
  <c r="Z643" i="23"/>
  <c r="Y643" i="23"/>
  <c r="AA644" i="23"/>
  <c r="W644" i="23" l="1"/>
  <c r="AA645" i="23"/>
  <c r="Z644" i="23"/>
  <c r="Y644" i="23"/>
  <c r="X643" i="23"/>
  <c r="AF643" i="23" s="1"/>
  <c r="X644" i="23" l="1"/>
  <c r="AF644" i="23" s="1"/>
  <c r="W645" i="23"/>
  <c r="Z645" i="23"/>
  <c r="Y645" i="23"/>
  <c r="AA646" i="23"/>
  <c r="W646" i="23" l="1"/>
  <c r="AA647" i="23"/>
  <c r="Y646" i="23"/>
  <c r="Z646" i="23"/>
  <c r="X645" i="23"/>
  <c r="AF645" i="23" s="1"/>
  <c r="X646" i="23" l="1"/>
  <c r="AF646" i="23" s="1"/>
  <c r="Z647" i="23"/>
  <c r="W647" i="23"/>
  <c r="Y647" i="23"/>
  <c r="AA648" i="23"/>
  <c r="AA649" i="23" l="1"/>
  <c r="W648" i="23"/>
  <c r="Y648" i="23"/>
  <c r="Z648" i="23"/>
  <c r="X647" i="23"/>
  <c r="AF647" i="23" s="1"/>
  <c r="X648" i="23" l="1"/>
  <c r="AF648" i="23" s="1"/>
  <c r="Z649" i="23"/>
  <c r="W649" i="23"/>
  <c r="AA650" i="23"/>
  <c r="Y649" i="23"/>
  <c r="X649" i="23" l="1"/>
  <c r="AF649" i="23" s="1"/>
  <c r="Z650" i="23"/>
  <c r="Y650" i="23"/>
  <c r="AA651" i="23"/>
  <c r="W650" i="23"/>
  <c r="X650" i="23" l="1"/>
  <c r="AF650" i="23" s="1"/>
  <c r="Z651" i="23"/>
  <c r="Y651" i="23"/>
  <c r="AA652" i="23"/>
  <c r="W651" i="23"/>
  <c r="X651" i="23" l="1"/>
  <c r="AF651" i="23" s="1"/>
  <c r="W652" i="23"/>
  <c r="Z652" i="23"/>
  <c r="Y652" i="23"/>
  <c r="AA653" i="23"/>
  <c r="W653" i="23" l="1"/>
  <c r="AA654" i="23"/>
  <c r="Y653" i="23"/>
  <c r="Z653" i="23"/>
  <c r="X652" i="23"/>
  <c r="AF652" i="23" s="1"/>
  <c r="X653" i="23" l="1"/>
  <c r="AF653" i="23" s="1"/>
  <c r="W654" i="23"/>
  <c r="AA655" i="23"/>
  <c r="Z654" i="23"/>
  <c r="Y654" i="23"/>
  <c r="X654" i="23" l="1"/>
  <c r="AF654" i="23" s="1"/>
  <c r="W655" i="23"/>
  <c r="Y655" i="23"/>
  <c r="Z655" i="23"/>
  <c r="AA656" i="23"/>
  <c r="X655" i="23" l="1"/>
  <c r="AF655" i="23" s="1"/>
  <c r="Z656" i="23"/>
  <c r="Y656" i="23"/>
  <c r="AA657" i="23"/>
  <c r="W656" i="23"/>
  <c r="X656" i="23" l="1"/>
  <c r="AF656" i="23" s="1"/>
  <c r="W657" i="23"/>
  <c r="AA658" i="23"/>
  <c r="Y657" i="23"/>
  <c r="Z657" i="23"/>
  <c r="X657" i="23" l="1"/>
  <c r="AF657" i="23" s="1"/>
  <c r="Z658" i="23"/>
  <c r="W658" i="23"/>
  <c r="Y658" i="23"/>
  <c r="AA659" i="23"/>
  <c r="X658" i="23" l="1"/>
  <c r="AF658" i="23" s="1"/>
  <c r="W659" i="23"/>
  <c r="AA660" i="23"/>
  <c r="Y659" i="23"/>
  <c r="Z659" i="23"/>
  <c r="X659" i="23" l="1"/>
  <c r="AF659" i="23" s="1"/>
  <c r="W660" i="23"/>
  <c r="Z660" i="23"/>
  <c r="AA661" i="23"/>
  <c r="Y660" i="23"/>
  <c r="X660" i="23" l="1"/>
  <c r="AF660" i="23" s="1"/>
  <c r="Y661" i="23"/>
  <c r="AA662" i="23"/>
  <c r="Z661" i="23"/>
  <c r="W661" i="23"/>
  <c r="X661" i="23" l="1"/>
  <c r="AF661" i="23" s="1"/>
  <c r="W662" i="23"/>
  <c r="Z662" i="23"/>
  <c r="AA663" i="23"/>
  <c r="Y662" i="23"/>
  <c r="X662" i="23" l="1"/>
  <c r="AF662" i="23" s="1"/>
  <c r="W663" i="23"/>
  <c r="Y663" i="23"/>
  <c r="AA664" i="23"/>
  <c r="Z663" i="23"/>
  <c r="X663" i="23" l="1"/>
  <c r="AF663" i="23" s="1"/>
  <c r="AA665" i="23"/>
  <c r="Y664" i="23"/>
  <c r="W664" i="23"/>
  <c r="Z664" i="23"/>
  <c r="X664" i="23" l="1"/>
  <c r="AF664" i="23" s="1"/>
  <c r="Z665" i="23"/>
  <c r="W665" i="23"/>
  <c r="Y665" i="23"/>
  <c r="AA666" i="23"/>
  <c r="X665" i="23" l="1"/>
  <c r="AF665" i="23" s="1"/>
  <c r="Z666" i="23"/>
  <c r="W666" i="23"/>
  <c r="Y666" i="23"/>
  <c r="AA667" i="23"/>
  <c r="X666" i="23" l="1"/>
  <c r="AF666" i="23" s="1"/>
  <c r="W667" i="23"/>
  <c r="Y667" i="23"/>
  <c r="Z667" i="23"/>
  <c r="AA668" i="23"/>
  <c r="X667" i="23" l="1"/>
  <c r="AF667" i="23" s="1"/>
  <c r="Y668" i="23"/>
  <c r="AA669" i="23"/>
  <c r="Z668" i="23"/>
  <c r="W668" i="23"/>
  <c r="X668" i="23" l="1"/>
  <c r="AF668" i="23" s="1"/>
  <c r="W669" i="23"/>
  <c r="Y669" i="23"/>
  <c r="AA670" i="23"/>
  <c r="Z669" i="23"/>
  <c r="X669" i="23" l="1"/>
  <c r="AF669" i="23" s="1"/>
  <c r="W670" i="23"/>
  <c r="Y670" i="23"/>
  <c r="AA671" i="23"/>
  <c r="Z670" i="23"/>
  <c r="X670" i="23" l="1"/>
  <c r="AF670" i="23" s="1"/>
  <c r="Z671" i="23"/>
  <c r="Y671" i="23"/>
  <c r="W671" i="23"/>
  <c r="AA672" i="23"/>
  <c r="X671" i="23" l="1"/>
  <c r="AF671" i="23" s="1"/>
  <c r="Z672" i="23"/>
  <c r="W672" i="23"/>
  <c r="Y672" i="23"/>
  <c r="AA673" i="23"/>
  <c r="X672" i="23" l="1"/>
  <c r="AF672" i="23" s="1"/>
  <c r="W673" i="23"/>
  <c r="AA674" i="23"/>
  <c r="Z673" i="23"/>
  <c r="Y673" i="23"/>
  <c r="X673" i="23" l="1"/>
  <c r="AF673" i="23" s="1"/>
  <c r="Y674" i="23"/>
  <c r="AA675" i="23"/>
  <c r="Z674" i="23"/>
  <c r="W674" i="23"/>
  <c r="X674" i="23" l="1"/>
  <c r="AF674" i="23" s="1"/>
  <c r="W675" i="23"/>
  <c r="Y675" i="23"/>
  <c r="Z675" i="23"/>
  <c r="AA676" i="23"/>
  <c r="X675" i="23" l="1"/>
  <c r="AF675" i="23" s="1"/>
  <c r="W676" i="23"/>
  <c r="AA677" i="23"/>
  <c r="Z676" i="23"/>
  <c r="Y676" i="23"/>
  <c r="X676" i="23" l="1"/>
  <c r="AF676" i="23" s="1"/>
  <c r="AA678" i="23"/>
  <c r="Y677" i="23"/>
  <c r="Z677" i="23"/>
  <c r="W677" i="23"/>
  <c r="X677" i="23" l="1"/>
  <c r="AF677" i="23" s="1"/>
  <c r="Z678" i="23"/>
  <c r="Y678" i="23"/>
  <c r="AA679" i="23"/>
  <c r="W678" i="23"/>
  <c r="W679" i="23" l="1"/>
  <c r="Y679" i="23"/>
  <c r="Z679" i="23"/>
  <c r="AA680" i="23"/>
  <c r="X678" i="23"/>
  <c r="AF678" i="23" s="1"/>
  <c r="X679" i="23" l="1"/>
  <c r="AF679" i="23" s="1"/>
  <c r="AA681" i="23"/>
  <c r="W680" i="23"/>
  <c r="Y680" i="23"/>
  <c r="Z680" i="23"/>
  <c r="X680" i="23" l="1"/>
  <c r="AF680" i="23" s="1"/>
  <c r="W681" i="23"/>
  <c r="Y681" i="23"/>
  <c r="AA682" i="23"/>
  <c r="Z681" i="23"/>
  <c r="X681" i="23" l="1"/>
  <c r="AF681" i="23" s="1"/>
  <c r="AA683" i="23"/>
  <c r="W682" i="23"/>
  <c r="Y682" i="23"/>
  <c r="Z682" i="23"/>
  <c r="X682" i="23" l="1"/>
  <c r="AF682" i="23" s="1"/>
  <c r="Z683" i="23"/>
  <c r="W683" i="23"/>
  <c r="Y683" i="23"/>
  <c r="AA684" i="23"/>
  <c r="X683" i="23" l="1"/>
  <c r="AF683" i="23" s="1"/>
  <c r="W684" i="23"/>
  <c r="Z684" i="23"/>
  <c r="Y684" i="23"/>
  <c r="AA685" i="23"/>
  <c r="W685" i="23" l="1"/>
  <c r="Y685" i="23"/>
  <c r="AA686" i="23"/>
  <c r="Z685" i="23"/>
  <c r="X684" i="23"/>
  <c r="AF684" i="23" s="1"/>
  <c r="X685" i="23" l="1"/>
  <c r="AF685" i="23" s="1"/>
  <c r="W686" i="23"/>
  <c r="Y686" i="23"/>
  <c r="AA687" i="23"/>
  <c r="Z686" i="23"/>
  <c r="X686" i="23" l="1"/>
  <c r="AF686" i="23" s="1"/>
  <c r="W687" i="23"/>
  <c r="Y687" i="23"/>
  <c r="Z687" i="23"/>
  <c r="AA688" i="23"/>
  <c r="X687" i="23" l="1"/>
  <c r="AF687" i="23" s="1"/>
  <c r="Z688" i="23"/>
  <c r="Y688" i="23"/>
  <c r="AA689" i="23"/>
  <c r="W688" i="23"/>
  <c r="X688" i="23" l="1"/>
  <c r="AF688" i="23" s="1"/>
  <c r="Y689" i="23"/>
  <c r="Z689" i="23"/>
  <c r="AA690" i="23"/>
  <c r="W689" i="23"/>
  <c r="AA691" i="23" l="1"/>
  <c r="Z690" i="23"/>
  <c r="W690" i="23"/>
  <c r="Y690" i="23"/>
  <c r="X689" i="23"/>
  <c r="AF689" i="23" s="1"/>
  <c r="X690" i="23" l="1"/>
  <c r="AF690" i="23" s="1"/>
  <c r="W691" i="23"/>
  <c r="Y691" i="23"/>
  <c r="Z691" i="23"/>
  <c r="AA692" i="23"/>
  <c r="X691" i="23" l="1"/>
  <c r="AF691" i="23" s="1"/>
  <c r="Y692" i="23"/>
  <c r="AA693" i="23"/>
  <c r="Z692" i="23"/>
  <c r="W692" i="23"/>
  <c r="X692" i="23" l="1"/>
  <c r="AF692" i="23" s="1"/>
  <c r="AA694" i="23"/>
  <c r="W693" i="23"/>
  <c r="Y693" i="23"/>
  <c r="Z693" i="23"/>
  <c r="X693" i="23" l="1"/>
  <c r="AF693" i="23" s="1"/>
  <c r="AA695" i="23"/>
  <c r="Z694" i="23"/>
  <c r="W694" i="23"/>
  <c r="Y694" i="23"/>
  <c r="X694" i="23" l="1"/>
  <c r="AF694" i="23" s="1"/>
  <c r="Y695" i="23"/>
  <c r="AA696" i="23"/>
  <c r="Z695" i="23"/>
  <c r="W695" i="23"/>
  <c r="X695" i="23" l="1"/>
  <c r="AF695" i="23" s="1"/>
  <c r="AA697" i="23"/>
  <c r="W696" i="23"/>
  <c r="Y696" i="23"/>
  <c r="Z696" i="23"/>
  <c r="X696" i="23" l="1"/>
  <c r="AF696" i="23" s="1"/>
  <c r="Z697" i="23"/>
  <c r="W697" i="23"/>
  <c r="Y697" i="23"/>
  <c r="AA698" i="23"/>
  <c r="AA699" i="23" l="1"/>
  <c r="W698" i="23"/>
  <c r="Y698" i="23"/>
  <c r="Z698" i="23"/>
  <c r="X697" i="23"/>
  <c r="AF697" i="23" s="1"/>
  <c r="X698" i="23" l="1"/>
  <c r="AF698" i="23" s="1"/>
  <c r="W699" i="23"/>
  <c r="Y699" i="23"/>
  <c r="AA700" i="23"/>
  <c r="Z699" i="23"/>
  <c r="X699" i="23" l="1"/>
  <c r="AF699" i="23" s="1"/>
  <c r="Z700" i="23"/>
  <c r="AA701" i="23"/>
  <c r="W700" i="23"/>
  <c r="Y700" i="23"/>
  <c r="X700" i="23" l="1"/>
  <c r="AF700" i="23" s="1"/>
  <c r="Z701" i="23"/>
  <c r="AA702" i="23"/>
  <c r="W701" i="23"/>
  <c r="Y701" i="23"/>
  <c r="X701" i="23" l="1"/>
  <c r="AF701" i="23" s="1"/>
  <c r="W702" i="23"/>
  <c r="Z702" i="23"/>
  <c r="AA703" i="23"/>
  <c r="Y702" i="23"/>
  <c r="W703" i="23" l="1"/>
  <c r="AA704" i="23"/>
  <c r="Z703" i="23"/>
  <c r="Y703" i="23"/>
  <c r="X702" i="23"/>
  <c r="AF702" i="23" s="1"/>
  <c r="X703" i="23" l="1"/>
  <c r="AF703" i="23" s="1"/>
  <c r="W704" i="23"/>
  <c r="Y704" i="23"/>
  <c r="Z704" i="23"/>
  <c r="AA705" i="23"/>
  <c r="X704" i="23" l="1"/>
  <c r="AF704" i="23" s="1"/>
  <c r="W705" i="23"/>
  <c r="AA706" i="23"/>
  <c r="Z705" i="23"/>
  <c r="Y705" i="23"/>
  <c r="X705" i="23" l="1"/>
  <c r="AF705" i="23" s="1"/>
  <c r="W706" i="23"/>
  <c r="AA707" i="23"/>
  <c r="Z706" i="23"/>
  <c r="Y706" i="23"/>
  <c r="X706" i="23" l="1"/>
  <c r="AF706" i="23" s="1"/>
  <c r="AA708" i="23"/>
  <c r="Z707" i="23"/>
  <c r="W707" i="23"/>
  <c r="Y707" i="23"/>
  <c r="X707" i="23" l="1"/>
  <c r="AF707" i="23" s="1"/>
  <c r="Y708" i="23"/>
  <c r="AA709" i="23"/>
  <c r="Z708" i="23"/>
  <c r="W708" i="23"/>
  <c r="X708" i="23" l="1"/>
  <c r="AF708" i="23" s="1"/>
  <c r="Z709" i="23"/>
  <c r="W709" i="23"/>
  <c r="Y709" i="23"/>
  <c r="AA710" i="23"/>
  <c r="W710" i="23" l="1"/>
  <c r="Y710" i="23"/>
  <c r="AA711" i="23"/>
  <c r="Z710" i="23"/>
  <c r="X709" i="23"/>
  <c r="AF709" i="23" s="1"/>
  <c r="X710" i="23" l="1"/>
  <c r="AF710" i="23" s="1"/>
  <c r="AA712" i="23"/>
  <c r="W711" i="23"/>
  <c r="Y711" i="23"/>
  <c r="Z711" i="23"/>
  <c r="X711" i="23" l="1"/>
  <c r="AF711" i="23" s="1"/>
  <c r="Y712" i="23"/>
  <c r="AA713" i="23"/>
  <c r="Z712" i="23"/>
  <c r="W712" i="23"/>
  <c r="X712" i="23" l="1"/>
  <c r="AF712" i="23" s="1"/>
  <c r="AA714" i="23"/>
  <c r="W713" i="23"/>
  <c r="Y713" i="23"/>
  <c r="Z713" i="23"/>
  <c r="X713" i="23" l="1"/>
  <c r="AF713" i="23" s="1"/>
  <c r="Z714" i="23"/>
  <c r="W714" i="23"/>
  <c r="Y714" i="23"/>
  <c r="AA715" i="23"/>
  <c r="Y715" i="23" l="1"/>
  <c r="AA716" i="23"/>
  <c r="Z715" i="23"/>
  <c r="W715" i="23"/>
  <c r="X714" i="23"/>
  <c r="AF714" i="23" s="1"/>
  <c r="X715" i="23" l="1"/>
  <c r="AF715" i="23" s="1"/>
  <c r="Z716" i="23"/>
  <c r="Y716" i="23"/>
  <c r="AA717" i="23"/>
  <c r="W716" i="23"/>
  <c r="AA718" i="23" l="1"/>
  <c r="Z717" i="23"/>
  <c r="W717" i="23"/>
  <c r="Y717" i="23"/>
  <c r="X716" i="23"/>
  <c r="AF716" i="23" s="1"/>
  <c r="X717" i="23" l="1"/>
  <c r="AF717" i="23" s="1"/>
  <c r="AA719" i="23"/>
  <c r="W718" i="23"/>
  <c r="Y718" i="23"/>
  <c r="Z718" i="23"/>
  <c r="X718" i="23" l="1"/>
  <c r="AF718" i="23" s="1"/>
  <c r="W719" i="23"/>
  <c r="Y719" i="23"/>
  <c r="AA720" i="23"/>
  <c r="Z719" i="23"/>
  <c r="X719" i="23" l="1"/>
  <c r="AF719" i="23" s="1"/>
  <c r="Z720" i="23"/>
  <c r="AA721" i="23"/>
  <c r="W720" i="23"/>
  <c r="Y720" i="23"/>
  <c r="X720" i="23" l="1"/>
  <c r="AF720" i="23" s="1"/>
  <c r="Z721" i="23"/>
  <c r="Y721" i="23"/>
  <c r="AA722" i="23"/>
  <c r="W721" i="23"/>
  <c r="W722" i="23" l="1"/>
  <c r="Y722" i="23"/>
  <c r="AA723" i="23"/>
  <c r="Z722" i="23"/>
  <c r="X721" i="23"/>
  <c r="AF721" i="23" s="1"/>
  <c r="X722" i="23" l="1"/>
  <c r="AF722" i="23" s="1"/>
  <c r="W723" i="23"/>
  <c r="Y723" i="23"/>
  <c r="AA724" i="23"/>
  <c r="Z723" i="23"/>
  <c r="X723" i="23" l="1"/>
  <c r="AF723" i="23" s="1"/>
  <c r="W724" i="23"/>
  <c r="Y724" i="23"/>
  <c r="AA725" i="23"/>
  <c r="Z724" i="23"/>
  <c r="X724" i="23" l="1"/>
  <c r="AF724" i="23" s="1"/>
  <c r="W725" i="23"/>
  <c r="Z725" i="23"/>
  <c r="AA726" i="23"/>
  <c r="Y725" i="23"/>
  <c r="W726" i="23" l="1"/>
  <c r="AA727" i="23"/>
  <c r="Z726" i="23"/>
  <c r="Y726" i="23"/>
  <c r="X725" i="23"/>
  <c r="AF725" i="23" s="1"/>
  <c r="X726" i="23" l="1"/>
  <c r="AF726" i="23" s="1"/>
  <c r="W727" i="23"/>
  <c r="Y727" i="23"/>
  <c r="Z727" i="23"/>
  <c r="AA728" i="23"/>
  <c r="X727" i="23" l="1"/>
  <c r="AF727" i="23" s="1"/>
  <c r="W728" i="23"/>
  <c r="Y728" i="23"/>
  <c r="AA729" i="23"/>
  <c r="Z728" i="23"/>
  <c r="X728" i="23" l="1"/>
  <c r="AF728" i="23" s="1"/>
  <c r="W729" i="23"/>
  <c r="Y729" i="23"/>
  <c r="AA730" i="23"/>
  <c r="Z729" i="23"/>
  <c r="X729" i="23" l="1"/>
  <c r="AF729" i="23" s="1"/>
  <c r="AA731" i="23"/>
  <c r="Z730" i="23"/>
  <c r="W730" i="23"/>
  <c r="Y730" i="23"/>
  <c r="X730" i="23" l="1"/>
  <c r="AF730" i="23" s="1"/>
  <c r="W731" i="23"/>
  <c r="Y731" i="23"/>
  <c r="AA732" i="23"/>
  <c r="Z731" i="23"/>
  <c r="X731" i="23" l="1"/>
  <c r="AF731" i="23" s="1"/>
  <c r="Y732" i="23"/>
  <c r="Z732" i="23"/>
  <c r="AA733" i="23"/>
  <c r="W732" i="23"/>
  <c r="X732" i="23" l="1"/>
  <c r="AF732" i="23" s="1"/>
  <c r="W733" i="23"/>
  <c r="Y733" i="23"/>
  <c r="AA734" i="23"/>
  <c r="Z733" i="23"/>
  <c r="X733" i="23" l="1"/>
  <c r="AF733" i="23" s="1"/>
  <c r="Y734" i="23"/>
  <c r="Z734" i="23"/>
  <c r="AA735" i="23"/>
  <c r="W734" i="23"/>
  <c r="Z735" i="23" l="1"/>
  <c r="AA736" i="23"/>
  <c r="W735" i="23"/>
  <c r="Y735" i="23"/>
  <c r="X734" i="23"/>
  <c r="AF734" i="23" s="1"/>
  <c r="X735" i="23" l="1"/>
  <c r="AF735" i="23" s="1"/>
  <c r="Y736" i="23"/>
  <c r="AA737" i="23"/>
  <c r="Z736" i="23"/>
  <c r="W736" i="23"/>
  <c r="X736" i="23" l="1"/>
  <c r="AF736" i="23" s="1"/>
  <c r="W737" i="23"/>
  <c r="Y737" i="23"/>
  <c r="AA738" i="23"/>
  <c r="Z737" i="23"/>
  <c r="X737" i="23" l="1"/>
  <c r="AF737" i="23" s="1"/>
  <c r="AA739" i="23"/>
  <c r="W738" i="23"/>
  <c r="Y738" i="23"/>
  <c r="Z738" i="23"/>
  <c r="X738" i="23" l="1"/>
  <c r="AF738" i="23" s="1"/>
  <c r="Y739" i="23"/>
  <c r="AA740" i="23"/>
  <c r="W739" i="23"/>
  <c r="Z739" i="23"/>
  <c r="X739" i="23" l="1"/>
  <c r="AF739" i="23" s="1"/>
  <c r="W740" i="23"/>
  <c r="Y740" i="23"/>
  <c r="Z740" i="23"/>
  <c r="AA741" i="23"/>
  <c r="X740" i="23" l="1"/>
  <c r="AF740" i="23" s="1"/>
  <c r="Z741" i="23"/>
  <c r="W741" i="23"/>
  <c r="Y741" i="23"/>
  <c r="AA742" i="23"/>
  <c r="W742" i="23" l="1"/>
  <c r="Y742" i="23"/>
  <c r="Z742" i="23"/>
  <c r="AA743" i="23"/>
  <c r="X741" i="23"/>
  <c r="AF741" i="23" s="1"/>
  <c r="X742" i="23" l="1"/>
  <c r="AF742" i="23" s="1"/>
  <c r="Y743" i="23"/>
  <c r="AA744" i="23"/>
  <c r="Z743" i="23"/>
  <c r="W743" i="23"/>
  <c r="X743" i="23" l="1"/>
  <c r="AF743" i="23" s="1"/>
  <c r="Y744" i="23"/>
  <c r="Z744" i="23"/>
  <c r="AA745" i="23"/>
  <c r="W744" i="23"/>
  <c r="X744" i="23" l="1"/>
  <c r="AF744" i="23" s="1"/>
  <c r="W745" i="23"/>
  <c r="Y745" i="23"/>
  <c r="AA746" i="23"/>
  <c r="Z745" i="23"/>
  <c r="X745" i="23" l="1"/>
  <c r="AF745" i="23" s="1"/>
  <c r="W746" i="23"/>
  <c r="Y746" i="23"/>
  <c r="AA747" i="23"/>
  <c r="Z746" i="23"/>
  <c r="X746" i="23" l="1"/>
  <c r="AF746" i="23" s="1"/>
  <c r="W747" i="23"/>
  <c r="Y747" i="23"/>
  <c r="Z747" i="23"/>
  <c r="AA748" i="23"/>
  <c r="X747" i="23" l="1"/>
  <c r="AF747" i="23" s="1"/>
  <c r="W748" i="23"/>
  <c r="Y748" i="23"/>
  <c r="AA749" i="23"/>
  <c r="Z748" i="23"/>
  <c r="X748" i="23" l="1"/>
  <c r="AF748" i="23" s="1"/>
  <c r="W749" i="23"/>
  <c r="Y749" i="23"/>
  <c r="Z749" i="23"/>
  <c r="AA750" i="23"/>
  <c r="X749" i="23" l="1"/>
  <c r="AF749" i="23" s="1"/>
  <c r="Y750" i="23"/>
  <c r="AA751" i="23"/>
  <c r="Z750" i="23"/>
  <c r="W750" i="23"/>
  <c r="X750" i="23" l="1"/>
  <c r="AF750" i="23" s="1"/>
  <c r="W751" i="23"/>
  <c r="Y751" i="23"/>
  <c r="AA752" i="23"/>
  <c r="Z751" i="23"/>
  <c r="X751" i="23" l="1"/>
  <c r="AF751" i="23" s="1"/>
  <c r="W752" i="23"/>
  <c r="Y752" i="23"/>
  <c r="AA753" i="23"/>
  <c r="Z752" i="23"/>
  <c r="X752" i="23" l="1"/>
  <c r="AF752" i="23" s="1"/>
  <c r="W753" i="23"/>
  <c r="Y753" i="23"/>
  <c r="Z753" i="23"/>
  <c r="AA754" i="23"/>
  <c r="X753" i="23" l="1"/>
  <c r="AF753" i="23" s="1"/>
  <c r="W754" i="23"/>
  <c r="Y754" i="23"/>
  <c r="Z754" i="23"/>
  <c r="AA755" i="23"/>
  <c r="X754" i="23" l="1"/>
  <c r="AF754" i="23" s="1"/>
  <c r="W755" i="23"/>
  <c r="Y755" i="23"/>
  <c r="AA756" i="23"/>
  <c r="Z755" i="23"/>
  <c r="X755" i="23" l="1"/>
  <c r="AF755" i="23" s="1"/>
  <c r="Y756" i="23"/>
  <c r="Z756" i="23"/>
  <c r="AA757" i="23"/>
  <c r="W756" i="23"/>
  <c r="Y757" i="23" l="1"/>
  <c r="AA758" i="23"/>
  <c r="Z757" i="23"/>
  <c r="W757" i="23"/>
  <c r="X756" i="23"/>
  <c r="AF756" i="23" s="1"/>
  <c r="X757" i="23" l="1"/>
  <c r="AF757" i="23" s="1"/>
  <c r="W758" i="23"/>
  <c r="AA759" i="23"/>
  <c r="Z758" i="23"/>
  <c r="Y758" i="23"/>
  <c r="X758" i="23" l="1"/>
  <c r="AF758" i="23" s="1"/>
  <c r="W759" i="23"/>
  <c r="AA760" i="23"/>
  <c r="Z759" i="23"/>
  <c r="Y759" i="23"/>
  <c r="X759" i="23" l="1"/>
  <c r="AF759" i="23" s="1"/>
  <c r="Z760" i="23"/>
  <c r="W760" i="23"/>
  <c r="Y760" i="23"/>
  <c r="AA761" i="23"/>
  <c r="X760" i="23" l="1"/>
  <c r="AF760" i="23" s="1"/>
  <c r="Z761" i="23"/>
  <c r="W761" i="23"/>
  <c r="Y761" i="23"/>
  <c r="AA762" i="23"/>
  <c r="X761" i="23" l="1"/>
  <c r="AF761" i="23" s="1"/>
  <c r="Y762" i="23"/>
  <c r="Z762" i="23"/>
  <c r="AA763" i="23"/>
  <c r="W762" i="23"/>
  <c r="X762" i="23" l="1"/>
  <c r="AF762" i="23" s="1"/>
  <c r="AA764" i="23"/>
  <c r="Z763" i="23"/>
  <c r="W763" i="23"/>
  <c r="Y763" i="23"/>
  <c r="X763" i="23" l="1"/>
  <c r="AF763" i="23" s="1"/>
  <c r="Z764" i="23"/>
  <c r="AA765" i="23"/>
  <c r="W764" i="23"/>
  <c r="Y764" i="23"/>
  <c r="W765" i="23" l="1"/>
  <c r="Y765" i="23"/>
  <c r="AA766" i="23"/>
  <c r="Z765" i="23"/>
  <c r="X764" i="23"/>
  <c r="AF764" i="23" s="1"/>
  <c r="X765" i="23" l="1"/>
  <c r="AF765" i="23" s="1"/>
  <c r="AA767" i="23"/>
  <c r="W766" i="23"/>
  <c r="Z766" i="23"/>
  <c r="Y766" i="23"/>
  <c r="X766" i="23" l="1"/>
  <c r="AF766" i="23" s="1"/>
  <c r="Z767" i="23"/>
  <c r="W767" i="23"/>
  <c r="Y767" i="23"/>
  <c r="AA768" i="23"/>
  <c r="AA769" i="23" l="1"/>
  <c r="W768" i="23"/>
  <c r="Y768" i="23"/>
  <c r="Z768" i="23"/>
  <c r="X767" i="23"/>
  <c r="AF767" i="23" s="1"/>
  <c r="X768" i="23" l="1"/>
  <c r="AF768" i="23" s="1"/>
  <c r="Z769" i="23"/>
  <c r="W769" i="23"/>
  <c r="Y769" i="23"/>
  <c r="AA770" i="23"/>
  <c r="Y770" i="23" l="1"/>
  <c r="AA771" i="23"/>
  <c r="Z770" i="23"/>
  <c r="W770" i="23"/>
  <c r="X769" i="23"/>
  <c r="AF769" i="23" s="1"/>
  <c r="X770" i="23" l="1"/>
  <c r="AF770" i="23" s="1"/>
  <c r="Z771" i="23"/>
  <c r="W771" i="23"/>
  <c r="Y771" i="23"/>
  <c r="AA772" i="23"/>
  <c r="X771" i="23" l="1"/>
  <c r="AF771" i="23" s="1"/>
  <c r="Y772" i="23"/>
  <c r="AA773" i="23"/>
  <c r="Z772" i="23"/>
  <c r="W772" i="23"/>
  <c r="X772" i="23" l="1"/>
  <c r="AF772" i="23" s="1"/>
  <c r="AA774" i="23"/>
  <c r="W773" i="23"/>
  <c r="Y773" i="23"/>
  <c r="Z773" i="23"/>
  <c r="X773" i="23" l="1"/>
  <c r="AF773" i="23" s="1"/>
  <c r="AA775" i="23"/>
  <c r="Z774" i="23"/>
  <c r="W774" i="23"/>
  <c r="Y774" i="23"/>
  <c r="X774" i="23" l="1"/>
  <c r="AF774" i="23" s="1"/>
  <c r="Z775" i="23"/>
  <c r="W775" i="23"/>
  <c r="Y775" i="23"/>
  <c r="AA776" i="23"/>
  <c r="Z776" i="23" l="1"/>
  <c r="W776" i="23"/>
  <c r="Y776" i="23"/>
  <c r="AA777" i="23"/>
  <c r="X775" i="23"/>
  <c r="AF775" i="23" s="1"/>
  <c r="AA778" i="23" l="1"/>
  <c r="W777" i="23"/>
  <c r="Y777" i="23"/>
  <c r="Z777" i="23"/>
  <c r="X776" i="23"/>
  <c r="AF776" i="23" s="1"/>
  <c r="X777" i="23" l="1"/>
  <c r="AF777" i="23" s="1"/>
  <c r="Z778" i="23"/>
  <c r="W778" i="23"/>
  <c r="Y778" i="23"/>
  <c r="AA779" i="23"/>
  <c r="W779" i="23" l="1"/>
  <c r="Y779" i="23"/>
  <c r="AA780" i="23"/>
  <c r="Z779" i="23"/>
  <c r="X778" i="23"/>
  <c r="AF778" i="23" s="1"/>
  <c r="X779" i="23" l="1"/>
  <c r="AF779" i="23" s="1"/>
  <c r="Z780" i="23"/>
  <c r="AA781" i="23"/>
  <c r="W780" i="23"/>
  <c r="Y780" i="23"/>
  <c r="X780" i="23" l="1"/>
  <c r="AF780" i="23" s="1"/>
  <c r="Y781" i="23"/>
  <c r="AA782" i="23"/>
  <c r="Z781" i="23"/>
  <c r="W781" i="23"/>
  <c r="X781" i="23" l="1"/>
  <c r="AF781" i="23" s="1"/>
  <c r="W782" i="23"/>
  <c r="Z782" i="23"/>
  <c r="AA783" i="23"/>
  <c r="Y782" i="23"/>
  <c r="X782" i="23" l="1"/>
  <c r="AF782" i="23" s="1"/>
  <c r="W783" i="23"/>
  <c r="AA784" i="23"/>
  <c r="Z783" i="23"/>
  <c r="Y783" i="23"/>
  <c r="X783" i="23" l="1"/>
  <c r="AF783" i="23" s="1"/>
  <c r="W784" i="23"/>
  <c r="Y784" i="23"/>
  <c r="Z784" i="23"/>
  <c r="AA785" i="23"/>
  <c r="X784" i="23" l="1"/>
  <c r="AF784" i="23" s="1"/>
  <c r="W785" i="23"/>
  <c r="Y785" i="23"/>
  <c r="AA786" i="23"/>
  <c r="Z785" i="23"/>
  <c r="X785" i="23" l="1"/>
  <c r="AF785" i="23" s="1"/>
  <c r="Y786" i="23"/>
  <c r="AA787" i="23"/>
  <c r="Z786" i="23"/>
  <c r="W786" i="23"/>
  <c r="X786" i="23" l="1"/>
  <c r="AF786" i="23" s="1"/>
  <c r="Z787" i="23"/>
  <c r="AA788" i="23"/>
  <c r="W787" i="23"/>
  <c r="Y787" i="23"/>
  <c r="W788" i="23" l="1"/>
  <c r="Y788" i="23"/>
  <c r="AA789" i="23"/>
  <c r="Z788" i="23"/>
  <c r="X787" i="23"/>
  <c r="AF787" i="23" s="1"/>
  <c r="X788" i="23" l="1"/>
  <c r="AF788" i="23" s="1"/>
  <c r="W789" i="23"/>
  <c r="AA790" i="23"/>
  <c r="Z789" i="23"/>
  <c r="Y789" i="23"/>
  <c r="X789" i="23" l="1"/>
  <c r="AF789" i="23" s="1"/>
  <c r="Z790" i="23"/>
  <c r="W790" i="23"/>
  <c r="Y790" i="23"/>
  <c r="AA791" i="23"/>
  <c r="X790" i="23" l="1"/>
  <c r="AF790" i="23" s="1"/>
  <c r="AA792" i="23"/>
  <c r="W791" i="23"/>
  <c r="Y791" i="23"/>
  <c r="Z791" i="23"/>
  <c r="X791" i="23" l="1"/>
  <c r="AF791" i="23" s="1"/>
  <c r="W792" i="23"/>
  <c r="Y792" i="23"/>
  <c r="AA793" i="23"/>
  <c r="Z792" i="23"/>
  <c r="X792" i="23" l="1"/>
  <c r="AF792" i="23" s="1"/>
  <c r="AA794" i="23"/>
  <c r="Z793" i="23"/>
  <c r="W793" i="23"/>
  <c r="Y793" i="23"/>
  <c r="X793" i="23" l="1"/>
  <c r="AF793" i="23" s="1"/>
  <c r="AA795" i="23"/>
  <c r="W794" i="23"/>
  <c r="Y794" i="23"/>
  <c r="Z794" i="23"/>
  <c r="X794" i="23" l="1"/>
  <c r="AF794" i="23" s="1"/>
  <c r="W795" i="23"/>
  <c r="Y795" i="23"/>
  <c r="AA796" i="23"/>
  <c r="Z795" i="23"/>
  <c r="X795" i="23" l="1"/>
  <c r="AF795" i="23" s="1"/>
  <c r="Z796" i="23"/>
  <c r="W796" i="23"/>
  <c r="Y796" i="23"/>
  <c r="AA797" i="23"/>
  <c r="Z797" i="23" l="1"/>
  <c r="Y797" i="23"/>
  <c r="AA798" i="23"/>
  <c r="W797" i="23"/>
  <c r="X796" i="23"/>
  <c r="AF796" i="23" s="1"/>
  <c r="X797" i="23" l="1"/>
  <c r="AF797" i="23" s="1"/>
  <c r="W798" i="23"/>
  <c r="Y798" i="23"/>
  <c r="Z798" i="23"/>
  <c r="AA799" i="23"/>
  <c r="X798" i="23" l="1"/>
  <c r="AF798" i="23" s="1"/>
  <c r="Y799" i="23"/>
  <c r="AA800" i="23"/>
  <c r="Z799" i="23"/>
  <c r="W799" i="23"/>
  <c r="X799" i="23" l="1"/>
  <c r="AF799" i="23" s="1"/>
  <c r="Z800" i="23"/>
  <c r="Y800" i="23"/>
  <c r="AA801" i="23"/>
  <c r="W800" i="23"/>
  <c r="Y801" i="23" l="1"/>
  <c r="AA802" i="23"/>
  <c r="Z801" i="23"/>
  <c r="W801" i="23"/>
  <c r="X800" i="23"/>
  <c r="AF800" i="23" s="1"/>
  <c r="X801" i="23" l="1"/>
  <c r="AF801" i="23" s="1"/>
  <c r="W802" i="23"/>
  <c r="Y802" i="23"/>
  <c r="Z802" i="23"/>
  <c r="AA803" i="23"/>
  <c r="X802" i="23" l="1"/>
  <c r="AF802" i="23" s="1"/>
  <c r="Z803" i="23"/>
  <c r="W803" i="23"/>
  <c r="Y803" i="23"/>
  <c r="AA804" i="23"/>
  <c r="AA805" i="23" l="1"/>
  <c r="W804" i="23"/>
  <c r="Y804" i="23"/>
  <c r="Z804" i="23"/>
  <c r="X803" i="23"/>
  <c r="AF803" i="23" s="1"/>
  <c r="X804" i="23" l="1"/>
  <c r="AF804" i="23" s="1"/>
  <c r="AA806" i="23"/>
  <c r="Z805" i="23"/>
  <c r="W805" i="23"/>
  <c r="Y805" i="23"/>
  <c r="X805" i="23" l="1"/>
  <c r="AF805" i="23" s="1"/>
  <c r="Y806" i="23"/>
  <c r="Z806" i="23"/>
  <c r="AA807" i="23"/>
  <c r="W806" i="23"/>
  <c r="AA808" i="23" l="1"/>
  <c r="Z807" i="23"/>
  <c r="W807" i="23"/>
  <c r="Y807" i="23"/>
  <c r="X806" i="23"/>
  <c r="AF806" i="23" s="1"/>
  <c r="X807" i="23" l="1"/>
  <c r="AF807" i="23" s="1"/>
  <c r="AA809" i="23"/>
  <c r="W808" i="23"/>
  <c r="Y808" i="23"/>
  <c r="Z808" i="23"/>
  <c r="X808" i="23" l="1"/>
  <c r="AF808" i="23" s="1"/>
  <c r="W809" i="23"/>
  <c r="Y809" i="23"/>
  <c r="Z809" i="23"/>
  <c r="AA810" i="23"/>
  <c r="X809" i="23" l="1"/>
  <c r="AF809" i="23" s="1"/>
  <c r="AA811" i="23"/>
  <c r="Z810" i="23"/>
  <c r="W810" i="23"/>
  <c r="Y810" i="23"/>
  <c r="X810" i="23" l="1"/>
  <c r="AF810" i="23" s="1"/>
  <c r="AA812" i="23"/>
  <c r="W811" i="23"/>
  <c r="Y811" i="23"/>
  <c r="Z811" i="23"/>
  <c r="X811" i="23" l="1"/>
  <c r="AF811" i="23" s="1"/>
  <c r="Y812" i="23"/>
  <c r="AA813" i="23"/>
  <c r="Z812" i="23"/>
  <c r="W812" i="23"/>
  <c r="X812" i="23" l="1"/>
  <c r="AF812" i="23" s="1"/>
  <c r="AA814" i="23"/>
  <c r="W813" i="23"/>
  <c r="Y813" i="23"/>
  <c r="Z813" i="23"/>
  <c r="X813" i="23" l="1"/>
  <c r="AF813" i="23" s="1"/>
  <c r="Z814" i="23"/>
  <c r="W814" i="23"/>
  <c r="Y814" i="23"/>
  <c r="AA815" i="23"/>
  <c r="W815" i="23" l="1"/>
  <c r="Y815" i="23"/>
  <c r="AA816" i="23"/>
  <c r="Z815" i="23"/>
  <c r="X814" i="23"/>
  <c r="AF814" i="23" s="1"/>
  <c r="X815" i="23" l="1"/>
  <c r="AF815" i="23" s="1"/>
  <c r="AA817" i="23"/>
  <c r="Y816" i="23"/>
  <c r="Z816" i="23"/>
  <c r="W816" i="23"/>
  <c r="X816" i="23" l="1"/>
  <c r="AF816" i="23" s="1"/>
  <c r="Y817" i="23"/>
  <c r="AA818" i="23"/>
  <c r="Z817" i="23"/>
  <c r="W817" i="23"/>
  <c r="X817" i="23" l="1"/>
  <c r="AF817" i="23" s="1"/>
  <c r="W818" i="23"/>
  <c r="Y818" i="23"/>
  <c r="Z818" i="23"/>
  <c r="AA819" i="23"/>
  <c r="X818" i="23" l="1"/>
  <c r="AF818" i="23" s="1"/>
  <c r="W819" i="23"/>
  <c r="Y819" i="23"/>
  <c r="Z819" i="23"/>
  <c r="AA820" i="23"/>
  <c r="X819" i="23" l="1"/>
  <c r="AF819" i="23" s="1"/>
  <c r="W820" i="23"/>
  <c r="Z820" i="23"/>
  <c r="AA821" i="23"/>
  <c r="Y820" i="23"/>
  <c r="AA822" i="23" l="1"/>
  <c r="Z821" i="23"/>
  <c r="W821" i="23"/>
  <c r="Y821" i="23"/>
  <c r="X820" i="23"/>
  <c r="AF820" i="23" s="1"/>
  <c r="X821" i="23" l="1"/>
  <c r="AF821" i="23" s="1"/>
  <c r="Y822" i="23"/>
  <c r="AA823" i="23"/>
  <c r="Z822" i="23"/>
  <c r="W822" i="23"/>
  <c r="X822" i="23" l="1"/>
  <c r="AF822" i="23" s="1"/>
  <c r="W823" i="23"/>
  <c r="Z823" i="23"/>
  <c r="AA824" i="23"/>
  <c r="Y823" i="23"/>
  <c r="Z824" i="23" l="1"/>
  <c r="W824" i="23"/>
  <c r="Y824" i="23"/>
  <c r="AA825" i="23"/>
  <c r="X823" i="23"/>
  <c r="AF823" i="23" s="1"/>
  <c r="AA826" i="23" l="1"/>
  <c r="W825" i="23"/>
  <c r="Y825" i="23"/>
  <c r="Z825" i="23"/>
  <c r="X824" i="23"/>
  <c r="AF824" i="23" s="1"/>
  <c r="X825" i="23" l="1"/>
  <c r="AF825" i="23" s="1"/>
  <c r="Y826" i="23"/>
  <c r="AA827" i="23"/>
  <c r="Z826" i="23"/>
  <c r="W826" i="23"/>
  <c r="X826" i="23" l="1"/>
  <c r="AF826" i="23" s="1"/>
  <c r="W827" i="23"/>
  <c r="Y827" i="23"/>
  <c r="Z827" i="23"/>
  <c r="AA828" i="23"/>
  <c r="X827" i="23" l="1"/>
  <c r="AF827" i="23" s="1"/>
  <c r="AA829" i="23"/>
  <c r="Z828" i="23"/>
  <c r="W828" i="23"/>
  <c r="Y828" i="23"/>
  <c r="X828" i="23" l="1"/>
  <c r="AF828" i="23" s="1"/>
  <c r="W829" i="23"/>
  <c r="Y829" i="23"/>
  <c r="Z829" i="23"/>
  <c r="AA830" i="23"/>
  <c r="X829" i="23" l="1"/>
  <c r="AF829" i="23" s="1"/>
  <c r="Z830" i="23"/>
  <c r="W830" i="23"/>
  <c r="Y830" i="23"/>
  <c r="AA831" i="23"/>
  <c r="AA832" i="23" l="1"/>
  <c r="W831" i="23"/>
  <c r="Y831" i="23"/>
  <c r="Z831" i="23"/>
  <c r="X830" i="23"/>
  <c r="AF830" i="23" s="1"/>
  <c r="X831" i="23" l="1"/>
  <c r="AF831" i="23" s="1"/>
  <c r="AA833" i="23"/>
  <c r="Z832" i="23"/>
  <c r="W832" i="23"/>
  <c r="Y832" i="23"/>
  <c r="X832" i="23" l="1"/>
  <c r="AF832" i="23" s="1"/>
  <c r="Y833" i="23"/>
  <c r="Z833" i="23"/>
  <c r="AA834" i="23"/>
  <c r="W833" i="23"/>
  <c r="X833" i="23" l="1"/>
  <c r="AF833" i="23" s="1"/>
  <c r="Z834" i="23"/>
  <c r="AA835" i="23"/>
  <c r="W834" i="23"/>
  <c r="Y834" i="23"/>
  <c r="X834" i="23" l="1"/>
  <c r="AF834" i="23" s="1"/>
  <c r="Z835" i="23"/>
  <c r="W835" i="23"/>
  <c r="Y835" i="23"/>
  <c r="AA836" i="23"/>
  <c r="X835" i="23" l="1"/>
  <c r="AF835" i="23" s="1"/>
  <c r="Z836" i="23"/>
  <c r="W836" i="23"/>
  <c r="Y836" i="23"/>
  <c r="AA837" i="23"/>
  <c r="W837" i="23" l="1"/>
  <c r="Y837" i="23"/>
  <c r="AA838" i="23"/>
  <c r="Z837" i="23"/>
  <c r="X836" i="23"/>
  <c r="AF836" i="23" s="1"/>
  <c r="X837" i="23" l="1"/>
  <c r="AF837" i="23" s="1"/>
  <c r="W838" i="23"/>
  <c r="Y838" i="23"/>
  <c r="Z838" i="23"/>
  <c r="AA839" i="23"/>
  <c r="X838" i="23" l="1"/>
  <c r="AF838" i="23" s="1"/>
  <c r="Y839" i="23"/>
  <c r="AA840" i="23"/>
  <c r="Z839" i="23"/>
  <c r="W839" i="23"/>
  <c r="X839" i="23" l="1"/>
  <c r="AF839" i="23" s="1"/>
  <c r="Z840" i="23"/>
  <c r="W840" i="23"/>
  <c r="Y840" i="23"/>
  <c r="AA841" i="23"/>
  <c r="X840" i="23" l="1"/>
  <c r="AF840" i="23" s="1"/>
  <c r="Y841" i="23"/>
  <c r="AA842" i="23"/>
  <c r="Z841" i="23"/>
  <c r="W841" i="23"/>
  <c r="X841" i="23" l="1"/>
  <c r="AF841" i="23" s="1"/>
  <c r="W842" i="23"/>
  <c r="AA843" i="23"/>
  <c r="Z842" i="23"/>
  <c r="Y842" i="23"/>
  <c r="X842" i="23" l="1"/>
  <c r="AF842" i="23" s="1"/>
  <c r="AA844" i="23"/>
  <c r="Z843" i="23"/>
  <c r="W843" i="23"/>
  <c r="Y843" i="23"/>
  <c r="X843" i="23" l="1"/>
  <c r="AF843" i="23" s="1"/>
  <c r="Z844" i="23"/>
  <c r="Y844" i="23"/>
  <c r="AA845" i="23"/>
  <c r="W844" i="23"/>
  <c r="W845" i="23" l="1"/>
  <c r="Y845" i="23"/>
  <c r="Z845" i="23"/>
  <c r="AA846" i="23"/>
  <c r="X844" i="23"/>
  <c r="AF844" i="23" s="1"/>
  <c r="W846" i="23" l="1"/>
  <c r="AA847" i="23"/>
  <c r="Y846" i="23"/>
  <c r="Z846" i="23"/>
  <c r="X845" i="23"/>
  <c r="AF845" i="23" s="1"/>
  <c r="X846" i="23" l="1"/>
  <c r="AF846" i="23" s="1"/>
  <c r="AA848" i="23"/>
  <c r="W847" i="23"/>
  <c r="Y847" i="23"/>
  <c r="Z847" i="23"/>
  <c r="X847" i="23" l="1"/>
  <c r="AF847" i="23" s="1"/>
  <c r="Z848" i="23"/>
  <c r="W848" i="23"/>
  <c r="Y848" i="23"/>
  <c r="AA849" i="23"/>
  <c r="X848" i="23" l="1"/>
  <c r="AF848" i="23" s="1"/>
  <c r="Z849" i="23"/>
  <c r="W849" i="23"/>
  <c r="AA850" i="23"/>
  <c r="Y849" i="23"/>
  <c r="X849" i="23" l="1"/>
  <c r="AF849" i="23" s="1"/>
  <c r="W850" i="23"/>
  <c r="Y850" i="23"/>
  <c r="AA851" i="23"/>
  <c r="Z850" i="23"/>
  <c r="X850" i="23" l="1"/>
  <c r="AF850" i="23" s="1"/>
  <c r="W851" i="23"/>
  <c r="Y851" i="23"/>
  <c r="Z851" i="23"/>
  <c r="AA852" i="23"/>
  <c r="X851" i="23" l="1"/>
  <c r="AF851" i="23" s="1"/>
  <c r="W852" i="23"/>
  <c r="Z852" i="23"/>
  <c r="AA853" i="23"/>
  <c r="Y852" i="23"/>
  <c r="Z853" i="23" l="1"/>
  <c r="W853" i="23"/>
  <c r="Y853" i="23"/>
  <c r="AA854" i="23"/>
  <c r="X852" i="23"/>
  <c r="AF852" i="23" s="1"/>
  <c r="X853" i="23" l="1"/>
  <c r="AF853" i="23" s="1"/>
  <c r="AA855" i="23"/>
  <c r="W854" i="23"/>
  <c r="Z854" i="23"/>
  <c r="Y854" i="23"/>
  <c r="X854" i="23" l="1"/>
  <c r="AF854" i="23" s="1"/>
  <c r="W855" i="23"/>
  <c r="AA856" i="23"/>
  <c r="Y855" i="23"/>
  <c r="Z855" i="23"/>
  <c r="X855" i="23" l="1"/>
  <c r="AF855" i="23" s="1"/>
  <c r="AA857" i="23"/>
  <c r="W856" i="23"/>
  <c r="Y856" i="23"/>
  <c r="Z856" i="23"/>
  <c r="X856" i="23" l="1"/>
  <c r="AF856" i="23" s="1"/>
  <c r="Z857" i="23"/>
  <c r="W857" i="23"/>
  <c r="Y857" i="23"/>
  <c r="AA858" i="23"/>
  <c r="X857" i="23" l="1"/>
  <c r="AF857" i="23" s="1"/>
  <c r="W858" i="23"/>
  <c r="Y858" i="23"/>
  <c r="AA859" i="23"/>
  <c r="Z858" i="23"/>
  <c r="X858" i="23" l="1"/>
  <c r="AF858" i="23" s="1"/>
  <c r="AA860" i="23"/>
  <c r="W859" i="23"/>
  <c r="Y859" i="23"/>
  <c r="Z859" i="23"/>
  <c r="X859" i="23" l="1"/>
  <c r="AF859" i="23" s="1"/>
  <c r="W860" i="23"/>
  <c r="Y860" i="23"/>
  <c r="AA861" i="23"/>
  <c r="Z860" i="23"/>
  <c r="X860" i="23" l="1"/>
  <c r="AF860" i="23" s="1"/>
  <c r="W861" i="23"/>
  <c r="AA862" i="23"/>
  <c r="Z861" i="23"/>
  <c r="Y861" i="23"/>
  <c r="X861" i="23" l="1"/>
  <c r="AF861" i="23" s="1"/>
  <c r="Y862" i="23"/>
  <c r="AA863" i="23"/>
  <c r="W862" i="23"/>
  <c r="Z862" i="23"/>
  <c r="X862" i="23" l="1"/>
  <c r="AF862" i="23" s="1"/>
  <c r="W863" i="23"/>
  <c r="Z863" i="23"/>
  <c r="AA864" i="23"/>
  <c r="Y863" i="23"/>
  <c r="Z864" i="23" l="1"/>
  <c r="Y864" i="23"/>
  <c r="W864" i="23"/>
  <c r="AA865" i="23"/>
  <c r="X863" i="23"/>
  <c r="AF863" i="23" s="1"/>
  <c r="X864" i="23" l="1"/>
  <c r="AF864" i="23" s="1"/>
  <c r="W865" i="23"/>
  <c r="AA866" i="23"/>
  <c r="Y865" i="23"/>
  <c r="Z865" i="23"/>
  <c r="X865" i="23" l="1"/>
  <c r="AF865" i="23" s="1"/>
  <c r="W866" i="23"/>
  <c r="AA867" i="23"/>
  <c r="Y866" i="23"/>
  <c r="Z866" i="23"/>
  <c r="X866" i="23" l="1"/>
  <c r="AF866" i="23" s="1"/>
  <c r="W867" i="23"/>
  <c r="Y867" i="23"/>
  <c r="Z867" i="23"/>
  <c r="AA868" i="23"/>
  <c r="X867" i="23" l="1"/>
  <c r="AF867" i="23" s="1"/>
  <c r="W868" i="23"/>
  <c r="AA869" i="23"/>
  <c r="Y868" i="23"/>
  <c r="Z868" i="23"/>
  <c r="X868" i="23" l="1"/>
  <c r="AF868" i="23" s="1"/>
  <c r="AA870" i="23"/>
  <c r="Y869" i="23"/>
  <c r="W869" i="23"/>
  <c r="Z869" i="23"/>
  <c r="X869" i="23" l="1"/>
  <c r="AF869" i="23" s="1"/>
  <c r="W870" i="23"/>
  <c r="Y870" i="23"/>
  <c r="AA871" i="23"/>
  <c r="Z870" i="23"/>
  <c r="X870" i="23" l="1"/>
  <c r="AF870" i="23" s="1"/>
  <c r="AA872" i="23"/>
  <c r="Y871" i="23"/>
  <c r="W871" i="23"/>
  <c r="Z871" i="23"/>
  <c r="X871" i="23" l="1"/>
  <c r="AF871" i="23" s="1"/>
  <c r="Y872" i="23"/>
  <c r="W872" i="23"/>
  <c r="AA873" i="23"/>
  <c r="Z872" i="23"/>
  <c r="X872" i="23" l="1"/>
  <c r="AF872" i="23" s="1"/>
  <c r="W873" i="23"/>
  <c r="AA874" i="23"/>
  <c r="Y873" i="23"/>
  <c r="Z873" i="23"/>
  <c r="X873" i="23" l="1"/>
  <c r="AF873" i="23" s="1"/>
  <c r="AA875" i="23"/>
  <c r="Y874" i="23"/>
  <c r="W874" i="23"/>
  <c r="Z874" i="23"/>
  <c r="X874" i="23" l="1"/>
  <c r="AF874" i="23" s="1"/>
  <c r="Y875" i="23"/>
  <c r="Z875" i="23"/>
  <c r="AA876" i="23"/>
  <c r="W875" i="23"/>
  <c r="AA877" i="23" l="1"/>
  <c r="Y876" i="23"/>
  <c r="W876" i="23"/>
  <c r="Z876" i="23"/>
  <c r="X875" i="23"/>
  <c r="AF875" i="23" s="1"/>
  <c r="X876" i="23" l="1"/>
  <c r="AF876" i="23" s="1"/>
  <c r="Y877" i="23"/>
  <c r="AA878" i="23"/>
  <c r="Z877" i="23"/>
  <c r="W877" i="23"/>
  <c r="X877" i="23" l="1"/>
  <c r="AF877" i="23" s="1"/>
  <c r="W878" i="23"/>
  <c r="AA879" i="23"/>
  <c r="Y878" i="23"/>
  <c r="Z878" i="23"/>
  <c r="X878" i="23" l="1"/>
  <c r="AF878" i="23" s="1"/>
  <c r="Z879" i="23"/>
  <c r="W879" i="23"/>
  <c r="Y879" i="23"/>
  <c r="AA880" i="23"/>
  <c r="X879" i="23" l="1"/>
  <c r="AF879" i="23" s="1"/>
  <c r="W880" i="23"/>
  <c r="Z880" i="23"/>
  <c r="AA881" i="23"/>
  <c r="Y880" i="23"/>
  <c r="AA882" i="23" l="1"/>
  <c r="Y881" i="23"/>
  <c r="W881" i="23"/>
  <c r="Z881" i="23"/>
  <c r="X880" i="23"/>
  <c r="AF880" i="23" s="1"/>
  <c r="X881" i="23" l="1"/>
  <c r="AF881" i="23" s="1"/>
  <c r="Y882" i="23"/>
  <c r="AA883" i="23"/>
  <c r="Z882" i="23"/>
  <c r="W882" i="23"/>
  <c r="X882" i="23" l="1"/>
  <c r="AF882" i="23" s="1"/>
  <c r="Y883" i="23"/>
  <c r="AA884" i="23"/>
  <c r="Z883" i="23"/>
  <c r="W883" i="23"/>
  <c r="X883" i="23" l="1"/>
  <c r="AF883" i="23" s="1"/>
  <c r="Z884" i="23"/>
  <c r="W884" i="23"/>
  <c r="Y884" i="23"/>
  <c r="AA885" i="23"/>
  <c r="W885" i="23" l="1"/>
  <c r="Z885" i="23"/>
  <c r="Y885" i="23"/>
  <c r="AA886" i="23"/>
  <c r="X884" i="23"/>
  <c r="AF884" i="23" s="1"/>
  <c r="Z886" i="23" l="1"/>
  <c r="Y886" i="23"/>
  <c r="W886" i="23"/>
  <c r="AA887" i="23"/>
  <c r="X885" i="23"/>
  <c r="AF885" i="23" s="1"/>
  <c r="X886" i="23" l="1"/>
  <c r="AF886" i="23" s="1"/>
  <c r="Z887" i="23"/>
  <c r="W887" i="23"/>
  <c r="AA888" i="23"/>
  <c r="Y887" i="23"/>
  <c r="X887" i="23" l="1"/>
  <c r="AF887" i="23" s="1"/>
  <c r="Y888" i="23"/>
  <c r="W888" i="23"/>
  <c r="Z888" i="23"/>
  <c r="AA889" i="23"/>
  <c r="X888" i="23" l="1"/>
  <c r="AF888" i="23" s="1"/>
  <c r="W889" i="23"/>
  <c r="Y889" i="23"/>
  <c r="AA890" i="23"/>
  <c r="Z889" i="23"/>
  <c r="X889" i="23" l="1"/>
  <c r="AF889" i="23" s="1"/>
  <c r="Y890" i="23"/>
  <c r="AA891" i="23"/>
  <c r="Z890" i="23"/>
  <c r="W890" i="23"/>
  <c r="X890" i="23" l="1"/>
  <c r="AF890" i="23" s="1"/>
  <c r="Y891" i="23"/>
  <c r="AA892" i="23"/>
  <c r="Z891" i="23"/>
  <c r="W891" i="23"/>
  <c r="X891" i="23" l="1"/>
  <c r="AF891" i="23" s="1"/>
  <c r="AA893" i="23"/>
  <c r="W892" i="23"/>
  <c r="Y892" i="23"/>
  <c r="Z892" i="23"/>
  <c r="X892" i="23" l="1"/>
  <c r="AF892" i="23" s="1"/>
  <c r="W893" i="23"/>
  <c r="AA894" i="23"/>
  <c r="Y893" i="23"/>
  <c r="Z893" i="23"/>
  <c r="X893" i="23" l="1"/>
  <c r="AF893" i="23" s="1"/>
  <c r="AA895" i="23"/>
  <c r="Y894" i="23"/>
  <c r="W894" i="23"/>
  <c r="Z894" i="23"/>
  <c r="X894" i="23" l="1"/>
  <c r="AF894" i="23" s="1"/>
  <c r="W895" i="23"/>
  <c r="AA896" i="23"/>
  <c r="Y895" i="23"/>
  <c r="Z895" i="23"/>
  <c r="X895" i="23" l="1"/>
  <c r="AF895" i="23" s="1"/>
  <c r="Y896" i="23"/>
  <c r="Z896" i="23"/>
  <c r="W896" i="23"/>
  <c r="AA897" i="23"/>
  <c r="X896" i="23" l="1"/>
  <c r="AF896" i="23" s="1"/>
  <c r="Z897" i="23"/>
  <c r="Y897" i="23"/>
  <c r="W897" i="23"/>
  <c r="AA898" i="23"/>
  <c r="W898" i="23" l="1"/>
  <c r="AA899" i="23"/>
  <c r="Y898" i="23"/>
  <c r="Z898" i="23"/>
  <c r="X897" i="23"/>
  <c r="AF897" i="23" s="1"/>
  <c r="X898" i="23" l="1"/>
  <c r="AF898" i="23" s="1"/>
  <c r="AA900" i="23"/>
  <c r="W899" i="23"/>
  <c r="Z899" i="23"/>
  <c r="Y899" i="23"/>
  <c r="X899" i="23" l="1"/>
  <c r="AF899" i="23" s="1"/>
  <c r="Z900" i="23"/>
  <c r="W900" i="23"/>
  <c r="AA901" i="23"/>
  <c r="Y900" i="23"/>
  <c r="Z901" i="23" l="1"/>
  <c r="Y901" i="23"/>
  <c r="AA902" i="23"/>
  <c r="W901" i="23"/>
  <c r="X900" i="23"/>
  <c r="AF900" i="23" s="1"/>
  <c r="X901" i="23" l="1"/>
  <c r="AF901" i="23" s="1"/>
  <c r="Z902" i="23"/>
  <c r="Y902" i="23"/>
  <c r="W902" i="23"/>
  <c r="AA903" i="23"/>
  <c r="X902" i="23" l="1"/>
  <c r="AF902" i="23" s="1"/>
  <c r="Z903" i="23"/>
  <c r="AA904" i="23"/>
  <c r="W903" i="23"/>
  <c r="Y903" i="23"/>
  <c r="X903" i="23" l="1"/>
  <c r="AF903" i="23" s="1"/>
  <c r="Z904" i="23"/>
  <c r="Y904" i="23"/>
  <c r="W904" i="23"/>
  <c r="AA905" i="23"/>
  <c r="W905" i="23" l="1"/>
  <c r="Y905" i="23"/>
  <c r="AA906" i="23"/>
  <c r="Z905" i="23"/>
  <c r="X904" i="23"/>
  <c r="AF904" i="23" s="1"/>
  <c r="X905" i="23" l="1"/>
  <c r="AF905" i="23" s="1"/>
  <c r="W906" i="23"/>
  <c r="Y906" i="23"/>
  <c r="Z906" i="23"/>
  <c r="AA907" i="23"/>
  <c r="X906" i="23" l="1"/>
  <c r="AF906" i="23" s="1"/>
  <c r="W907" i="23"/>
  <c r="Y907" i="23"/>
  <c r="AA908" i="23"/>
  <c r="Z907" i="23"/>
  <c r="X907" i="23" l="1"/>
  <c r="AF907" i="23" s="1"/>
  <c r="Z908" i="23"/>
  <c r="Y908" i="23"/>
  <c r="AA909" i="23"/>
  <c r="W908" i="23"/>
  <c r="W909" i="23" l="1"/>
  <c r="AA910" i="23"/>
  <c r="Z909" i="23"/>
  <c r="Y909" i="23"/>
  <c r="X908" i="23"/>
  <c r="AF908" i="23" s="1"/>
  <c r="X909" i="23" l="1"/>
  <c r="AF909" i="23" s="1"/>
  <c r="Y910" i="23"/>
  <c r="Z910" i="23"/>
  <c r="AA911" i="23"/>
  <c r="W910" i="23"/>
  <c r="Z911" i="23" l="1"/>
  <c r="W911" i="23"/>
  <c r="AA912" i="23"/>
  <c r="Y911" i="23"/>
  <c r="X910" i="23"/>
  <c r="AF910" i="23" s="1"/>
  <c r="X911" i="23" l="1"/>
  <c r="AF911" i="23" s="1"/>
  <c r="AA913" i="23"/>
  <c r="Y912" i="23"/>
  <c r="W912" i="23"/>
  <c r="Z912" i="23"/>
  <c r="AA914" i="23" l="1"/>
  <c r="W913" i="23"/>
  <c r="Y913" i="23"/>
  <c r="Z913" i="23"/>
  <c r="X912" i="23"/>
  <c r="AF912" i="23" s="1"/>
  <c r="Z914" i="23" l="1"/>
  <c r="W914" i="23"/>
  <c r="Y914" i="23"/>
  <c r="AA915" i="23"/>
  <c r="X913" i="23"/>
  <c r="AF913" i="23" s="1"/>
  <c r="X914" i="23" l="1"/>
  <c r="AF914" i="23" s="1"/>
  <c r="W915" i="23"/>
  <c r="Y915" i="23"/>
  <c r="AA916" i="23"/>
  <c r="Z915" i="23"/>
  <c r="X915" i="23" l="1"/>
  <c r="AF915" i="23" s="1"/>
  <c r="Z916" i="23"/>
  <c r="W916" i="23"/>
  <c r="AA917" i="23"/>
  <c r="Y916" i="23"/>
  <c r="X916" i="23" l="1"/>
  <c r="AF916" i="23" s="1"/>
  <c r="AA918" i="23"/>
  <c r="W917" i="23"/>
  <c r="Z917" i="23"/>
  <c r="Y917" i="23"/>
  <c r="X917" i="23" l="1"/>
  <c r="AF917" i="23" s="1"/>
  <c r="Z918" i="23"/>
  <c r="W918" i="23"/>
  <c r="AA919" i="23"/>
  <c r="Y918" i="23"/>
  <c r="X918" i="23" l="1"/>
  <c r="AF918" i="23" s="1"/>
  <c r="W919" i="23"/>
  <c r="Y919" i="23"/>
  <c r="AA920" i="23"/>
  <c r="Z919" i="23"/>
  <c r="X919" i="23" l="1"/>
  <c r="AF919" i="23" s="1"/>
  <c r="Y920" i="23"/>
  <c r="W920" i="23"/>
  <c r="Z920" i="23"/>
  <c r="AA921" i="23"/>
  <c r="X920" i="23" l="1"/>
  <c r="AF920" i="23" s="1"/>
  <c r="W921" i="23"/>
  <c r="AA922" i="23"/>
  <c r="Z921" i="23"/>
  <c r="Y921" i="23"/>
  <c r="X921" i="23" l="1"/>
  <c r="AF921" i="23" s="1"/>
  <c r="Z922" i="23"/>
  <c r="AA923" i="23"/>
  <c r="W922" i="23"/>
  <c r="Y922" i="23"/>
  <c r="W923" i="23" l="1"/>
  <c r="AA924" i="23"/>
  <c r="Z923" i="23"/>
  <c r="Y923" i="23"/>
  <c r="X922" i="23"/>
  <c r="AF922" i="23" s="1"/>
  <c r="X923" i="23" l="1"/>
  <c r="AF923" i="23" s="1"/>
  <c r="W924" i="23"/>
  <c r="Z924" i="23"/>
  <c r="Y924" i="23"/>
  <c r="AA925" i="23"/>
  <c r="X924" i="23" l="1"/>
  <c r="AF924" i="23" s="1"/>
  <c r="Z925" i="23"/>
  <c r="Y925" i="23"/>
  <c r="W925" i="23"/>
  <c r="AA926" i="23"/>
  <c r="Z926" i="23" l="1"/>
  <c r="Y926" i="23"/>
  <c r="AA927" i="23"/>
  <c r="W926" i="23"/>
  <c r="X925" i="23"/>
  <c r="AF925" i="23" s="1"/>
  <c r="X926" i="23" l="1"/>
  <c r="AF926" i="23" s="1"/>
  <c r="AA928" i="23"/>
  <c r="Z927" i="23"/>
  <c r="W927" i="23"/>
  <c r="Y927" i="23"/>
  <c r="X927" i="23" l="1"/>
  <c r="AF927" i="23" s="1"/>
  <c r="W928" i="23"/>
  <c r="AA929" i="23"/>
  <c r="Z928" i="23"/>
  <c r="Y928" i="23"/>
  <c r="X928" i="23" l="1"/>
  <c r="AF928" i="23" s="1"/>
  <c r="Z929" i="23"/>
  <c r="W929" i="23"/>
  <c r="Y929" i="23"/>
  <c r="AA930" i="23"/>
  <c r="AA931" i="23" l="1"/>
  <c r="W930" i="23"/>
  <c r="Y930" i="23"/>
  <c r="Z930" i="23"/>
  <c r="X929" i="23"/>
  <c r="AF929" i="23" s="1"/>
  <c r="X930" i="23" l="1"/>
  <c r="AF930" i="23" s="1"/>
  <c r="W931" i="23"/>
  <c r="Y931" i="23"/>
  <c r="AA932" i="23"/>
  <c r="Z931" i="23"/>
  <c r="X931" i="23" l="1"/>
  <c r="AF931" i="23" s="1"/>
  <c r="Y932" i="23"/>
  <c r="AA933" i="23"/>
  <c r="Z932" i="23"/>
  <c r="W932" i="23"/>
  <c r="X932" i="23" l="1"/>
  <c r="AF932" i="23" s="1"/>
  <c r="AA934" i="23"/>
  <c r="Z933" i="23"/>
  <c r="W933" i="23"/>
  <c r="Y933" i="23"/>
  <c r="X933" i="23" l="1"/>
  <c r="AF933" i="23" s="1"/>
  <c r="W934" i="23"/>
  <c r="Y934" i="23"/>
  <c r="AA935" i="23"/>
  <c r="Z934" i="23"/>
  <c r="X934" i="23" l="1"/>
  <c r="AF934" i="23" s="1"/>
  <c r="W935" i="23"/>
  <c r="Y935" i="23"/>
  <c r="AA936" i="23"/>
  <c r="Z935" i="23"/>
  <c r="X935" i="23" l="1"/>
  <c r="AF935" i="23" s="1"/>
  <c r="AA937" i="23"/>
  <c r="W936" i="23"/>
  <c r="Z936" i="23"/>
  <c r="Y936" i="23"/>
  <c r="X936" i="23" l="1"/>
  <c r="AF936" i="23" s="1"/>
  <c r="W937" i="23"/>
  <c r="Y937" i="23"/>
  <c r="AA938" i="23"/>
  <c r="Z937" i="23"/>
  <c r="X937" i="23" l="1"/>
  <c r="AF937" i="23" s="1"/>
  <c r="Y938" i="23"/>
  <c r="Z938" i="23"/>
  <c r="AA939" i="23"/>
  <c r="W938" i="23"/>
  <c r="W939" i="23" l="1"/>
  <c r="Y939" i="23"/>
  <c r="AA940" i="23"/>
  <c r="Z939" i="23"/>
  <c r="X938" i="23"/>
  <c r="AF938" i="23" s="1"/>
  <c r="X939" i="23" l="1"/>
  <c r="AF939" i="23" s="1"/>
  <c r="W940" i="23"/>
  <c r="Y940" i="23"/>
  <c r="AA941" i="23"/>
  <c r="Z940" i="23"/>
  <c r="X940" i="23" l="1"/>
  <c r="AF940" i="23" s="1"/>
  <c r="W941" i="23"/>
  <c r="Y941" i="23"/>
  <c r="AA942" i="23"/>
  <c r="Z941" i="23"/>
  <c r="X941" i="23" l="1"/>
  <c r="AF941" i="23" s="1"/>
  <c r="Z942" i="23"/>
  <c r="W942" i="23"/>
  <c r="Y942" i="23"/>
  <c r="AA943" i="23"/>
  <c r="W943" i="23" l="1"/>
  <c r="Y943" i="23"/>
  <c r="AA944" i="23"/>
  <c r="Z943" i="23"/>
  <c r="X942" i="23"/>
  <c r="AF942" i="23" s="1"/>
  <c r="X943" i="23" l="1"/>
  <c r="AF943" i="23" s="1"/>
  <c r="Y944" i="23"/>
  <c r="W944" i="23"/>
  <c r="Z944" i="23"/>
  <c r="AA945" i="23"/>
  <c r="X944" i="23" l="1"/>
  <c r="AF944" i="23" s="1"/>
  <c r="Y945" i="23"/>
  <c r="AA946" i="23"/>
  <c r="Z945" i="23"/>
  <c r="W945" i="23"/>
  <c r="X945" i="23" l="1"/>
  <c r="AF945" i="23" s="1"/>
  <c r="AA947" i="23"/>
  <c r="W946" i="23"/>
  <c r="Y946" i="23"/>
  <c r="Z946" i="23"/>
  <c r="X946" i="23" l="1"/>
  <c r="AF946" i="23" s="1"/>
  <c r="Y947" i="23"/>
  <c r="AA948" i="23"/>
  <c r="Z947" i="23"/>
  <c r="W947" i="23"/>
  <c r="X947" i="23" l="1"/>
  <c r="AF947" i="23" s="1"/>
  <c r="W948" i="23"/>
  <c r="AA949" i="23"/>
  <c r="Z948" i="23"/>
  <c r="Y948" i="23"/>
  <c r="X948" i="23" l="1"/>
  <c r="AF948" i="23" s="1"/>
  <c r="W949" i="23"/>
  <c r="Y949" i="23"/>
  <c r="AA950" i="23"/>
  <c r="Z949" i="23"/>
  <c r="X949" i="23" l="1"/>
  <c r="AF949" i="23" s="1"/>
  <c r="W950" i="23"/>
  <c r="Y950" i="23"/>
  <c r="AA951" i="23"/>
  <c r="Z950" i="23"/>
  <c r="X950" i="23" l="1"/>
  <c r="AF950" i="23" s="1"/>
  <c r="W951" i="23"/>
  <c r="Y951" i="23"/>
  <c r="AA952" i="23"/>
  <c r="Z951" i="23"/>
  <c r="X951" i="23" l="1"/>
  <c r="AF951" i="23" s="1"/>
  <c r="Y952" i="23"/>
  <c r="W952" i="23"/>
  <c r="Z952" i="23"/>
  <c r="AA953" i="23"/>
  <c r="X952" i="23" l="1"/>
  <c r="AF952" i="23" s="1"/>
  <c r="Y953" i="23"/>
  <c r="Z953" i="23"/>
  <c r="W953" i="23"/>
  <c r="AA954" i="23"/>
  <c r="W954" i="23" l="1"/>
  <c r="Y954" i="23"/>
  <c r="Z954" i="23"/>
  <c r="AA955" i="23"/>
  <c r="X953" i="23"/>
  <c r="AF953" i="23" s="1"/>
  <c r="X954" i="23" l="1"/>
  <c r="AF954" i="23" s="1"/>
  <c r="Y955" i="23"/>
  <c r="AA956" i="23"/>
  <c r="Z955" i="23"/>
  <c r="W955" i="23"/>
  <c r="X955" i="23" l="1"/>
  <c r="AF955" i="23" s="1"/>
  <c r="Y956" i="23"/>
  <c r="AA957" i="23"/>
  <c r="Z956" i="23"/>
  <c r="W956" i="23"/>
  <c r="X956" i="23" l="1"/>
  <c r="AF956" i="23" s="1"/>
  <c r="Z957" i="23"/>
  <c r="W957" i="23"/>
  <c r="Y957" i="23"/>
  <c r="AA958" i="23"/>
  <c r="X957" i="23" l="1"/>
  <c r="AF957" i="23" s="1"/>
  <c r="W958" i="23"/>
  <c r="Y958" i="23"/>
  <c r="AA959" i="23"/>
  <c r="Z958" i="23"/>
  <c r="X958" i="23" l="1"/>
  <c r="AF958" i="23" s="1"/>
  <c r="W959" i="23"/>
  <c r="Y959" i="23"/>
  <c r="AA960" i="23"/>
  <c r="Z959" i="23"/>
  <c r="X959" i="23" l="1"/>
  <c r="AF959" i="23" s="1"/>
  <c r="Z960" i="23"/>
  <c r="AA961" i="23"/>
  <c r="Y960" i="23"/>
  <c r="W960" i="23"/>
  <c r="X960" i="23" l="1"/>
  <c r="AF960" i="23" s="1"/>
  <c r="W961" i="23"/>
  <c r="Y961" i="23"/>
  <c r="AA962" i="23"/>
  <c r="Z961" i="23"/>
  <c r="X961" i="23" l="1"/>
  <c r="AF961" i="23" s="1"/>
  <c r="W962" i="23"/>
  <c r="Y962" i="23"/>
  <c r="Z962" i="23"/>
  <c r="AA963" i="23"/>
  <c r="X962" i="23" l="1"/>
  <c r="AF962" i="23" s="1"/>
  <c r="W963" i="23"/>
  <c r="Y963" i="23"/>
  <c r="AA964" i="23"/>
  <c r="Z963" i="23"/>
  <c r="X963" i="23" l="1"/>
  <c r="AF963" i="23" s="1"/>
  <c r="Y964" i="23"/>
  <c r="AA965" i="23"/>
  <c r="Z964" i="23"/>
  <c r="W964" i="23"/>
  <c r="X964" i="23" l="1"/>
  <c r="AF964" i="23" s="1"/>
  <c r="Y965" i="23"/>
  <c r="AA966" i="23"/>
  <c r="Z965" i="23"/>
  <c r="W965" i="23"/>
  <c r="X965" i="23" l="1"/>
  <c r="AF965" i="23" s="1"/>
  <c r="W966" i="23"/>
  <c r="Y966" i="23"/>
  <c r="AA967" i="23"/>
  <c r="Z966" i="23"/>
  <c r="X966" i="23" l="1"/>
  <c r="AF966" i="23" s="1"/>
  <c r="Y967" i="23"/>
  <c r="AA968" i="23"/>
  <c r="Z967" i="23"/>
  <c r="W967" i="23"/>
  <c r="X967" i="23" l="1"/>
  <c r="AF967" i="23" s="1"/>
  <c r="AA969" i="23"/>
  <c r="Y968" i="23"/>
  <c r="W968" i="23"/>
  <c r="Z968" i="23"/>
  <c r="X968" i="23" l="1"/>
  <c r="AF968" i="23" s="1"/>
  <c r="W969" i="23"/>
  <c r="AA970" i="23"/>
  <c r="Z969" i="23"/>
  <c r="Y969" i="23"/>
  <c r="X969" i="23" l="1"/>
  <c r="AF969" i="23" s="1"/>
  <c r="W970" i="23"/>
  <c r="Y970" i="23"/>
  <c r="AA971" i="23"/>
  <c r="Z970" i="23"/>
  <c r="X970" i="23" l="1"/>
  <c r="AF970" i="23" s="1"/>
  <c r="Y971" i="23"/>
  <c r="AA972" i="23"/>
  <c r="Z971" i="23"/>
  <c r="W971" i="23"/>
  <c r="X971" i="23" l="1"/>
  <c r="AF971" i="23" s="1"/>
  <c r="W972" i="23"/>
  <c r="Y972" i="23"/>
  <c r="AA973" i="23"/>
  <c r="Z972" i="23"/>
  <c r="X972" i="23" l="1"/>
  <c r="AF972" i="23" s="1"/>
  <c r="W973" i="23"/>
  <c r="Y973" i="23"/>
  <c r="AA974" i="23"/>
  <c r="Z973" i="23"/>
  <c r="X973" i="23" l="1"/>
  <c r="AF973" i="23" s="1"/>
  <c r="W974" i="23"/>
  <c r="Y974" i="23"/>
  <c r="AA975" i="23"/>
  <c r="Z974" i="23"/>
  <c r="X974" i="23" l="1"/>
  <c r="AF974" i="23" s="1"/>
  <c r="W975" i="23"/>
  <c r="Y975" i="23"/>
  <c r="AA976" i="23"/>
  <c r="Z975" i="23"/>
  <c r="X975" i="23" l="1"/>
  <c r="AF975" i="23" s="1"/>
  <c r="Y976" i="23"/>
  <c r="W976" i="23"/>
  <c r="Z976" i="23"/>
  <c r="AA977" i="23"/>
  <c r="X976" i="23" l="1"/>
  <c r="AF976" i="23" s="1"/>
  <c r="W977" i="23"/>
  <c r="Y977" i="23"/>
  <c r="AA978" i="23"/>
  <c r="Z977" i="23"/>
  <c r="X977" i="23" l="1"/>
  <c r="AF977" i="23" s="1"/>
  <c r="W978" i="23"/>
  <c r="Y978" i="23"/>
  <c r="Z978" i="23"/>
  <c r="AA979" i="23"/>
  <c r="X978" i="23" l="1"/>
  <c r="AF978" i="23" s="1"/>
  <c r="Y979" i="23"/>
  <c r="AA980" i="23"/>
  <c r="Z979" i="23"/>
  <c r="W979" i="23"/>
  <c r="X979" i="23" l="1"/>
  <c r="AF979" i="23" s="1"/>
  <c r="W980" i="23"/>
  <c r="Y980" i="23"/>
  <c r="AA981" i="23"/>
  <c r="Z980" i="23"/>
  <c r="X980" i="23" l="1"/>
  <c r="AF980" i="23" s="1"/>
  <c r="Y981" i="23"/>
  <c r="AA982" i="23"/>
  <c r="Z981" i="23"/>
  <c r="W981" i="23"/>
  <c r="X981" i="23" l="1"/>
  <c r="AF981" i="23" s="1"/>
  <c r="W982" i="23"/>
  <c r="Y982" i="23"/>
  <c r="AA983" i="23"/>
  <c r="Z982" i="23"/>
  <c r="X982" i="23" l="1"/>
  <c r="AF982" i="23" s="1"/>
  <c r="W983" i="23"/>
  <c r="Y983" i="23"/>
  <c r="AA984" i="23"/>
  <c r="Z983" i="23"/>
  <c r="X983" i="23" l="1"/>
  <c r="AF983" i="23" s="1"/>
  <c r="Y984" i="23"/>
  <c r="W984" i="23"/>
  <c r="Z984" i="23"/>
  <c r="AA985" i="23"/>
  <c r="X984" i="23" l="1"/>
  <c r="AF984" i="23" s="1"/>
  <c r="Y985" i="23"/>
  <c r="AA986" i="23"/>
  <c r="Z985" i="23"/>
  <c r="W985" i="23"/>
  <c r="X985" i="23" l="1"/>
  <c r="AF985" i="23" s="1"/>
  <c r="W986" i="23"/>
  <c r="Y986" i="23"/>
  <c r="Z986" i="23"/>
  <c r="AA987" i="23"/>
  <c r="X986" i="23" l="1"/>
  <c r="AF986" i="23" s="1"/>
  <c r="AA988" i="23"/>
  <c r="Z987" i="23"/>
  <c r="W987" i="23"/>
  <c r="Y987" i="23"/>
  <c r="X987" i="23" l="1"/>
  <c r="AF987" i="23" s="1"/>
  <c r="W988" i="23"/>
  <c r="Y988" i="23"/>
  <c r="AA989" i="23"/>
  <c r="Z988" i="23"/>
  <c r="X988" i="23" l="1"/>
  <c r="AF988" i="23" s="1"/>
  <c r="AA990" i="23"/>
  <c r="Z989" i="23"/>
  <c r="W989" i="23"/>
  <c r="Y989" i="23"/>
  <c r="X989" i="23" l="1"/>
  <c r="AF989" i="23" s="1"/>
  <c r="Z990" i="23"/>
  <c r="W990" i="23"/>
  <c r="Y990" i="23"/>
  <c r="AA991" i="23"/>
  <c r="X990" i="23" l="1"/>
  <c r="AF990" i="23" s="1"/>
  <c r="W991" i="23"/>
  <c r="Y991" i="23"/>
  <c r="AA992" i="23"/>
  <c r="Z991" i="23"/>
  <c r="X991" i="23" l="1"/>
  <c r="AF991" i="23" s="1"/>
  <c r="AA993" i="23"/>
  <c r="Y992" i="23"/>
  <c r="W992" i="23"/>
  <c r="Z992" i="23"/>
  <c r="X992" i="23" l="1"/>
  <c r="AF992" i="23" s="1"/>
  <c r="Z993" i="23"/>
  <c r="W993" i="23"/>
  <c r="Y993" i="23"/>
  <c r="AA994" i="23"/>
  <c r="W994" i="23" l="1"/>
  <c r="Y994" i="23"/>
  <c r="Z994" i="23"/>
  <c r="AA995" i="23"/>
  <c r="X993" i="23"/>
  <c r="AF993" i="23" s="1"/>
  <c r="X994" i="23" l="1"/>
  <c r="AF994" i="23" s="1"/>
  <c r="W995" i="23"/>
  <c r="Y995" i="23"/>
  <c r="AA996" i="23"/>
  <c r="Z995" i="23"/>
  <c r="X995" i="23" l="1"/>
  <c r="AF995" i="23" s="1"/>
  <c r="Y996" i="23"/>
  <c r="AA997" i="23"/>
  <c r="Z996" i="23"/>
  <c r="W996" i="23"/>
  <c r="X996" i="23" l="1"/>
  <c r="AF996" i="23" s="1"/>
  <c r="W997" i="23"/>
  <c r="Y997" i="23"/>
  <c r="AA998" i="23"/>
  <c r="Z997" i="23"/>
  <c r="X997" i="23" l="1"/>
  <c r="AF997" i="23" s="1"/>
  <c r="W998" i="23"/>
  <c r="AA999" i="23"/>
  <c r="Z998" i="23"/>
  <c r="Y998" i="23"/>
  <c r="X998" i="23" l="1"/>
  <c r="AF998" i="23" s="1"/>
  <c r="W999" i="23"/>
  <c r="Y999" i="23"/>
  <c r="AA1000" i="23"/>
  <c r="Z999" i="23"/>
  <c r="X999" i="23" l="1"/>
  <c r="AF999" i="23" s="1"/>
  <c r="W1000" i="23"/>
  <c r="Z1000" i="23"/>
  <c r="Y1000" i="23"/>
  <c r="X1000" i="23" l="1"/>
  <c r="AF1000" i="23" s="1"/>
</calcChain>
</file>

<file path=xl/sharedStrings.xml><?xml version="1.0" encoding="utf-8"?>
<sst xmlns="http://schemas.openxmlformats.org/spreadsheetml/2006/main" count="21022" uniqueCount="2760">
  <si>
    <t>Commentaire 
D value</t>
  </si>
  <si>
    <r>
      <t>• Les seuils « source de haute activité » sont définis dans la directive européenne 2003/122/Euratom du 22 décembre 2003. Pour les radionucléides non mentionnés, les seuils sont le centième de la valeur A</t>
    </r>
    <r>
      <rPr>
        <vertAlign val="subscript"/>
        <sz val="10"/>
        <rFont val="Garamond"/>
        <family val="1"/>
      </rPr>
      <t>1</t>
    </r>
    <r>
      <rPr>
        <sz val="10"/>
        <rFont val="Garamond"/>
        <family val="1"/>
      </rPr>
      <t xml:space="preserve"> fixée pour le transport des matières radioactives (fait dans le tableau CSP)</t>
    </r>
  </si>
  <si>
    <t>D value (MBq)</t>
  </si>
  <si>
    <t>Seuil CPE Etalonnage (MBq)</t>
  </si>
  <si>
    <t>Ancien seuil CSP (&lt; 2002) MBq</t>
  </si>
  <si>
    <t>Seuil Exemption (MBq)</t>
  </si>
  <si>
    <t>Seuil SSHA (MBq)</t>
  </si>
  <si>
    <t>H</t>
  </si>
  <si>
    <t>Be</t>
  </si>
  <si>
    <t>C</t>
  </si>
  <si>
    <t>N</t>
  </si>
  <si>
    <t>O</t>
  </si>
  <si>
    <t>F</t>
  </si>
  <si>
    <t>Ne</t>
  </si>
  <si>
    <t>Na</t>
  </si>
  <si>
    <t>Al</t>
  </si>
  <si>
    <t>Mg</t>
  </si>
  <si>
    <t>+</t>
  </si>
  <si>
    <t>Si</t>
  </si>
  <si>
    <t>P</t>
  </si>
  <si>
    <t>S</t>
  </si>
  <si>
    <t>Ar</t>
  </si>
  <si>
    <t>Cl</t>
  </si>
  <si>
    <t>K</t>
  </si>
  <si>
    <t>Ca</t>
  </si>
  <si>
    <t>Sc</t>
  </si>
  <si>
    <t>Ti</t>
  </si>
  <si>
    <t>V</t>
  </si>
  <si>
    <t>Cr</t>
  </si>
  <si>
    <t>Mn</t>
  </si>
  <si>
    <t>Fe</t>
  </si>
  <si>
    <t>Co</t>
  </si>
  <si>
    <t>Ni</t>
  </si>
  <si>
    <t>Cu</t>
  </si>
  <si>
    <t>Zn</t>
  </si>
  <si>
    <t>Ga</t>
  </si>
  <si>
    <t>Ge</t>
  </si>
  <si>
    <t>As</t>
  </si>
  <si>
    <t>Se</t>
  </si>
  <si>
    <t>Br</t>
  </si>
  <si>
    <t>Kr</t>
  </si>
  <si>
    <t>Rb</t>
  </si>
  <si>
    <t>Sr</t>
  </si>
  <si>
    <t>Y</t>
  </si>
  <si>
    <t>Zr</t>
  </si>
  <si>
    <t>Nb</t>
  </si>
  <si>
    <t>Mo</t>
  </si>
  <si>
    <t>Tc</t>
  </si>
  <si>
    <t>Ru</t>
  </si>
  <si>
    <t>Rh</t>
  </si>
  <si>
    <t>Pd</t>
  </si>
  <si>
    <t>Ag</t>
  </si>
  <si>
    <t>Cd</t>
  </si>
  <si>
    <t>In</t>
  </si>
  <si>
    <t>Sn</t>
  </si>
  <si>
    <t>Sb</t>
  </si>
  <si>
    <t>Te</t>
  </si>
  <si>
    <t>I</t>
  </si>
  <si>
    <t>Xe</t>
  </si>
  <si>
    <t>Cs</t>
  </si>
  <si>
    <t>Ba</t>
  </si>
  <si>
    <t>La</t>
  </si>
  <si>
    <t>Ce</t>
  </si>
  <si>
    <t>Pr</t>
  </si>
  <si>
    <t>Nd</t>
  </si>
  <si>
    <t>Pm</t>
  </si>
  <si>
    <t>Sm</t>
  </si>
  <si>
    <t>Eu</t>
  </si>
  <si>
    <t>Gd</t>
  </si>
  <si>
    <t>Tb</t>
  </si>
  <si>
    <t>Dy</t>
  </si>
  <si>
    <t>Ho</t>
  </si>
  <si>
    <t>Th</t>
  </si>
  <si>
    <t>Er</t>
  </si>
  <si>
    <t>Tm</t>
  </si>
  <si>
    <t>Yb</t>
  </si>
  <si>
    <t>Lu</t>
  </si>
  <si>
    <t>Hf</t>
  </si>
  <si>
    <t>Ta</t>
  </si>
  <si>
    <t>W</t>
  </si>
  <si>
    <t>Re</t>
  </si>
  <si>
    <t>Os</t>
  </si>
  <si>
    <t>Ir</t>
  </si>
  <si>
    <t>Pt</t>
  </si>
  <si>
    <t>Au</t>
  </si>
  <si>
    <t>Hg</t>
  </si>
  <si>
    <t>Tl</t>
  </si>
  <si>
    <t>Pb</t>
  </si>
  <si>
    <t>Bi</t>
  </si>
  <si>
    <t>Po</t>
  </si>
  <si>
    <t>At</t>
  </si>
  <si>
    <t>Rn</t>
  </si>
  <si>
    <t>Fr</t>
  </si>
  <si>
    <t>Ra</t>
  </si>
  <si>
    <t>Ac</t>
  </si>
  <si>
    <t>Pa</t>
  </si>
  <si>
    <t>U</t>
  </si>
  <si>
    <t>Np</t>
  </si>
  <si>
    <t>Pu</t>
  </si>
  <si>
    <t>Am</t>
  </si>
  <si>
    <t>Cm</t>
  </si>
  <si>
    <t>Cf</t>
  </si>
  <si>
    <t>Bk</t>
  </si>
  <si>
    <t>Es</t>
  </si>
  <si>
    <t>Fm</t>
  </si>
  <si>
    <t>Md</t>
  </si>
  <si>
    <t>RN</t>
  </si>
  <si>
    <t>vie longue</t>
  </si>
  <si>
    <t>(période 115000 ans)</t>
  </si>
  <si>
    <t>absorption pulmonaire rapide et moyenne (a) (c) (d)</t>
  </si>
  <si>
    <t>(période 2,03h)</t>
  </si>
  <si>
    <t>(période 1,01h)</t>
  </si>
  <si>
    <t>(période 4,9h)</t>
  </si>
  <si>
    <t>(période 69,1mn)</t>
  </si>
  <si>
    <t>(période 5,76j)</t>
  </si>
  <si>
    <t>(période 15,89mn)</t>
  </si>
  <si>
    <t>(période 9,01h)105</t>
  </si>
  <si>
    <t>(période 10,4mn)</t>
  </si>
  <si>
    <t>(période 34,2ans)</t>
  </si>
  <si>
    <t>(période 12,6h)</t>
  </si>
  <si>
    <t>(période 24,4h)</t>
  </si>
  <si>
    <t>(période 5h)</t>
  </si>
  <si>
    <t>(période 64h)</t>
  </si>
  <si>
    <t>(période 12,7h)</t>
  </si>
  <si>
    <t>(période 15,8h)</t>
  </si>
  <si>
    <t>(période 1,75h)</t>
  </si>
  <si>
    <t>(période 3,1h)</t>
  </si>
  <si>
    <t>(période 1,2h)</t>
  </si>
  <si>
    <t>(période 22,5h)</t>
  </si>
  <si>
    <t>(a)</t>
  </si>
  <si>
    <t>(b)</t>
  </si>
  <si>
    <t>absorption pulmonaire rapide (c ) et moyenne (d)</t>
  </si>
  <si>
    <t>( c) (d) (e)</t>
  </si>
  <si>
    <t>Tous type absorption pulmonaire (a) ( c) (d) (e)</t>
  </si>
  <si>
    <t>absorption pulmonaire rapide ( c )</t>
  </si>
  <si>
    <t xml:space="preserve">Tous type absorption pulmonaire rapide ( c) (d) (e) </t>
  </si>
  <si>
    <t>Commentaire SSHA</t>
  </si>
  <si>
    <t>Commentaire (Exemption)</t>
  </si>
  <si>
    <t>N 
Atom</t>
  </si>
  <si>
    <t xml:space="preserve">+ </t>
  </si>
  <si>
    <t>décrets n° 2007-1570. du 5 novembre2007 modifiant le code du travail, et n° 2007-1582. du 7 novembre 2007 modifiant le codede la santé publique.</t>
  </si>
  <si>
    <t>Recodification code du travail par Ordonnance n° 2007-329 et par décret n° 2008-244 du 7mars 2008 (JO 12/3/08)</t>
  </si>
  <si>
    <t>Décret no 2006-1454 du 24 novembre 2006 modifiant la nomenclature des installations classées</t>
  </si>
  <si>
    <t>Avis n°2007-AV-0004 de l'ASN du 24/01/2007</t>
  </si>
  <si>
    <r>
      <t>Q1 = (Q</t>
    </r>
    <r>
      <rPr>
        <b/>
        <vertAlign val="subscript"/>
        <sz val="12"/>
        <rFont val="Times New Roman"/>
        <family val="1"/>
      </rPr>
      <t xml:space="preserve">sources scellées </t>
    </r>
    <r>
      <rPr>
        <b/>
        <sz val="12"/>
        <rFont val="Times New Roman"/>
        <family val="1"/>
      </rPr>
      <t>/ 10</t>
    </r>
    <r>
      <rPr>
        <b/>
        <vertAlign val="superscript"/>
        <sz val="12"/>
        <rFont val="Times New Roman"/>
        <family val="1"/>
      </rPr>
      <t>11</t>
    </r>
    <r>
      <rPr>
        <b/>
        <sz val="12"/>
        <rFont val="Times New Roman"/>
        <family val="1"/>
      </rPr>
      <t>) + (Q</t>
    </r>
    <r>
      <rPr>
        <b/>
        <vertAlign val="subscript"/>
        <sz val="12"/>
        <rFont val="Times New Roman"/>
        <family val="1"/>
      </rPr>
      <t>sources non scellées</t>
    </r>
    <r>
      <rPr>
        <b/>
        <sz val="12"/>
        <rFont val="Times New Roman"/>
        <family val="1"/>
      </rPr>
      <t xml:space="preserve"> / 10</t>
    </r>
    <r>
      <rPr>
        <b/>
        <vertAlign val="superscript"/>
        <sz val="12"/>
        <rFont val="Times New Roman"/>
        <family val="1"/>
      </rPr>
      <t>9</t>
    </r>
    <r>
      <rPr>
        <b/>
        <sz val="12"/>
        <rFont val="Times New Roman"/>
        <family val="1"/>
      </rPr>
      <t>)  avec Q</t>
    </r>
    <r>
      <rPr>
        <b/>
        <vertAlign val="subscript"/>
        <sz val="12"/>
        <rFont val="Times New Roman"/>
        <family val="1"/>
      </rPr>
      <t>1</t>
    </r>
    <r>
      <rPr>
        <b/>
        <sz val="12"/>
        <rFont val="Times New Roman"/>
        <family val="1"/>
      </rPr>
      <t xml:space="preserve"> &lt; 1 </t>
    </r>
  </si>
  <si>
    <r>
      <t>Q</t>
    </r>
    <r>
      <rPr>
        <b/>
        <vertAlign val="subscript"/>
        <sz val="12"/>
        <rFont val="Times New Roman"/>
        <family val="1"/>
      </rPr>
      <t xml:space="preserve">2 </t>
    </r>
    <r>
      <rPr>
        <b/>
        <sz val="12"/>
        <rFont val="Times New Roman"/>
        <family val="1"/>
      </rPr>
      <t xml:space="preserve"> = </t>
    </r>
    <r>
      <rPr>
        <b/>
        <sz val="12"/>
        <rFont val="Symbol"/>
        <family val="1"/>
        <charset val="2"/>
      </rPr>
      <t>S</t>
    </r>
    <r>
      <rPr>
        <b/>
        <vertAlign val="subscript"/>
        <sz val="12"/>
        <rFont val="Times New Roman"/>
        <family val="1"/>
      </rPr>
      <t xml:space="preserve"> i</t>
    </r>
    <r>
      <rPr>
        <b/>
        <sz val="12"/>
        <rFont val="Times New Roman"/>
        <family val="1"/>
      </rPr>
      <t xml:space="preserve"> M</t>
    </r>
    <r>
      <rPr>
        <b/>
        <vertAlign val="subscript"/>
        <sz val="12"/>
        <rFont val="Times New Roman"/>
        <family val="1"/>
      </rPr>
      <t xml:space="preserve">mat fissil i </t>
    </r>
    <r>
      <rPr>
        <b/>
        <sz val="12"/>
        <rFont val="Times New Roman"/>
        <family val="1"/>
      </rPr>
      <t>/  M</t>
    </r>
    <r>
      <rPr>
        <b/>
        <vertAlign val="subscript"/>
        <sz val="12"/>
        <rFont val="Times New Roman"/>
        <family val="1"/>
      </rPr>
      <t>mat fissil référence i</t>
    </r>
  </si>
  <si>
    <r>
      <t>Q  =</t>
    </r>
    <r>
      <rPr>
        <b/>
        <sz val="10"/>
        <rFont val="Symbol"/>
        <family val="1"/>
        <charset val="2"/>
      </rPr>
      <t xml:space="preserve"> S</t>
    </r>
    <r>
      <rPr>
        <b/>
        <sz val="10"/>
        <rFont val="Times New Roman"/>
        <family val="1"/>
      </rPr>
      <t xml:space="preserve"> i Ai / Ai exemption</t>
    </r>
  </si>
  <si>
    <t>Seuil AIEA</t>
  </si>
  <si>
    <t>Code de conduite sur la sureté et la sécurité des sources radioactive
Dernière mise à jour : Mars 2008</t>
  </si>
  <si>
    <r>
      <t>Nota</t>
    </r>
    <r>
      <rPr>
        <sz val="10"/>
        <rFont val="Garamond"/>
        <family val="1"/>
      </rPr>
      <t> :</t>
    </r>
  </si>
  <si>
    <t>• Une source de très haute activité réunit, de fait, les conditions de classement en source de haute activité. Les prescriptions applicables aux sources de haute activité leurs sont donc applicables.</t>
  </si>
  <si>
    <t>d</t>
  </si>
  <si>
    <t>e</t>
  </si>
  <si>
    <t>f</t>
  </si>
  <si>
    <t>Pu/Be</t>
  </si>
  <si>
    <t>g</t>
  </si>
  <si>
    <t>m</t>
  </si>
  <si>
    <t>d f</t>
  </si>
  <si>
    <t>Nat</t>
  </si>
  <si>
    <t>App</t>
  </si>
  <si>
    <t>Enrichi 10 à 20%</t>
  </si>
  <si>
    <t>Enrichi &gt;20%</t>
  </si>
  <si>
    <t>sec</t>
  </si>
  <si>
    <t>(1)</t>
  </si>
  <si>
    <t>(2)</t>
  </si>
  <si>
    <t>Am/Be</t>
  </si>
  <si>
    <t>Illimité</t>
  </si>
  <si>
    <t>Transport</t>
  </si>
  <si>
    <t>a</t>
  </si>
  <si>
    <t>Valeur de D</t>
  </si>
  <si>
    <t>Seuil CSP &amp; SSHA:</t>
  </si>
  <si>
    <t>Tableau 2.2.7.7.2.1 - ADR - 2008</t>
  </si>
  <si>
    <t>Extrait du document "Emergency Preparedness and response – Dangerous quantities of radioactive material -EPR-D-VALUES 2006" </t>
  </si>
  <si>
    <t>SSHA (A1, A2, A3)</t>
  </si>
  <si>
    <t>Issue des BSF AIEA 2008 - Les seuils « source de haute activité » sont définis dans la directive européenne 2003/122/Euratom du 22 décembre 2003. Pour les radionucléides non mentionnés, les seuils sont le centième de la valeur A1 fixée pour le transport des matières radioactives.</t>
  </si>
  <si>
    <t>Groupe
Radiotoxicité</t>
  </si>
  <si>
    <t>-</t>
  </si>
  <si>
    <t>nat</t>
  </si>
  <si>
    <t>Seuil &lt; 2002</t>
  </si>
  <si>
    <t>Arrêté du 28/04/1989</t>
  </si>
  <si>
    <t>Seuil CPE</t>
  </si>
  <si>
    <t>CPE Etalonnage</t>
  </si>
  <si>
    <t>Commentaire CPE</t>
  </si>
  <si>
    <t>La CPE ne fait pas de # de période</t>
  </si>
  <si>
    <t>La CPE ne fait de # entre U et U en équilibre avec ses fils</t>
  </si>
  <si>
    <t>La CPE ne fait pas de # sur la forme physico-chimique</t>
  </si>
  <si>
    <t>La CPE ne fait pas de # sur la période</t>
  </si>
  <si>
    <t>Etension 1</t>
  </si>
  <si>
    <t>Extension 2</t>
  </si>
  <si>
    <t>monoxyde</t>
  </si>
  <si>
    <t>dioxyde</t>
  </si>
  <si>
    <t>organique</t>
  </si>
  <si>
    <t>inorganique</t>
  </si>
  <si>
    <t xml:space="preserve">Tc </t>
  </si>
  <si>
    <t xml:space="preserve">Rh </t>
  </si>
  <si>
    <t xml:space="preserve">Cs </t>
  </si>
  <si>
    <t>Radionicléide</t>
  </si>
  <si>
    <t>composé organique</t>
  </si>
  <si>
    <t>vapeur</t>
  </si>
  <si>
    <t>La CPE ne fait pas de # sur la forme physico-chimique. Par analogie, classement en groupe 3</t>
  </si>
  <si>
    <t/>
  </si>
  <si>
    <t>Radionucléide</t>
  </si>
  <si>
    <t>RN pour SIGIS</t>
  </si>
  <si>
    <t>Activité SS (MBq)</t>
  </si>
  <si>
    <t>Activité SNS (MBq)</t>
  </si>
  <si>
    <t>Q régime administratif</t>
  </si>
  <si>
    <t>seuil de 241Am</t>
  </si>
  <si>
    <t>Erreurs : Résultat égal à  #Valeur#  ou #N/A</t>
  </si>
  <si>
    <t>Résultats de la requête</t>
  </si>
  <si>
    <t>Pour les commentaires, se reporter au CSP</t>
  </si>
  <si>
    <t>Q source non scellée</t>
  </si>
  <si>
    <t>--&gt;</t>
  </si>
  <si>
    <t xml:space="preserve">MODE D'EMPLOI :  </t>
  </si>
  <si>
    <t>Colonne A</t>
  </si>
  <si>
    <t>Colonne B</t>
  </si>
  <si>
    <t>Colonne C</t>
  </si>
  <si>
    <r>
      <t xml:space="preserve">Indiquer l'activité en </t>
    </r>
    <r>
      <rPr>
        <b/>
        <sz val="12"/>
        <rFont val="Arial"/>
      </rPr>
      <t>MBq</t>
    </r>
    <r>
      <rPr>
        <sz val="12"/>
        <rFont val="Arial"/>
      </rPr>
      <t xml:space="preserve"> s'il s'agit d'une </t>
    </r>
    <r>
      <rPr>
        <b/>
        <sz val="12"/>
        <rFont val="Arial"/>
        <family val="2"/>
      </rPr>
      <t>source scellée</t>
    </r>
  </si>
  <si>
    <r>
      <t xml:space="preserve">Indiquer l'activité en </t>
    </r>
    <r>
      <rPr>
        <b/>
        <sz val="12"/>
        <rFont val="Arial"/>
      </rPr>
      <t>MBq</t>
    </r>
    <r>
      <rPr>
        <sz val="12"/>
        <rFont val="Arial"/>
      </rPr>
      <t xml:space="preserve"> s'il s'agit d'une </t>
    </r>
    <r>
      <rPr>
        <b/>
        <sz val="12"/>
        <rFont val="Arial"/>
        <family val="2"/>
      </rPr>
      <t>source non scellée</t>
    </r>
  </si>
  <si>
    <t>SSHA</t>
  </si>
  <si>
    <t>Période (Jours)</t>
  </si>
  <si>
    <r>
      <t xml:space="preserve">Indiquer le radionucléide sous la forme 133Ba (cas particuliers : AppU / natU / 99Tc m / 241Am/Be) </t>
    </r>
    <r>
      <rPr>
        <b/>
        <sz val="12"/>
        <rFont val="Arial"/>
        <family val="2"/>
      </rPr>
      <t>(1 ligne par source scellée)</t>
    </r>
  </si>
  <si>
    <t>NUCLÉIDE</t>
  </si>
  <si>
    <t>QUANTITÉ (Bq)</t>
  </si>
  <si>
    <t>Seuil SSHA (Bq)</t>
  </si>
  <si>
    <t>H 3</t>
  </si>
  <si>
    <t>3H</t>
  </si>
  <si>
    <t>Be 7</t>
  </si>
  <si>
    <t>7Be</t>
  </si>
  <si>
    <t>Be 10</t>
  </si>
  <si>
    <t>10Be</t>
  </si>
  <si>
    <t>C 11</t>
  </si>
  <si>
    <t>11C</t>
  </si>
  <si>
    <t>C 11 monoxyde</t>
  </si>
  <si>
    <t>11C monoxyde</t>
  </si>
  <si>
    <t>NA</t>
  </si>
  <si>
    <t>C 11 dioxyde</t>
  </si>
  <si>
    <t>11C dioxyde</t>
  </si>
  <si>
    <t>C 14</t>
  </si>
  <si>
    <t>14C</t>
  </si>
  <si>
    <t>C 14 monoxyde</t>
  </si>
  <si>
    <t>14C monoxyde</t>
  </si>
  <si>
    <t>C 14 dioxyde</t>
  </si>
  <si>
    <t>14C dioxyde</t>
  </si>
  <si>
    <t>N 13</t>
  </si>
  <si>
    <t>13N</t>
  </si>
  <si>
    <t>O 15</t>
  </si>
  <si>
    <t>15O</t>
  </si>
  <si>
    <t>F 18</t>
  </si>
  <si>
    <t>18F</t>
  </si>
  <si>
    <t>Ne 19</t>
  </si>
  <si>
    <t>19Ne</t>
  </si>
  <si>
    <t>Na 22</t>
  </si>
  <si>
    <t>22Na</t>
  </si>
  <si>
    <t>Na 24</t>
  </si>
  <si>
    <t>24Na</t>
  </si>
  <si>
    <t>Al 26</t>
  </si>
  <si>
    <t>26Al</t>
  </si>
  <si>
    <t>Mg 28</t>
  </si>
  <si>
    <t>28Mg</t>
  </si>
  <si>
    <t>Si 31</t>
  </si>
  <si>
    <t>31Si</t>
  </si>
  <si>
    <t>Si 32</t>
  </si>
  <si>
    <t>32Si</t>
  </si>
  <si>
    <t>S 35</t>
  </si>
  <si>
    <t>35S</t>
  </si>
  <si>
    <t>S 35 composé organique</t>
  </si>
  <si>
    <t>35S composé organique</t>
  </si>
  <si>
    <t>S 35 vapeur</t>
  </si>
  <si>
    <t>35S vapeur</t>
  </si>
  <si>
    <t>P 32</t>
  </si>
  <si>
    <t>32P</t>
  </si>
  <si>
    <t>P 33</t>
  </si>
  <si>
    <t>33P</t>
  </si>
  <si>
    <t>Cl 36</t>
  </si>
  <si>
    <t>36Cl</t>
  </si>
  <si>
    <t>Cl 38</t>
  </si>
  <si>
    <t>38Cl</t>
  </si>
  <si>
    <t>Cl 39</t>
  </si>
  <si>
    <t>39Cl</t>
  </si>
  <si>
    <t>Ar 37</t>
  </si>
  <si>
    <t>37Ar</t>
  </si>
  <si>
    <t>Ar 39</t>
  </si>
  <si>
    <t>39Ar</t>
  </si>
  <si>
    <t>Ar 41</t>
  </si>
  <si>
    <t>41Ar</t>
  </si>
  <si>
    <t>K 40</t>
  </si>
  <si>
    <t>40K</t>
  </si>
  <si>
    <t>K 42</t>
  </si>
  <si>
    <t>42K</t>
  </si>
  <si>
    <t>K 43</t>
  </si>
  <si>
    <t>43K</t>
  </si>
  <si>
    <t>K 44</t>
  </si>
  <si>
    <t>44K</t>
  </si>
  <si>
    <t>K 45</t>
  </si>
  <si>
    <t>45K</t>
  </si>
  <si>
    <t>Ca 41</t>
  </si>
  <si>
    <t>41Ca</t>
  </si>
  <si>
    <t>Ca 45</t>
  </si>
  <si>
    <t>45Ca</t>
  </si>
  <si>
    <t>Ca 47</t>
  </si>
  <si>
    <t>47Ca</t>
  </si>
  <si>
    <t>Sc 43</t>
  </si>
  <si>
    <t>43Sc</t>
  </si>
  <si>
    <t>Sc 44</t>
  </si>
  <si>
    <t>44Sc</t>
  </si>
  <si>
    <t>Sc 44m</t>
  </si>
  <si>
    <t>44Sc m</t>
  </si>
  <si>
    <t>Sc 46</t>
  </si>
  <si>
    <t>46Sc</t>
  </si>
  <si>
    <t>Sc 47</t>
  </si>
  <si>
    <t>47Sc</t>
  </si>
  <si>
    <t>Sc 48</t>
  </si>
  <si>
    <t>48Sc</t>
  </si>
  <si>
    <t>Sc 49</t>
  </si>
  <si>
    <t>49Sc</t>
  </si>
  <si>
    <t>Ti 44</t>
  </si>
  <si>
    <t>44Ti</t>
  </si>
  <si>
    <t>Ti 45</t>
  </si>
  <si>
    <t>45Ti</t>
  </si>
  <si>
    <t>V 47</t>
  </si>
  <si>
    <t>47V</t>
  </si>
  <si>
    <t>V 48</t>
  </si>
  <si>
    <t>48V</t>
  </si>
  <si>
    <t>V 49</t>
  </si>
  <si>
    <t>49V</t>
  </si>
  <si>
    <t>Cr 48</t>
  </si>
  <si>
    <t>48Cr</t>
  </si>
  <si>
    <t>Cr 49</t>
  </si>
  <si>
    <t>49Cr</t>
  </si>
  <si>
    <t>Cr 51</t>
  </si>
  <si>
    <t>51Cr</t>
  </si>
  <si>
    <t>Mn 51</t>
  </si>
  <si>
    <t>51Mn</t>
  </si>
  <si>
    <t>Mn 52</t>
  </si>
  <si>
    <t>52Mn</t>
  </si>
  <si>
    <t>Mn 52m</t>
  </si>
  <si>
    <t>52Mn m</t>
  </si>
  <si>
    <t>Mn 53</t>
  </si>
  <si>
    <t>53Mn</t>
  </si>
  <si>
    <t>Mn 54</t>
  </si>
  <si>
    <t>54Mn</t>
  </si>
  <si>
    <t>Mn 56</t>
  </si>
  <si>
    <t>56Mn</t>
  </si>
  <si>
    <t>Fe 52</t>
  </si>
  <si>
    <t>52Fe</t>
  </si>
  <si>
    <t>Fe 55</t>
  </si>
  <si>
    <t>55Fe</t>
  </si>
  <si>
    <t>Fe 59</t>
  </si>
  <si>
    <t>59Fe</t>
  </si>
  <si>
    <t>Fe 60</t>
  </si>
  <si>
    <t>60Fe</t>
  </si>
  <si>
    <t>Co 55</t>
  </si>
  <si>
    <t>55Co</t>
  </si>
  <si>
    <t>Co 56</t>
  </si>
  <si>
    <t>56Co</t>
  </si>
  <si>
    <t>Co 57</t>
  </si>
  <si>
    <t>57Co</t>
  </si>
  <si>
    <t>Co 58</t>
  </si>
  <si>
    <t>58Co</t>
  </si>
  <si>
    <t>Co 58 m</t>
  </si>
  <si>
    <t>58Co m</t>
  </si>
  <si>
    <t>Co 60</t>
  </si>
  <si>
    <t>60Co</t>
  </si>
  <si>
    <t>Co 60 m</t>
  </si>
  <si>
    <t>60Co m</t>
  </si>
  <si>
    <t>Co 61</t>
  </si>
  <si>
    <t>61Co</t>
  </si>
  <si>
    <t>Co 62 m</t>
  </si>
  <si>
    <t>62Co m</t>
  </si>
  <si>
    <t>Ni 56</t>
  </si>
  <si>
    <t>56Ni</t>
  </si>
  <si>
    <t>Ni 57</t>
  </si>
  <si>
    <t>57Ni</t>
  </si>
  <si>
    <t>Ni 59</t>
  </si>
  <si>
    <t>59Ni</t>
  </si>
  <si>
    <t>Ni 63</t>
  </si>
  <si>
    <t>63Ni</t>
  </si>
  <si>
    <t>Ni 65</t>
  </si>
  <si>
    <t>65Ni</t>
  </si>
  <si>
    <t>Ni 66</t>
  </si>
  <si>
    <t>66Ni</t>
  </si>
  <si>
    <t>Cu 60</t>
  </si>
  <si>
    <t>60Cu</t>
  </si>
  <si>
    <t>Cu 61</t>
  </si>
  <si>
    <t>61Cu</t>
  </si>
  <si>
    <t>Cu 64</t>
  </si>
  <si>
    <t>64Cu</t>
  </si>
  <si>
    <t>Cu 67</t>
  </si>
  <si>
    <t>67Cu</t>
  </si>
  <si>
    <t>Zn 62</t>
  </si>
  <si>
    <t>62Zn</t>
  </si>
  <si>
    <t>Zn 63</t>
  </si>
  <si>
    <t>63Zn</t>
  </si>
  <si>
    <t>Zn 65</t>
  </si>
  <si>
    <t>65Zn</t>
  </si>
  <si>
    <t>Zn 69</t>
  </si>
  <si>
    <t>69Zn</t>
  </si>
  <si>
    <t>Zn 69 m</t>
  </si>
  <si>
    <t>69Zn m</t>
  </si>
  <si>
    <t>Zn 71 m</t>
  </si>
  <si>
    <t>71Zn m</t>
  </si>
  <si>
    <t>Zn 72</t>
  </si>
  <si>
    <t>72Zn</t>
  </si>
  <si>
    <t>Ga 65</t>
  </si>
  <si>
    <t>65Ga</t>
  </si>
  <si>
    <t>Ga 66</t>
  </si>
  <si>
    <t>66Ga</t>
  </si>
  <si>
    <t>Ga 67</t>
  </si>
  <si>
    <t>67Ga</t>
  </si>
  <si>
    <t>Ga 68</t>
  </si>
  <si>
    <t>68Ga</t>
  </si>
  <si>
    <t>Ga 70</t>
  </si>
  <si>
    <t>70Ga</t>
  </si>
  <si>
    <t>Ga 72</t>
  </si>
  <si>
    <t>72Ga</t>
  </si>
  <si>
    <t>Ga 73</t>
  </si>
  <si>
    <t>73Ga</t>
  </si>
  <si>
    <t>Ge 66</t>
  </si>
  <si>
    <t>66Ge</t>
  </si>
  <si>
    <t>Ge 67</t>
  </si>
  <si>
    <t>67Ge</t>
  </si>
  <si>
    <t>Ge 68</t>
  </si>
  <si>
    <t>68Ge</t>
  </si>
  <si>
    <t>Ge 69</t>
  </si>
  <si>
    <t>69Ge</t>
  </si>
  <si>
    <t>Ge 71</t>
  </si>
  <si>
    <t>71Ge</t>
  </si>
  <si>
    <t>Ge 75</t>
  </si>
  <si>
    <t>75Ge</t>
  </si>
  <si>
    <t>Ge 77</t>
  </si>
  <si>
    <t>77Ge</t>
  </si>
  <si>
    <t>Ge 78</t>
  </si>
  <si>
    <t>78Ge</t>
  </si>
  <si>
    <t>As 69</t>
  </si>
  <si>
    <t>69As</t>
  </si>
  <si>
    <t>As 70</t>
  </si>
  <si>
    <t>70As</t>
  </si>
  <si>
    <t>As 71</t>
  </si>
  <si>
    <t>71As</t>
  </si>
  <si>
    <t>As 72</t>
  </si>
  <si>
    <t>72As</t>
  </si>
  <si>
    <t>As 73</t>
  </si>
  <si>
    <t>73As</t>
  </si>
  <si>
    <t>As 74</t>
  </si>
  <si>
    <t>74As</t>
  </si>
  <si>
    <t>As 76</t>
  </si>
  <si>
    <t>76As</t>
  </si>
  <si>
    <t>As 77</t>
  </si>
  <si>
    <t>77As</t>
  </si>
  <si>
    <t>As 78</t>
  </si>
  <si>
    <t>78As</t>
  </si>
  <si>
    <t>Se 70</t>
  </si>
  <si>
    <t>70Se</t>
  </si>
  <si>
    <t>Se 73</t>
  </si>
  <si>
    <t>73Se</t>
  </si>
  <si>
    <t>Se 73 m</t>
  </si>
  <si>
    <t>73Se m</t>
  </si>
  <si>
    <t>Se 75</t>
  </si>
  <si>
    <t>75Se</t>
  </si>
  <si>
    <t>Se 79</t>
  </si>
  <si>
    <t>79Se</t>
  </si>
  <si>
    <t>Se 81</t>
  </si>
  <si>
    <t>81Se</t>
  </si>
  <si>
    <t>Se 81 m</t>
  </si>
  <si>
    <t>81Se m</t>
  </si>
  <si>
    <t>Se 83</t>
  </si>
  <si>
    <t>83Se</t>
  </si>
  <si>
    <t>Br 74</t>
  </si>
  <si>
    <t>74Br</t>
  </si>
  <si>
    <t>Br 74 m</t>
  </si>
  <si>
    <t>74Br m</t>
  </si>
  <si>
    <t>Br 75</t>
  </si>
  <si>
    <t>75Br</t>
  </si>
  <si>
    <t>Br 76</t>
  </si>
  <si>
    <t>76Br</t>
  </si>
  <si>
    <t>Br 77</t>
  </si>
  <si>
    <t>77Br</t>
  </si>
  <si>
    <t>Br 80</t>
  </si>
  <si>
    <t>80Br</t>
  </si>
  <si>
    <t>Br 80 m</t>
  </si>
  <si>
    <t>80Br m</t>
  </si>
  <si>
    <t>Br 82</t>
  </si>
  <si>
    <t>82Br</t>
  </si>
  <si>
    <t>Br 83</t>
  </si>
  <si>
    <t>83Br</t>
  </si>
  <si>
    <t>Br 84</t>
  </si>
  <si>
    <t>84Br</t>
  </si>
  <si>
    <t>Kr 74</t>
  </si>
  <si>
    <t>74Kr</t>
  </si>
  <si>
    <t>Kr 76</t>
  </si>
  <si>
    <t>76Kr</t>
  </si>
  <si>
    <t>Kr 77</t>
  </si>
  <si>
    <t>77Kr</t>
  </si>
  <si>
    <t>Kr 79</t>
  </si>
  <si>
    <t>79Kr</t>
  </si>
  <si>
    <t>Kr 81</t>
  </si>
  <si>
    <t>81Kr</t>
  </si>
  <si>
    <t>Kr 81 m</t>
  </si>
  <si>
    <t>81Kr m</t>
  </si>
  <si>
    <t>Kr 83 m</t>
  </si>
  <si>
    <t>83Kr m</t>
  </si>
  <si>
    <t>Kr 85</t>
  </si>
  <si>
    <t>85Kr</t>
  </si>
  <si>
    <t>Kr 85 m</t>
  </si>
  <si>
    <t>85Kr m</t>
  </si>
  <si>
    <t>Kr 87</t>
  </si>
  <si>
    <t>87Kr</t>
  </si>
  <si>
    <t>Kr 88</t>
  </si>
  <si>
    <t>88Kr</t>
  </si>
  <si>
    <t>Rb 79</t>
  </si>
  <si>
    <t>79Rb</t>
  </si>
  <si>
    <t>Rb 81</t>
  </si>
  <si>
    <t>81Rb</t>
  </si>
  <si>
    <t>Rb 81m</t>
  </si>
  <si>
    <t>81Rb m</t>
  </si>
  <si>
    <t>Rb 82m</t>
  </si>
  <si>
    <t>82Rb m</t>
  </si>
  <si>
    <t>Rb 83</t>
  </si>
  <si>
    <t>83Rb</t>
  </si>
  <si>
    <t>Rb 84</t>
  </si>
  <si>
    <t>84Rb</t>
  </si>
  <si>
    <t>Rb 86</t>
  </si>
  <si>
    <t>86Rb</t>
  </si>
  <si>
    <t>Rb 87</t>
  </si>
  <si>
    <t>87Rb</t>
  </si>
  <si>
    <t>Rb 88</t>
  </si>
  <si>
    <t>88Rb</t>
  </si>
  <si>
    <t>Rb 89</t>
  </si>
  <si>
    <t>89Rb</t>
  </si>
  <si>
    <t>Sr 80</t>
  </si>
  <si>
    <t>80Sr</t>
  </si>
  <si>
    <t>Sr 81</t>
  </si>
  <si>
    <t>81Sr</t>
  </si>
  <si>
    <t>Sr 82</t>
  </si>
  <si>
    <t>82Sr</t>
  </si>
  <si>
    <t>Sr 83</t>
  </si>
  <si>
    <t>83Sr</t>
  </si>
  <si>
    <t>Sr 85</t>
  </si>
  <si>
    <t>85Sr</t>
  </si>
  <si>
    <t>Sr 85m</t>
  </si>
  <si>
    <t>85Sr m</t>
  </si>
  <si>
    <t>Sr 87m</t>
  </si>
  <si>
    <t>87Sr m</t>
  </si>
  <si>
    <t>Sr 89</t>
  </si>
  <si>
    <t>89Sr</t>
  </si>
  <si>
    <t>Sr 90</t>
  </si>
  <si>
    <t>90Sr</t>
  </si>
  <si>
    <t>Sr 91</t>
  </si>
  <si>
    <t>91Sr</t>
  </si>
  <si>
    <t>Sr 92</t>
  </si>
  <si>
    <t>92Sr</t>
  </si>
  <si>
    <t>Y 86</t>
  </si>
  <si>
    <t>86Y</t>
  </si>
  <si>
    <t>Y 86m</t>
  </si>
  <si>
    <t>86Y m</t>
  </si>
  <si>
    <t>Y 87</t>
  </si>
  <si>
    <t>87Y</t>
  </si>
  <si>
    <t>Y 88</t>
  </si>
  <si>
    <t>88Y</t>
  </si>
  <si>
    <t>Y 90</t>
  </si>
  <si>
    <t>90Y</t>
  </si>
  <si>
    <t>Y 90m</t>
  </si>
  <si>
    <t>90Y m</t>
  </si>
  <si>
    <t>Y 91</t>
  </si>
  <si>
    <t>91Y</t>
  </si>
  <si>
    <t>Y 91m</t>
  </si>
  <si>
    <t>91Y m</t>
  </si>
  <si>
    <t>Y 92</t>
  </si>
  <si>
    <t>92Y</t>
  </si>
  <si>
    <t>Y 93</t>
  </si>
  <si>
    <t>93Y</t>
  </si>
  <si>
    <t>Y 94</t>
  </si>
  <si>
    <t>94Y</t>
  </si>
  <si>
    <t>Y 95</t>
  </si>
  <si>
    <t>95Y</t>
  </si>
  <si>
    <t>Zr 86</t>
  </si>
  <si>
    <t>86Zr</t>
  </si>
  <si>
    <t>Zr 88</t>
  </si>
  <si>
    <t>88Zr</t>
  </si>
  <si>
    <t>Zr 89</t>
  </si>
  <si>
    <t>89Zr</t>
  </si>
  <si>
    <t>Zr 93</t>
  </si>
  <si>
    <t>93Zr</t>
  </si>
  <si>
    <t>Zr 95</t>
  </si>
  <si>
    <t>95Zr</t>
  </si>
  <si>
    <t>Zr 97</t>
  </si>
  <si>
    <t>97Zr</t>
  </si>
  <si>
    <t>Nb 88</t>
  </si>
  <si>
    <t>88Nb</t>
  </si>
  <si>
    <t>Nb 89 (période 2,03 h)</t>
  </si>
  <si>
    <t>89Nb (2)</t>
  </si>
  <si>
    <t>Nb 89 (période 1,01 h)</t>
  </si>
  <si>
    <t>89Nb (1)</t>
  </si>
  <si>
    <t>Nb 90</t>
  </si>
  <si>
    <t>90Nb</t>
  </si>
  <si>
    <t>Nb 93m</t>
  </si>
  <si>
    <t>93Nb m</t>
  </si>
  <si>
    <t>Nb 94</t>
  </si>
  <si>
    <t>94Nb</t>
  </si>
  <si>
    <t>Nb 95</t>
  </si>
  <si>
    <t>95Nb</t>
  </si>
  <si>
    <t>Nb 95m</t>
  </si>
  <si>
    <t>95Nb m</t>
  </si>
  <si>
    <t>Nb 96</t>
  </si>
  <si>
    <t>96Nb</t>
  </si>
  <si>
    <t>Nb 97</t>
  </si>
  <si>
    <t>97Nb</t>
  </si>
  <si>
    <t>Nb 98</t>
  </si>
  <si>
    <t>98Nb</t>
  </si>
  <si>
    <t>Mo 90</t>
  </si>
  <si>
    <t>90Mo</t>
  </si>
  <si>
    <t>Mo 93</t>
  </si>
  <si>
    <t>93Mo</t>
  </si>
  <si>
    <t>Mo 93m</t>
  </si>
  <si>
    <t>93Mo m</t>
  </si>
  <si>
    <t>Mo 99</t>
  </si>
  <si>
    <t>99Mo</t>
  </si>
  <si>
    <t>Mo 101</t>
  </si>
  <si>
    <t>101Mo</t>
  </si>
  <si>
    <t>Tc 93</t>
  </si>
  <si>
    <t>93Tc</t>
  </si>
  <si>
    <t>Tc 93m</t>
  </si>
  <si>
    <t>93Tc m</t>
  </si>
  <si>
    <t>Tc 94</t>
  </si>
  <si>
    <t>94Tc</t>
  </si>
  <si>
    <t>Tc 94m</t>
  </si>
  <si>
    <t>94Tc m</t>
  </si>
  <si>
    <t>Tc 95</t>
  </si>
  <si>
    <t>95Tc</t>
  </si>
  <si>
    <t>Tc 95m</t>
  </si>
  <si>
    <t>95Tc m</t>
  </si>
  <si>
    <t>Tc 96</t>
  </si>
  <si>
    <t>96Tc</t>
  </si>
  <si>
    <t>Tc 96m</t>
  </si>
  <si>
    <t>96Tc m</t>
  </si>
  <si>
    <t>Tc 97</t>
  </si>
  <si>
    <t>97Tc</t>
  </si>
  <si>
    <t>Tc 97m</t>
  </si>
  <si>
    <t>97Tc m</t>
  </si>
  <si>
    <t>Tc 98</t>
  </si>
  <si>
    <t>98Tc</t>
  </si>
  <si>
    <t>Tc 99</t>
  </si>
  <si>
    <t>99Tc</t>
  </si>
  <si>
    <t>Tc 99m</t>
  </si>
  <si>
    <t>99Tc m</t>
  </si>
  <si>
    <t>Tc 101</t>
  </si>
  <si>
    <t>101Tc</t>
  </si>
  <si>
    <t>Tc 104</t>
  </si>
  <si>
    <t>104Tc</t>
  </si>
  <si>
    <t>Ru 94</t>
  </si>
  <si>
    <t>94Ru</t>
  </si>
  <si>
    <t>Ru 97</t>
  </si>
  <si>
    <t>97Ru</t>
  </si>
  <si>
    <t>Ru 103</t>
  </si>
  <si>
    <t>103Ru</t>
  </si>
  <si>
    <t>Ru 105</t>
  </si>
  <si>
    <t>105Ru</t>
  </si>
  <si>
    <t>Ru 106</t>
  </si>
  <si>
    <t>106Ru</t>
  </si>
  <si>
    <t>Rh 99</t>
  </si>
  <si>
    <t>99Rh</t>
  </si>
  <si>
    <t>Rh 99m</t>
  </si>
  <si>
    <t>99Rh m</t>
  </si>
  <si>
    <t>Rh 100</t>
  </si>
  <si>
    <t>100Rh</t>
  </si>
  <si>
    <t>Rh 101</t>
  </si>
  <si>
    <t>101Rh</t>
  </si>
  <si>
    <t>Rh 101m</t>
  </si>
  <si>
    <t>101Rh m</t>
  </si>
  <si>
    <t>Rh 102</t>
  </si>
  <si>
    <t>102Rh</t>
  </si>
  <si>
    <t>Rh 102m</t>
  </si>
  <si>
    <t>102Rh m</t>
  </si>
  <si>
    <t>Rh 103m</t>
  </si>
  <si>
    <t>103Rh m</t>
  </si>
  <si>
    <t>Rh 105</t>
  </si>
  <si>
    <t>105Rh</t>
  </si>
  <si>
    <t>Rh 106m</t>
  </si>
  <si>
    <t>106Rh m</t>
  </si>
  <si>
    <t>Rh 107</t>
  </si>
  <si>
    <t>107Rh</t>
  </si>
  <si>
    <t>Pd 100</t>
  </si>
  <si>
    <t>100Pd</t>
  </si>
  <si>
    <t>Pd 101</t>
  </si>
  <si>
    <t>101Pd</t>
  </si>
  <si>
    <t>Pd 103</t>
  </si>
  <si>
    <t>103Pd</t>
  </si>
  <si>
    <t>Pd 107</t>
  </si>
  <si>
    <t>107Pd</t>
  </si>
  <si>
    <t>Pd 109</t>
  </si>
  <si>
    <t>109Pd</t>
  </si>
  <si>
    <t>Ag 102</t>
  </si>
  <si>
    <t>102Ag</t>
  </si>
  <si>
    <t>Ag 103</t>
  </si>
  <si>
    <t>103Ag</t>
  </si>
  <si>
    <t>Ag 104</t>
  </si>
  <si>
    <t>104Ag</t>
  </si>
  <si>
    <t>Ag 104m</t>
  </si>
  <si>
    <t>104Ag m</t>
  </si>
  <si>
    <t>Ag 105</t>
  </si>
  <si>
    <t>105Ag</t>
  </si>
  <si>
    <t>Ag 106</t>
  </si>
  <si>
    <t>106Ag</t>
  </si>
  <si>
    <t>Ag 106m</t>
  </si>
  <si>
    <t>106Ag m</t>
  </si>
  <si>
    <t>Ag 108m</t>
  </si>
  <si>
    <t>108Ag m</t>
  </si>
  <si>
    <t>Ag 110m</t>
  </si>
  <si>
    <t>110Ag m</t>
  </si>
  <si>
    <t>Ag 111</t>
  </si>
  <si>
    <t>111Ag</t>
  </si>
  <si>
    <t>Ag 112</t>
  </si>
  <si>
    <t>112Ag</t>
  </si>
  <si>
    <t>Ag 115</t>
  </si>
  <si>
    <t>115Ag</t>
  </si>
  <si>
    <t>Cd 104</t>
  </si>
  <si>
    <t>104Cd</t>
  </si>
  <si>
    <t>Cd 107</t>
  </si>
  <si>
    <t>107Cd</t>
  </si>
  <si>
    <t>Cd 109</t>
  </si>
  <si>
    <t>109Cd</t>
  </si>
  <si>
    <t>Cd 113</t>
  </si>
  <si>
    <t>113Cd</t>
  </si>
  <si>
    <t>Cd 113m</t>
  </si>
  <si>
    <t>113Cd m</t>
  </si>
  <si>
    <t>Cd 115</t>
  </si>
  <si>
    <t>115Cd</t>
  </si>
  <si>
    <t>Cd 115m</t>
  </si>
  <si>
    <t>115Cd m</t>
  </si>
  <si>
    <t>Cd 117</t>
  </si>
  <si>
    <t>117Cd</t>
  </si>
  <si>
    <t>Cd 117m</t>
  </si>
  <si>
    <t>117Cd m</t>
  </si>
  <si>
    <t>In 109</t>
  </si>
  <si>
    <t>109In</t>
  </si>
  <si>
    <t>In 110 (période 4,9 h)</t>
  </si>
  <si>
    <t>110In (1)</t>
  </si>
  <si>
    <t>In 110 (période 69,1 mn)</t>
  </si>
  <si>
    <t>110In (2)</t>
  </si>
  <si>
    <t>In 111</t>
  </si>
  <si>
    <t>111In</t>
  </si>
  <si>
    <t>In 112</t>
  </si>
  <si>
    <t>112In</t>
  </si>
  <si>
    <t>In 113m</t>
  </si>
  <si>
    <t>113In m</t>
  </si>
  <si>
    <t>In 114</t>
  </si>
  <si>
    <t>114In</t>
  </si>
  <si>
    <t>In 114m</t>
  </si>
  <si>
    <t>114In m</t>
  </si>
  <si>
    <t>In 115</t>
  </si>
  <si>
    <t>115In</t>
  </si>
  <si>
    <t>In 115m</t>
  </si>
  <si>
    <t>115In m</t>
  </si>
  <si>
    <t>In 116m</t>
  </si>
  <si>
    <t>116In m</t>
  </si>
  <si>
    <t>In 117</t>
  </si>
  <si>
    <t>117In</t>
  </si>
  <si>
    <t>In 117m</t>
  </si>
  <si>
    <t>117In m</t>
  </si>
  <si>
    <t>In 119m</t>
  </si>
  <si>
    <t>119In m</t>
  </si>
  <si>
    <t>Sn 110</t>
  </si>
  <si>
    <t>110Sn</t>
  </si>
  <si>
    <t>Sn 111</t>
  </si>
  <si>
    <t>111Sn</t>
  </si>
  <si>
    <t>Sn 113</t>
  </si>
  <si>
    <t>113Sn</t>
  </si>
  <si>
    <t>Sn 117m</t>
  </si>
  <si>
    <t>117Sn m</t>
  </si>
  <si>
    <t>Sn 119m</t>
  </si>
  <si>
    <t>119Sn m</t>
  </si>
  <si>
    <t>Sn 121</t>
  </si>
  <si>
    <t>121Sn</t>
  </si>
  <si>
    <t>Sn 121m</t>
  </si>
  <si>
    <t>121Sn m</t>
  </si>
  <si>
    <t>Sn 123</t>
  </si>
  <si>
    <t>123Sn</t>
  </si>
  <si>
    <t>Sn 123m</t>
  </si>
  <si>
    <t>123Sn m</t>
  </si>
  <si>
    <t>Sn 125</t>
  </si>
  <si>
    <t>125Sn</t>
  </si>
  <si>
    <t>Sn 126</t>
  </si>
  <si>
    <t>126Sn</t>
  </si>
  <si>
    <t>Sn 127</t>
  </si>
  <si>
    <t>127Sn</t>
  </si>
  <si>
    <t>Sn 128</t>
  </si>
  <si>
    <t>128Sn</t>
  </si>
  <si>
    <t>Sb 115</t>
  </si>
  <si>
    <t>115Sb</t>
  </si>
  <si>
    <t>Sb 116</t>
  </si>
  <si>
    <t>116Sb</t>
  </si>
  <si>
    <t>Sb 116m</t>
  </si>
  <si>
    <t>116Sb m</t>
  </si>
  <si>
    <t>Sb 117</t>
  </si>
  <si>
    <t>117Sb</t>
  </si>
  <si>
    <t>Sb 118m</t>
  </si>
  <si>
    <t>118Sb m</t>
  </si>
  <si>
    <t>Sb 119</t>
  </si>
  <si>
    <t>119Sb</t>
  </si>
  <si>
    <t>Sb 120 (période 5,76jours)</t>
  </si>
  <si>
    <t>120Sb (1)</t>
  </si>
  <si>
    <t>Sb 120 (période15,89 mn)</t>
  </si>
  <si>
    <t>120Sb (2)</t>
  </si>
  <si>
    <t>Sb 122</t>
  </si>
  <si>
    <t>122Sb</t>
  </si>
  <si>
    <t>Sb 124</t>
  </si>
  <si>
    <t>124Sb</t>
  </si>
  <si>
    <t>Sb 124m</t>
  </si>
  <si>
    <t>124Sb m</t>
  </si>
  <si>
    <t>Sb 125</t>
  </si>
  <si>
    <t>125Sb</t>
  </si>
  <si>
    <t>Sb 126</t>
  </si>
  <si>
    <t>126Sb</t>
  </si>
  <si>
    <t>Sb 126m</t>
  </si>
  <si>
    <t>126Sb m</t>
  </si>
  <si>
    <t>Sb 127</t>
  </si>
  <si>
    <t>127Sb</t>
  </si>
  <si>
    <t>Sb 128 (période9,01 h)</t>
  </si>
  <si>
    <t>128Sb (1)</t>
  </si>
  <si>
    <t>Sb 128 (période10,4 mn)</t>
  </si>
  <si>
    <t>128Sb (2)</t>
  </si>
  <si>
    <t>Sb 129</t>
  </si>
  <si>
    <t>129Sb</t>
  </si>
  <si>
    <t>Sb 130</t>
  </si>
  <si>
    <t>130Sb</t>
  </si>
  <si>
    <t>Sb 131</t>
  </si>
  <si>
    <t>131Sb</t>
  </si>
  <si>
    <t>Te 116</t>
  </si>
  <si>
    <t>116Te</t>
  </si>
  <si>
    <t>Te 121</t>
  </si>
  <si>
    <t>121Te</t>
  </si>
  <si>
    <t>Te 121m</t>
  </si>
  <si>
    <t>121Te m</t>
  </si>
  <si>
    <t>Te 123</t>
  </si>
  <si>
    <t>123Te</t>
  </si>
  <si>
    <t>Te 123m</t>
  </si>
  <si>
    <t>123Te m</t>
  </si>
  <si>
    <t>Te 125m</t>
  </si>
  <si>
    <t>125Te m</t>
  </si>
  <si>
    <t>Te 127</t>
  </si>
  <si>
    <t>127Te</t>
  </si>
  <si>
    <t>Te 127m</t>
  </si>
  <si>
    <t>127Te m</t>
  </si>
  <si>
    <t>Te 129</t>
  </si>
  <si>
    <t>129Te</t>
  </si>
  <si>
    <t>Te 129m</t>
  </si>
  <si>
    <t>129Te m</t>
  </si>
  <si>
    <t>Te 131</t>
  </si>
  <si>
    <t>131Te</t>
  </si>
  <si>
    <t>Te 131m</t>
  </si>
  <si>
    <t>131Te m</t>
  </si>
  <si>
    <t>Te 132</t>
  </si>
  <si>
    <t>132Te</t>
  </si>
  <si>
    <t>Te 133</t>
  </si>
  <si>
    <t>133Te</t>
  </si>
  <si>
    <t>Te 133m</t>
  </si>
  <si>
    <t>133Te m</t>
  </si>
  <si>
    <t>Te 134</t>
  </si>
  <si>
    <t>134Te</t>
  </si>
  <si>
    <t>I 120</t>
  </si>
  <si>
    <t>120I</t>
  </si>
  <si>
    <t>I 120m</t>
  </si>
  <si>
    <t>120I m</t>
  </si>
  <si>
    <t>I 121</t>
  </si>
  <si>
    <t>121I</t>
  </si>
  <si>
    <t>I 123</t>
  </si>
  <si>
    <t>123I</t>
  </si>
  <si>
    <t>I 124</t>
  </si>
  <si>
    <t>124I</t>
  </si>
  <si>
    <t>I 125</t>
  </si>
  <si>
    <t>125I</t>
  </si>
  <si>
    <t>I 126</t>
  </si>
  <si>
    <t>126I</t>
  </si>
  <si>
    <t>I 128</t>
  </si>
  <si>
    <t>128I</t>
  </si>
  <si>
    <t>I 129</t>
  </si>
  <si>
    <t>129I</t>
  </si>
  <si>
    <t>I 130</t>
  </si>
  <si>
    <t>130I</t>
  </si>
  <si>
    <t>I 131</t>
  </si>
  <si>
    <t>131I</t>
  </si>
  <si>
    <t>I 132</t>
  </si>
  <si>
    <t>132I</t>
  </si>
  <si>
    <t>I 132m</t>
  </si>
  <si>
    <t>132I m</t>
  </si>
  <si>
    <t>I 133</t>
  </si>
  <si>
    <t>133I</t>
  </si>
  <si>
    <t>I 134</t>
  </si>
  <si>
    <t>134I</t>
  </si>
  <si>
    <t>I 135</t>
  </si>
  <si>
    <t>135I</t>
  </si>
  <si>
    <t>Xe 120</t>
  </si>
  <si>
    <t>120Xe</t>
  </si>
  <si>
    <t>Xe 121</t>
  </si>
  <si>
    <t>121Xe</t>
  </si>
  <si>
    <t>Xe 122</t>
  </si>
  <si>
    <t>122Xe</t>
  </si>
  <si>
    <t>Xe 123</t>
  </si>
  <si>
    <t>123Xe</t>
  </si>
  <si>
    <t>Xe 125</t>
  </si>
  <si>
    <t>125Xe</t>
  </si>
  <si>
    <t>Xe 127</t>
  </si>
  <si>
    <t>127Xe</t>
  </si>
  <si>
    <t>Xe 129m</t>
  </si>
  <si>
    <t>129Xe m</t>
  </si>
  <si>
    <t>Xe 131m</t>
  </si>
  <si>
    <t>131Xe m</t>
  </si>
  <si>
    <t>Xe 133</t>
  </si>
  <si>
    <t>133Xe</t>
  </si>
  <si>
    <t>Xe 133m</t>
  </si>
  <si>
    <t>133Xe m</t>
  </si>
  <si>
    <t>Xe 135</t>
  </si>
  <si>
    <t>135Xe</t>
  </si>
  <si>
    <t>Xe 135m</t>
  </si>
  <si>
    <t>135Xe m</t>
  </si>
  <si>
    <t>Xe 138</t>
  </si>
  <si>
    <t>138Xe</t>
  </si>
  <si>
    <t>Cs 125</t>
  </si>
  <si>
    <t>125Cs</t>
  </si>
  <si>
    <t>Cs 127</t>
  </si>
  <si>
    <t>127Cs</t>
  </si>
  <si>
    <t>Cs 129</t>
  </si>
  <si>
    <t>129Cs</t>
  </si>
  <si>
    <t>Cs 130</t>
  </si>
  <si>
    <t>130Cs</t>
  </si>
  <si>
    <t>Cs 131</t>
  </si>
  <si>
    <t>131Cs</t>
  </si>
  <si>
    <t>Cs 132</t>
  </si>
  <si>
    <t>132Cs</t>
  </si>
  <si>
    <t>Cs 134</t>
  </si>
  <si>
    <t>134Cs</t>
  </si>
  <si>
    <t>Cs 134m</t>
  </si>
  <si>
    <t>134Cs m</t>
  </si>
  <si>
    <t>Cs 135</t>
  </si>
  <si>
    <t>135Cs</t>
  </si>
  <si>
    <t>Cs 135m</t>
  </si>
  <si>
    <t>135Cs m</t>
  </si>
  <si>
    <t>Cs 136</t>
  </si>
  <si>
    <t>136Cs</t>
  </si>
  <si>
    <t>Cs 137</t>
  </si>
  <si>
    <t>137Cs</t>
  </si>
  <si>
    <t>Cs 138</t>
  </si>
  <si>
    <t>138Cs</t>
  </si>
  <si>
    <t>Ba 126</t>
  </si>
  <si>
    <t>126Ba</t>
  </si>
  <si>
    <t>Ba 128</t>
  </si>
  <si>
    <t>128Ba</t>
  </si>
  <si>
    <t>Ba 131</t>
  </si>
  <si>
    <t>131Ba</t>
  </si>
  <si>
    <t>Ba 131m</t>
  </si>
  <si>
    <t>131Ba m</t>
  </si>
  <si>
    <t>Ba 133</t>
  </si>
  <si>
    <t>133Ba</t>
  </si>
  <si>
    <t>Ba 133m</t>
  </si>
  <si>
    <t>133Ba m</t>
  </si>
  <si>
    <t>Ba 135m</t>
  </si>
  <si>
    <t>135Ba m</t>
  </si>
  <si>
    <t>Ba 137m</t>
  </si>
  <si>
    <t>137Ba m</t>
  </si>
  <si>
    <t>Ba 139</t>
  </si>
  <si>
    <t>139Ba</t>
  </si>
  <si>
    <t>Ba 140</t>
  </si>
  <si>
    <t>140Ba</t>
  </si>
  <si>
    <t>Ba 141</t>
  </si>
  <si>
    <t>141Ba</t>
  </si>
  <si>
    <t>Ba 142</t>
  </si>
  <si>
    <t>142Ba</t>
  </si>
  <si>
    <t>La 131</t>
  </si>
  <si>
    <t>131La</t>
  </si>
  <si>
    <t>La 132</t>
  </si>
  <si>
    <t>132La</t>
  </si>
  <si>
    <t>La 135</t>
  </si>
  <si>
    <t>135La</t>
  </si>
  <si>
    <t>La 137</t>
  </si>
  <si>
    <t>137La</t>
  </si>
  <si>
    <t>La 138</t>
  </si>
  <si>
    <t>138La</t>
  </si>
  <si>
    <t>La 140</t>
  </si>
  <si>
    <t>140La</t>
  </si>
  <si>
    <t>La 141</t>
  </si>
  <si>
    <t>141La</t>
  </si>
  <si>
    <t>La 142</t>
  </si>
  <si>
    <t>142La</t>
  </si>
  <si>
    <t>La 143</t>
  </si>
  <si>
    <t>143La</t>
  </si>
  <si>
    <t>Ce 134</t>
  </si>
  <si>
    <t>134Ce</t>
  </si>
  <si>
    <t>Ce 135</t>
  </si>
  <si>
    <t>135Ce</t>
  </si>
  <si>
    <t>Ce 137</t>
  </si>
  <si>
    <t>137Ce</t>
  </si>
  <si>
    <t>Ce 137m</t>
  </si>
  <si>
    <t>137Ce m</t>
  </si>
  <si>
    <t>Ce 139</t>
  </si>
  <si>
    <t>139Ce</t>
  </si>
  <si>
    <t>Ce 141</t>
  </si>
  <si>
    <t>141Ce</t>
  </si>
  <si>
    <t>Ce 143</t>
  </si>
  <si>
    <t>143Ce</t>
  </si>
  <si>
    <t>Ce 144</t>
  </si>
  <si>
    <t>144Ce</t>
  </si>
  <si>
    <t>Pr 136</t>
  </si>
  <si>
    <t>136Pr</t>
  </si>
  <si>
    <t>Pr 137</t>
  </si>
  <si>
    <t>137Pr</t>
  </si>
  <si>
    <t>Pr 138m</t>
  </si>
  <si>
    <t>138Pr m</t>
  </si>
  <si>
    <t>Pr 139</t>
  </si>
  <si>
    <t>139Pr</t>
  </si>
  <si>
    <t>Pr 142</t>
  </si>
  <si>
    <t>142Pr</t>
  </si>
  <si>
    <t>Pr 142m</t>
  </si>
  <si>
    <t>142Pr m</t>
  </si>
  <si>
    <t>Pr 143</t>
  </si>
  <si>
    <t>143Pr</t>
  </si>
  <si>
    <t>Pr 144</t>
  </si>
  <si>
    <t>144Pr</t>
  </si>
  <si>
    <t>Pr 145</t>
  </si>
  <si>
    <t>145Pr</t>
  </si>
  <si>
    <t>Pr 147</t>
  </si>
  <si>
    <t>147Pr</t>
  </si>
  <si>
    <t>Nd 136</t>
  </si>
  <si>
    <t>136Nd</t>
  </si>
  <si>
    <t>Nd 138</t>
  </si>
  <si>
    <t>138Nd</t>
  </si>
  <si>
    <t>Nd 139</t>
  </si>
  <si>
    <t>139Nd</t>
  </si>
  <si>
    <t>Nd 139m</t>
  </si>
  <si>
    <t>139Nd m</t>
  </si>
  <si>
    <t>Nd 141</t>
  </si>
  <si>
    <t>141Nd</t>
  </si>
  <si>
    <t>Nd 147</t>
  </si>
  <si>
    <t>147Nd</t>
  </si>
  <si>
    <t>Nd 149</t>
  </si>
  <si>
    <t>149Nd</t>
  </si>
  <si>
    <t>Nd 151</t>
  </si>
  <si>
    <t>151Nd</t>
  </si>
  <si>
    <t>Pm 141</t>
  </si>
  <si>
    <t>141Pm</t>
  </si>
  <si>
    <t>Pm 143</t>
  </si>
  <si>
    <t>143Pm</t>
  </si>
  <si>
    <t>Pm 144</t>
  </si>
  <si>
    <t>144Pm</t>
  </si>
  <si>
    <t>Pm 145</t>
  </si>
  <si>
    <t>145Pm</t>
  </si>
  <si>
    <t>Pm 146</t>
  </si>
  <si>
    <t>146Pm</t>
  </si>
  <si>
    <t>Pm 147</t>
  </si>
  <si>
    <t>147Pm</t>
  </si>
  <si>
    <t>Pm 148</t>
  </si>
  <si>
    <t>148Pm</t>
  </si>
  <si>
    <t>Pm 148m</t>
  </si>
  <si>
    <t>148Pm m</t>
  </si>
  <si>
    <t>Pm 149</t>
  </si>
  <si>
    <t>149Pm</t>
  </si>
  <si>
    <t>Pm 150</t>
  </si>
  <si>
    <t>150Pm</t>
  </si>
  <si>
    <t>Pm 151</t>
  </si>
  <si>
    <t>151Pm</t>
  </si>
  <si>
    <t>Sm 141</t>
  </si>
  <si>
    <t>141Sm</t>
  </si>
  <si>
    <t>Sm 141m</t>
  </si>
  <si>
    <t>141Sm m</t>
  </si>
  <si>
    <t>Sm 142</t>
  </si>
  <si>
    <t>142Sm</t>
  </si>
  <si>
    <t>Sm 145</t>
  </si>
  <si>
    <t>145Sm</t>
  </si>
  <si>
    <t>Sm 146</t>
  </si>
  <si>
    <t>146Sm</t>
  </si>
  <si>
    <t>Sm 147</t>
  </si>
  <si>
    <t>147Sm</t>
  </si>
  <si>
    <t>Sm 151</t>
  </si>
  <si>
    <t>151Sm</t>
  </si>
  <si>
    <t>Sm 153</t>
  </si>
  <si>
    <t>153Sm</t>
  </si>
  <si>
    <t>Sm 155</t>
  </si>
  <si>
    <t>155Sm</t>
  </si>
  <si>
    <t>Sm 156</t>
  </si>
  <si>
    <t>156Sm</t>
  </si>
  <si>
    <t>Eu 145</t>
  </si>
  <si>
    <t>145Eu</t>
  </si>
  <si>
    <t>Eu 146</t>
  </si>
  <si>
    <t>146Eu</t>
  </si>
  <si>
    <t>Eu 147</t>
  </si>
  <si>
    <t>147Eu</t>
  </si>
  <si>
    <t>Eu 148</t>
  </si>
  <si>
    <t>148Eu</t>
  </si>
  <si>
    <t>Eu 149</t>
  </si>
  <si>
    <t>149Eu</t>
  </si>
  <si>
    <t>Eu 150 (période 34,2 ans)</t>
  </si>
  <si>
    <t>150Eu (1)</t>
  </si>
  <si>
    <t>(période</t>
  </si>
  <si>
    <t>Eu 150 (période 12,6 h)</t>
  </si>
  <si>
    <t>150Eu (2)</t>
  </si>
  <si>
    <t>Eu 152</t>
  </si>
  <si>
    <t>152Eu</t>
  </si>
  <si>
    <t>Eu 152m</t>
  </si>
  <si>
    <t>152Eu m</t>
  </si>
  <si>
    <t>Eu 154</t>
  </si>
  <si>
    <t>154Eu</t>
  </si>
  <si>
    <t>Eu 155</t>
  </si>
  <si>
    <t>155Eu</t>
  </si>
  <si>
    <t>Eu 156</t>
  </si>
  <si>
    <t>156Eu</t>
  </si>
  <si>
    <t>Eu 157</t>
  </si>
  <si>
    <t>157Eu</t>
  </si>
  <si>
    <t>Eu 158</t>
  </si>
  <si>
    <t>158Eu</t>
  </si>
  <si>
    <t>Gd 145</t>
  </si>
  <si>
    <t>145Gd</t>
  </si>
  <si>
    <t>Gd 146</t>
  </si>
  <si>
    <t>146Gd</t>
  </si>
  <si>
    <t>Gd 147</t>
  </si>
  <si>
    <t>147Gd</t>
  </si>
  <si>
    <t>Gd 148</t>
  </si>
  <si>
    <t>148Gd</t>
  </si>
  <si>
    <t>Gd 149</t>
  </si>
  <si>
    <t>149Gd</t>
  </si>
  <si>
    <t>Gd 151</t>
  </si>
  <si>
    <t>151Gd</t>
  </si>
  <si>
    <t>Gd 152</t>
  </si>
  <si>
    <t>152Gd</t>
  </si>
  <si>
    <t>Gd 153</t>
  </si>
  <si>
    <t>153Gd</t>
  </si>
  <si>
    <t>Gd 159</t>
  </si>
  <si>
    <t>159Gd</t>
  </si>
  <si>
    <t>Tb 147</t>
  </si>
  <si>
    <t>147Tb</t>
  </si>
  <si>
    <t>Tb 149</t>
  </si>
  <si>
    <t>149Tb</t>
  </si>
  <si>
    <t>Tb 150</t>
  </si>
  <si>
    <t>150Tb</t>
  </si>
  <si>
    <t>Tb 151</t>
  </si>
  <si>
    <t>151Tb</t>
  </si>
  <si>
    <t>Tb 153</t>
  </si>
  <si>
    <t>153Tb</t>
  </si>
  <si>
    <t>Tb 154</t>
  </si>
  <si>
    <t>154Tb</t>
  </si>
  <si>
    <t>Tb 155</t>
  </si>
  <si>
    <t>155Tb</t>
  </si>
  <si>
    <t>Tb 156</t>
  </si>
  <si>
    <t>156Tb</t>
  </si>
  <si>
    <t>Tb 156m (période 24,4 h)</t>
  </si>
  <si>
    <t>156Tb m (1)</t>
  </si>
  <si>
    <t>m (1)</t>
  </si>
  <si>
    <t>Tb 156m (période 5 h)</t>
  </si>
  <si>
    <t>156Tb m (2)</t>
  </si>
  <si>
    <t>m (2)</t>
  </si>
  <si>
    <t>Tb 157</t>
  </si>
  <si>
    <t>157Tb</t>
  </si>
  <si>
    <t>Tb 158</t>
  </si>
  <si>
    <t>158Tb</t>
  </si>
  <si>
    <t>Tb 160</t>
  </si>
  <si>
    <t>160Tb</t>
  </si>
  <si>
    <t>Tb 161</t>
  </si>
  <si>
    <t>161Tb</t>
  </si>
  <si>
    <t>Dy 155</t>
  </si>
  <si>
    <t>155Dy</t>
  </si>
  <si>
    <t>Dy 157</t>
  </si>
  <si>
    <t>157Dy</t>
  </si>
  <si>
    <t>Dy 159</t>
  </si>
  <si>
    <t>159Dy</t>
  </si>
  <si>
    <t>Dy 165</t>
  </si>
  <si>
    <t>165Dy</t>
  </si>
  <si>
    <t>Dy 166</t>
  </si>
  <si>
    <t>166Dy</t>
  </si>
  <si>
    <t>Ho 155</t>
  </si>
  <si>
    <t>155Ho</t>
  </si>
  <si>
    <t>Ho 157</t>
  </si>
  <si>
    <t>157Ho</t>
  </si>
  <si>
    <t>Ho 159</t>
  </si>
  <si>
    <t>159Ho</t>
  </si>
  <si>
    <t>Ho 161</t>
  </si>
  <si>
    <t>161Ho</t>
  </si>
  <si>
    <t>Ho 162</t>
  </si>
  <si>
    <t>162Ho</t>
  </si>
  <si>
    <t>Ho 162m</t>
  </si>
  <si>
    <t>162Ho m</t>
  </si>
  <si>
    <t>Ho 164</t>
  </si>
  <si>
    <t>164Ho</t>
  </si>
  <si>
    <t>Ho 164m</t>
  </si>
  <si>
    <t>164Ho m</t>
  </si>
  <si>
    <t>Ho 166</t>
  </si>
  <si>
    <t>166Ho</t>
  </si>
  <si>
    <t>Ho 166m</t>
  </si>
  <si>
    <t>166Ho m</t>
  </si>
  <si>
    <t>Ho 167</t>
  </si>
  <si>
    <t>167Ho</t>
  </si>
  <si>
    <t>Er 161</t>
  </si>
  <si>
    <t>161Er</t>
  </si>
  <si>
    <t>Er 165</t>
  </si>
  <si>
    <t>165Er</t>
  </si>
  <si>
    <t>Er 169</t>
  </si>
  <si>
    <t>169Er</t>
  </si>
  <si>
    <t>Er 171</t>
  </si>
  <si>
    <t>171Er</t>
  </si>
  <si>
    <t>Er 172</t>
  </si>
  <si>
    <t>172Er</t>
  </si>
  <si>
    <t>Tm 162</t>
  </si>
  <si>
    <t>162Tm</t>
  </si>
  <si>
    <t>Tm 166</t>
  </si>
  <si>
    <t>166Tm</t>
  </si>
  <si>
    <t>Tm 167</t>
  </si>
  <si>
    <t>167Tm</t>
  </si>
  <si>
    <t>Tm 170</t>
  </si>
  <si>
    <t>170Tm</t>
  </si>
  <si>
    <t>Tm 171</t>
  </si>
  <si>
    <t>171Tm</t>
  </si>
  <si>
    <t>Tm 172</t>
  </si>
  <si>
    <t>172Tm</t>
  </si>
  <si>
    <t>Tm 173</t>
  </si>
  <si>
    <t>173Tm</t>
  </si>
  <si>
    <t>Tm 175</t>
  </si>
  <si>
    <t>175Tm</t>
  </si>
  <si>
    <t>Yb 162</t>
  </si>
  <si>
    <t>162Yb</t>
  </si>
  <si>
    <t>Yb 166</t>
  </si>
  <si>
    <t>166Yb</t>
  </si>
  <si>
    <t>Yb 167</t>
  </si>
  <si>
    <t>167Yb</t>
  </si>
  <si>
    <t>Yb 169</t>
  </si>
  <si>
    <t>169Yb</t>
  </si>
  <si>
    <t>Yb 175</t>
  </si>
  <si>
    <t>175Yb</t>
  </si>
  <si>
    <t>Yb 177</t>
  </si>
  <si>
    <t>177Yb</t>
  </si>
  <si>
    <t>Yb 178</t>
  </si>
  <si>
    <t>178Yb</t>
  </si>
  <si>
    <t>Lu 169</t>
  </si>
  <si>
    <t>169Lu</t>
  </si>
  <si>
    <t>Lu 170</t>
  </si>
  <si>
    <t>170Lu</t>
  </si>
  <si>
    <t>Lu 171</t>
  </si>
  <si>
    <t>171Lu</t>
  </si>
  <si>
    <t>Lu 172</t>
  </si>
  <si>
    <t>172Lu</t>
  </si>
  <si>
    <t>Lu 173</t>
  </si>
  <si>
    <t>173Lu</t>
  </si>
  <si>
    <t>Lu 174</t>
  </si>
  <si>
    <t>174Lu</t>
  </si>
  <si>
    <t>Lu 174m</t>
  </si>
  <si>
    <t>174Lu m</t>
  </si>
  <si>
    <t>Lu 176</t>
  </si>
  <si>
    <t>176Lu</t>
  </si>
  <si>
    <t>Lu 176m</t>
  </si>
  <si>
    <t>176Lu m</t>
  </si>
  <si>
    <t>Lu 177</t>
  </si>
  <si>
    <t>177Lu</t>
  </si>
  <si>
    <t>Lu 177m</t>
  </si>
  <si>
    <t>177Lu m</t>
  </si>
  <si>
    <t>Lu 178</t>
  </si>
  <si>
    <t>178Lu</t>
  </si>
  <si>
    <t>Lu 178m</t>
  </si>
  <si>
    <t>178Lu m</t>
  </si>
  <si>
    <t>Lu 179</t>
  </si>
  <si>
    <t>179Lu</t>
  </si>
  <si>
    <t>Hf 170</t>
  </si>
  <si>
    <t>170Hf</t>
  </si>
  <si>
    <t>Hf 172</t>
  </si>
  <si>
    <t>172Hf</t>
  </si>
  <si>
    <t>Hf 173</t>
  </si>
  <si>
    <t>173Hf</t>
  </si>
  <si>
    <t>Hf 175</t>
  </si>
  <si>
    <t>175Hf</t>
  </si>
  <si>
    <t>Hf 177m</t>
  </si>
  <si>
    <t>177Hf m</t>
  </si>
  <si>
    <t>Hf 178m</t>
  </si>
  <si>
    <t>178Hf m</t>
  </si>
  <si>
    <t>Hf 179m</t>
  </si>
  <si>
    <t>179Hf m</t>
  </si>
  <si>
    <t>Hf 180m</t>
  </si>
  <si>
    <t>180Hf m</t>
  </si>
  <si>
    <t>Hf 181</t>
  </si>
  <si>
    <t>181Hf</t>
  </si>
  <si>
    <t>Hf 182</t>
  </si>
  <si>
    <t>182Hf</t>
  </si>
  <si>
    <t>Hf 182m</t>
  </si>
  <si>
    <t>182Hf m</t>
  </si>
  <si>
    <t>Hf 183</t>
  </si>
  <si>
    <t>183Hf</t>
  </si>
  <si>
    <t>Hf 184</t>
  </si>
  <si>
    <t>184Hf</t>
  </si>
  <si>
    <t>Ta 172</t>
  </si>
  <si>
    <t>172Ta</t>
  </si>
  <si>
    <t>Ta 173</t>
  </si>
  <si>
    <t>173Ta</t>
  </si>
  <si>
    <t>Ta 174</t>
  </si>
  <si>
    <t>174Ta</t>
  </si>
  <si>
    <t>Ta 175</t>
  </si>
  <si>
    <t>175Ta</t>
  </si>
  <si>
    <t>Ta 176</t>
  </si>
  <si>
    <t>176Ta</t>
  </si>
  <si>
    <t>Ta 177</t>
  </si>
  <si>
    <t>177Ta</t>
  </si>
  <si>
    <t>Ta 178</t>
  </si>
  <si>
    <t>178Ta</t>
  </si>
  <si>
    <t>Ta 179</t>
  </si>
  <si>
    <t>179Ta</t>
  </si>
  <si>
    <t>Ta 180</t>
  </si>
  <si>
    <t>180Ta</t>
  </si>
  <si>
    <t>Ta 180m</t>
  </si>
  <si>
    <t>180Ta m</t>
  </si>
  <si>
    <t>Ta 182</t>
  </si>
  <si>
    <t>182Ta</t>
  </si>
  <si>
    <t>Ta 182m</t>
  </si>
  <si>
    <t>182Ta m</t>
  </si>
  <si>
    <t>Ta 183</t>
  </si>
  <si>
    <t>183Ta</t>
  </si>
  <si>
    <t>Ta 184</t>
  </si>
  <si>
    <t>184Ta</t>
  </si>
  <si>
    <t>Ta 185</t>
  </si>
  <si>
    <t>185Ta</t>
  </si>
  <si>
    <t>Ta 186</t>
  </si>
  <si>
    <t>186Ta</t>
  </si>
  <si>
    <t>W 176</t>
  </si>
  <si>
    <t>176W</t>
  </si>
  <si>
    <t>W 177</t>
  </si>
  <si>
    <t>177W</t>
  </si>
  <si>
    <t>W 178</t>
  </si>
  <si>
    <t>178W</t>
  </si>
  <si>
    <t>W 179</t>
  </si>
  <si>
    <t>179W</t>
  </si>
  <si>
    <t>W 181</t>
  </si>
  <si>
    <t>181W</t>
  </si>
  <si>
    <t>W 185</t>
  </si>
  <si>
    <t>185W</t>
  </si>
  <si>
    <t>W 187</t>
  </si>
  <si>
    <t>187W</t>
  </si>
  <si>
    <t>W 188</t>
  </si>
  <si>
    <t>188W</t>
  </si>
  <si>
    <t>Re 177</t>
  </si>
  <si>
    <t>177Re</t>
  </si>
  <si>
    <t>Re 178</t>
  </si>
  <si>
    <t>178Re</t>
  </si>
  <si>
    <t>Re 181</t>
  </si>
  <si>
    <t>181Re</t>
  </si>
  <si>
    <t>Re 182 (période 64 h)</t>
  </si>
  <si>
    <t>182Re (1)</t>
  </si>
  <si>
    <t>Re 182 (période 12,7 h)</t>
  </si>
  <si>
    <t>182Re (2)</t>
  </si>
  <si>
    <t>Re 184</t>
  </si>
  <si>
    <t>184Re</t>
  </si>
  <si>
    <t>Re 184m</t>
  </si>
  <si>
    <t>184Re m</t>
  </si>
  <si>
    <t>Re 186</t>
  </si>
  <si>
    <t>186Re</t>
  </si>
  <si>
    <t>186Re m</t>
  </si>
  <si>
    <t>Re 187</t>
  </si>
  <si>
    <t>187Re</t>
  </si>
  <si>
    <t>Re 188</t>
  </si>
  <si>
    <t>188Re</t>
  </si>
  <si>
    <t>Re 188m</t>
  </si>
  <si>
    <t>188Re m</t>
  </si>
  <si>
    <t>189Re</t>
  </si>
  <si>
    <t>Os 180</t>
  </si>
  <si>
    <t>180Os</t>
  </si>
  <si>
    <t>Os 181</t>
  </si>
  <si>
    <t>181Os</t>
  </si>
  <si>
    <t>Os 182</t>
  </si>
  <si>
    <t>182Os</t>
  </si>
  <si>
    <t>Os 185</t>
  </si>
  <si>
    <t>185Os</t>
  </si>
  <si>
    <t>Os 189m</t>
  </si>
  <si>
    <t>189Os m</t>
  </si>
  <si>
    <t>Os 191</t>
  </si>
  <si>
    <t>191Os</t>
  </si>
  <si>
    <t>Os 191m</t>
  </si>
  <si>
    <t>191Os m</t>
  </si>
  <si>
    <t>Os 193</t>
  </si>
  <si>
    <t>193Os</t>
  </si>
  <si>
    <t>Os 194</t>
  </si>
  <si>
    <t>194Os</t>
  </si>
  <si>
    <t>Ir 182</t>
  </si>
  <si>
    <t>182Ir</t>
  </si>
  <si>
    <t>Ir 184</t>
  </si>
  <si>
    <t>184Ir</t>
  </si>
  <si>
    <t>Ir 185</t>
  </si>
  <si>
    <t>185Ir</t>
  </si>
  <si>
    <t>Ir 186 (période 15,8 h)</t>
  </si>
  <si>
    <t>186Ir (1)</t>
  </si>
  <si>
    <t>Ir 186 (période 1,75 h)</t>
  </si>
  <si>
    <t>186Ir (2)</t>
  </si>
  <si>
    <t>Ir 187</t>
  </si>
  <si>
    <t>187Ir</t>
  </si>
  <si>
    <t>Ir 188</t>
  </si>
  <si>
    <t>188Ir</t>
  </si>
  <si>
    <t>Ir 189 +</t>
  </si>
  <si>
    <t>189Ir</t>
  </si>
  <si>
    <t>Ir 190</t>
  </si>
  <si>
    <t>190Ir</t>
  </si>
  <si>
    <t>Ir 190m (période 3,1 h)</t>
  </si>
  <si>
    <t>190Ir m (1)</t>
  </si>
  <si>
    <t>Ir 190m (période 1,2 h)</t>
  </si>
  <si>
    <t>190Ir m (2)</t>
  </si>
  <si>
    <t>Ir 192</t>
  </si>
  <si>
    <t>192Ir</t>
  </si>
  <si>
    <t>Ir 192m</t>
  </si>
  <si>
    <t>192Ir m</t>
  </si>
  <si>
    <t>Ir 193m</t>
  </si>
  <si>
    <t>193Ir m</t>
  </si>
  <si>
    <t>Ir 194</t>
  </si>
  <si>
    <t>194Ir</t>
  </si>
  <si>
    <t>Ir 194m</t>
  </si>
  <si>
    <t>194Ir m</t>
  </si>
  <si>
    <t>Ir 195</t>
  </si>
  <si>
    <t>195Ir</t>
  </si>
  <si>
    <t>Ir 195m</t>
  </si>
  <si>
    <t>195Ir m</t>
  </si>
  <si>
    <t>Pt 186</t>
  </si>
  <si>
    <t>186Pt</t>
  </si>
  <si>
    <t>Pt 188</t>
  </si>
  <si>
    <t>188Pt</t>
  </si>
  <si>
    <t>Pt 189</t>
  </si>
  <si>
    <t>189Pt</t>
  </si>
  <si>
    <t>Pt 191</t>
  </si>
  <si>
    <t>191Pt</t>
  </si>
  <si>
    <t>Pt 193</t>
  </si>
  <si>
    <t>193Pt</t>
  </si>
  <si>
    <t>Pt 193m</t>
  </si>
  <si>
    <t>193Pt m</t>
  </si>
  <si>
    <t>Pt 195m</t>
  </si>
  <si>
    <t>195Pt m</t>
  </si>
  <si>
    <t>Pt 197</t>
  </si>
  <si>
    <t>197Pt</t>
  </si>
  <si>
    <t>Pt 197m</t>
  </si>
  <si>
    <t>197Pt m</t>
  </si>
  <si>
    <t>Pt 199</t>
  </si>
  <si>
    <t>199Pt</t>
  </si>
  <si>
    <t>Pt 200</t>
  </si>
  <si>
    <t>200Pt</t>
  </si>
  <si>
    <t>Au 193</t>
  </si>
  <si>
    <t>193Au</t>
  </si>
  <si>
    <t>Au 194</t>
  </si>
  <si>
    <t>194Au</t>
  </si>
  <si>
    <t>Au 195</t>
  </si>
  <si>
    <t>195Au</t>
  </si>
  <si>
    <t>Au 198</t>
  </si>
  <si>
    <t>198Au</t>
  </si>
  <si>
    <t>Au 198m</t>
  </si>
  <si>
    <t>198Au m</t>
  </si>
  <si>
    <t>Au 199</t>
  </si>
  <si>
    <t>199Au</t>
  </si>
  <si>
    <t>Au 200</t>
  </si>
  <si>
    <t>200Au</t>
  </si>
  <si>
    <t>Au 200m</t>
  </si>
  <si>
    <t>200Au m</t>
  </si>
  <si>
    <t>Au 201</t>
  </si>
  <si>
    <t>201Au</t>
  </si>
  <si>
    <t>Hg 193</t>
  </si>
  <si>
    <t>193Hg</t>
  </si>
  <si>
    <t>Hg 193m</t>
  </si>
  <si>
    <t>193Hg m</t>
  </si>
  <si>
    <t>Hg 194</t>
  </si>
  <si>
    <t>194Hg</t>
  </si>
  <si>
    <t>Hg 195</t>
  </si>
  <si>
    <t>195Hg</t>
  </si>
  <si>
    <t>Hg 195m(organique)</t>
  </si>
  <si>
    <t>195Hg m organique</t>
  </si>
  <si>
    <t>m organique</t>
  </si>
  <si>
    <t>Hg 195m(inorganique)</t>
  </si>
  <si>
    <t>195Hg m inorganique</t>
  </si>
  <si>
    <t>m inorganique</t>
  </si>
  <si>
    <t>Hg 197</t>
  </si>
  <si>
    <t>197Hg</t>
  </si>
  <si>
    <t>Hg 197m</t>
  </si>
  <si>
    <t>197Hg m</t>
  </si>
  <si>
    <t>Hg 199m</t>
  </si>
  <si>
    <t>199Hg m</t>
  </si>
  <si>
    <t>Hg 203</t>
  </si>
  <si>
    <t>203Hg</t>
  </si>
  <si>
    <t>Tl 194</t>
  </si>
  <si>
    <t>194Tl</t>
  </si>
  <si>
    <t>Tl 194m</t>
  </si>
  <si>
    <t>194Tl m</t>
  </si>
  <si>
    <t>Tl 195</t>
  </si>
  <si>
    <t>195Tl</t>
  </si>
  <si>
    <t>Tl 197</t>
  </si>
  <si>
    <t>197Tl</t>
  </si>
  <si>
    <t>Tl 198</t>
  </si>
  <si>
    <t>198Tl</t>
  </si>
  <si>
    <t>Tl 198m</t>
  </si>
  <si>
    <t>198Tl m</t>
  </si>
  <si>
    <t>Tl 199</t>
  </si>
  <si>
    <t>199Tl</t>
  </si>
  <si>
    <t>Tl 200</t>
  </si>
  <si>
    <t>200Tl</t>
  </si>
  <si>
    <t>Tl 201</t>
  </si>
  <si>
    <t>201Tl</t>
  </si>
  <si>
    <t>Tl 202</t>
  </si>
  <si>
    <t>202Tl</t>
  </si>
  <si>
    <t>Tl 204</t>
  </si>
  <si>
    <t>204Tl</t>
  </si>
  <si>
    <t>Pb 195m</t>
  </si>
  <si>
    <t>195Pb m</t>
  </si>
  <si>
    <t>Pb 198</t>
  </si>
  <si>
    <t>198Pb</t>
  </si>
  <si>
    <t>Pb 199</t>
  </si>
  <si>
    <t>199Pb</t>
  </si>
  <si>
    <t>Pb 200</t>
  </si>
  <si>
    <t>200Pb</t>
  </si>
  <si>
    <t>Pb 201</t>
  </si>
  <si>
    <t>201Pb</t>
  </si>
  <si>
    <t>Pb 202</t>
  </si>
  <si>
    <t>202Pb</t>
  </si>
  <si>
    <t>Pb 202m</t>
  </si>
  <si>
    <t>202Pb m</t>
  </si>
  <si>
    <t>Pb 203</t>
  </si>
  <si>
    <t>203Pb</t>
  </si>
  <si>
    <t>Pb 205</t>
  </si>
  <si>
    <t>205Pb</t>
  </si>
  <si>
    <t>Pb 209</t>
  </si>
  <si>
    <t>209Pb</t>
  </si>
  <si>
    <t>Pb 210</t>
  </si>
  <si>
    <t>210Pb</t>
  </si>
  <si>
    <t>Pb 211</t>
  </si>
  <si>
    <t>211Pb</t>
  </si>
  <si>
    <t>Pb 212</t>
  </si>
  <si>
    <t>212Pb</t>
  </si>
  <si>
    <t>Pb 214</t>
  </si>
  <si>
    <t>214Pb</t>
  </si>
  <si>
    <t>Bi 200</t>
  </si>
  <si>
    <t>200Bi</t>
  </si>
  <si>
    <t>Bi 201</t>
  </si>
  <si>
    <t>201Bi</t>
  </si>
  <si>
    <t>Bi 202</t>
  </si>
  <si>
    <t>202Bi</t>
  </si>
  <si>
    <t>Bi 203</t>
  </si>
  <si>
    <t>203Bi</t>
  </si>
  <si>
    <t>Bi 205</t>
  </si>
  <si>
    <t>205Bi</t>
  </si>
  <si>
    <t>Bi 206</t>
  </si>
  <si>
    <t>206Bi</t>
  </si>
  <si>
    <t>Bi 207</t>
  </si>
  <si>
    <t>207Bi</t>
  </si>
  <si>
    <t>Bi 210</t>
  </si>
  <si>
    <t>210Bi</t>
  </si>
  <si>
    <t>Bi 210m</t>
  </si>
  <si>
    <t>210Bi m</t>
  </si>
  <si>
    <t>Bi 212</t>
  </si>
  <si>
    <t>212Bi</t>
  </si>
  <si>
    <t>Bi 213</t>
  </si>
  <si>
    <t>213Bi</t>
  </si>
  <si>
    <t>Bi 214</t>
  </si>
  <si>
    <t>214Bi</t>
  </si>
  <si>
    <t>Po 203</t>
  </si>
  <si>
    <t>203Po</t>
  </si>
  <si>
    <t>Po 205</t>
  </si>
  <si>
    <t>205Po</t>
  </si>
  <si>
    <t>Po 206</t>
  </si>
  <si>
    <t>206Po</t>
  </si>
  <si>
    <t>Po 207</t>
  </si>
  <si>
    <t>207Po</t>
  </si>
  <si>
    <t>Po 208</t>
  </si>
  <si>
    <t>208Po</t>
  </si>
  <si>
    <t>Po 209</t>
  </si>
  <si>
    <t>209Po</t>
  </si>
  <si>
    <t>Po 210</t>
  </si>
  <si>
    <t>210Po</t>
  </si>
  <si>
    <t>At 207</t>
  </si>
  <si>
    <t>207At</t>
  </si>
  <si>
    <t>At 211</t>
  </si>
  <si>
    <t>211At</t>
  </si>
  <si>
    <t>Rn 220</t>
  </si>
  <si>
    <t>220Rn</t>
  </si>
  <si>
    <t>Rn 222</t>
  </si>
  <si>
    <t>222Rn</t>
  </si>
  <si>
    <t>Ra 223</t>
  </si>
  <si>
    <t>223Ra</t>
  </si>
  <si>
    <t>Ra 224</t>
  </si>
  <si>
    <t>224Ra</t>
  </si>
  <si>
    <t>Ra 225</t>
  </si>
  <si>
    <t>225Ra</t>
  </si>
  <si>
    <t>Ra 226</t>
  </si>
  <si>
    <t>226Ra</t>
  </si>
  <si>
    <t>Ra 227</t>
  </si>
  <si>
    <t>227Ra</t>
  </si>
  <si>
    <t>Ra 228</t>
  </si>
  <si>
    <t>228Ra</t>
  </si>
  <si>
    <t>Fr 222</t>
  </si>
  <si>
    <t>222Fr</t>
  </si>
  <si>
    <t>Fr 223</t>
  </si>
  <si>
    <t>223Fr</t>
  </si>
  <si>
    <t>Ac 224</t>
  </si>
  <si>
    <t>224Ac</t>
  </si>
  <si>
    <t>Ac 225</t>
  </si>
  <si>
    <t>225Ac</t>
  </si>
  <si>
    <t>Ac 226</t>
  </si>
  <si>
    <t>226Ac</t>
  </si>
  <si>
    <t>Ac 227</t>
  </si>
  <si>
    <t>227Ac</t>
  </si>
  <si>
    <t>Ac 228</t>
  </si>
  <si>
    <t>228Ac</t>
  </si>
  <si>
    <t>Th 226</t>
  </si>
  <si>
    <t>226Th</t>
  </si>
  <si>
    <t>Th 227</t>
  </si>
  <si>
    <t>227Th</t>
  </si>
  <si>
    <t>Th 228</t>
  </si>
  <si>
    <t>228Th</t>
  </si>
  <si>
    <t>Th 229</t>
  </si>
  <si>
    <t>229Th</t>
  </si>
  <si>
    <t>Th 230</t>
  </si>
  <si>
    <t>230Th</t>
  </si>
  <si>
    <t>Th 231</t>
  </si>
  <si>
    <t>231Th</t>
  </si>
  <si>
    <t>Th 232</t>
  </si>
  <si>
    <t>232Th</t>
  </si>
  <si>
    <t>Th 232sec</t>
  </si>
  <si>
    <t>232Th sec</t>
  </si>
  <si>
    <t>Th 234</t>
  </si>
  <si>
    <t>234Th</t>
  </si>
  <si>
    <t>Pa 227</t>
  </si>
  <si>
    <t>227Pa</t>
  </si>
  <si>
    <t>Pa 228</t>
  </si>
  <si>
    <t>228Pa</t>
  </si>
  <si>
    <t>Pa 230</t>
  </si>
  <si>
    <t>230Pa</t>
  </si>
  <si>
    <t>Pa 231</t>
  </si>
  <si>
    <t>231Pa</t>
  </si>
  <si>
    <t>Pa 232</t>
  </si>
  <si>
    <t>232Pa</t>
  </si>
  <si>
    <t>Pa 233</t>
  </si>
  <si>
    <t>233Pa</t>
  </si>
  <si>
    <t>Pa 234</t>
  </si>
  <si>
    <t>234Pa</t>
  </si>
  <si>
    <t>U 230</t>
  </si>
  <si>
    <t>230U</t>
  </si>
  <si>
    <t>U 231</t>
  </si>
  <si>
    <t>231U</t>
  </si>
  <si>
    <t>U 232</t>
  </si>
  <si>
    <t>232U</t>
  </si>
  <si>
    <t>U 233</t>
  </si>
  <si>
    <t>233U</t>
  </si>
  <si>
    <t>U 234</t>
  </si>
  <si>
    <t>234U</t>
  </si>
  <si>
    <t>U 235</t>
  </si>
  <si>
    <t>235U</t>
  </si>
  <si>
    <t>U 236</t>
  </si>
  <si>
    <t>236U</t>
  </si>
  <si>
    <t>U 237</t>
  </si>
  <si>
    <t>237U</t>
  </si>
  <si>
    <t>U 238</t>
  </si>
  <si>
    <t>238U</t>
  </si>
  <si>
    <t>U 238sec</t>
  </si>
  <si>
    <t>238U sec</t>
  </si>
  <si>
    <t>U 239</t>
  </si>
  <si>
    <t>239U</t>
  </si>
  <si>
    <t>U 240</t>
  </si>
  <si>
    <t>240U</t>
  </si>
  <si>
    <t>Np 232</t>
  </si>
  <si>
    <t>232Np</t>
  </si>
  <si>
    <t>Np 233</t>
  </si>
  <si>
    <t>233Np</t>
  </si>
  <si>
    <t>Np 234</t>
  </si>
  <si>
    <t>234Np</t>
  </si>
  <si>
    <t>Np 235</t>
  </si>
  <si>
    <t>235Np</t>
  </si>
  <si>
    <t>Np 236 (période 115 000 ans)</t>
  </si>
  <si>
    <t>236Np (1)</t>
  </si>
  <si>
    <t>Np 236 (période 22,5 h)</t>
  </si>
  <si>
    <t>236Np (2)</t>
  </si>
  <si>
    <t>Np 237</t>
  </si>
  <si>
    <t>237Np</t>
  </si>
  <si>
    <t>Np 238</t>
  </si>
  <si>
    <t>238Np</t>
  </si>
  <si>
    <t>Np 239</t>
  </si>
  <si>
    <t>239Np</t>
  </si>
  <si>
    <t>Np 240</t>
  </si>
  <si>
    <t>240Np</t>
  </si>
  <si>
    <t>Pu 234</t>
  </si>
  <si>
    <t>234Pu</t>
  </si>
  <si>
    <t>Pu 235</t>
  </si>
  <si>
    <t>235Pu</t>
  </si>
  <si>
    <t>Pu 236</t>
  </si>
  <si>
    <t>236Pu</t>
  </si>
  <si>
    <t>Pu 237</t>
  </si>
  <si>
    <t>237Pu</t>
  </si>
  <si>
    <t>Pu 238</t>
  </si>
  <si>
    <t>238Pu</t>
  </si>
  <si>
    <t>Pu 239</t>
  </si>
  <si>
    <t>239Pu</t>
  </si>
  <si>
    <t>Pu 240</t>
  </si>
  <si>
    <t>240Pu</t>
  </si>
  <si>
    <t>Pu 241</t>
  </si>
  <si>
    <t>241Pu</t>
  </si>
  <si>
    <t>Pu 242</t>
  </si>
  <si>
    <t>242Pu</t>
  </si>
  <si>
    <t>Pu 243</t>
  </si>
  <si>
    <t>243Pu</t>
  </si>
  <si>
    <t>Pu 244</t>
  </si>
  <si>
    <t>244Pu</t>
  </si>
  <si>
    <t>Pu 245</t>
  </si>
  <si>
    <t>245Pu</t>
  </si>
  <si>
    <t>Pu 246</t>
  </si>
  <si>
    <t>246Pu</t>
  </si>
  <si>
    <t>Am 237</t>
  </si>
  <si>
    <t>237Am</t>
  </si>
  <si>
    <t>Am 238</t>
  </si>
  <si>
    <t>238Am</t>
  </si>
  <si>
    <t>Am 239</t>
  </si>
  <si>
    <t>239Am</t>
  </si>
  <si>
    <t>Am 240</t>
  </si>
  <si>
    <t>240Am</t>
  </si>
  <si>
    <t>Am 241</t>
  </si>
  <si>
    <t>241Am</t>
  </si>
  <si>
    <t>Am 242</t>
  </si>
  <si>
    <t>242Am</t>
  </si>
  <si>
    <t>Am 242m</t>
  </si>
  <si>
    <t>242Am m</t>
  </si>
  <si>
    <t>Am 243</t>
  </si>
  <si>
    <t>243Am</t>
  </si>
  <si>
    <t>Am 244</t>
  </si>
  <si>
    <t>244Am</t>
  </si>
  <si>
    <t>Am 244m</t>
  </si>
  <si>
    <t>244Am m</t>
  </si>
  <si>
    <t>Am 245</t>
  </si>
  <si>
    <t>245Am</t>
  </si>
  <si>
    <t>Am 246</t>
  </si>
  <si>
    <t>246Am</t>
  </si>
  <si>
    <t>Am 246m</t>
  </si>
  <si>
    <t>246Am m</t>
  </si>
  <si>
    <t>Cm 238</t>
  </si>
  <si>
    <t>238Cm</t>
  </si>
  <si>
    <t>Cm 240</t>
  </si>
  <si>
    <t>240Cm</t>
  </si>
  <si>
    <t>Cm 241</t>
  </si>
  <si>
    <t>241Cm</t>
  </si>
  <si>
    <t>Cm 242</t>
  </si>
  <si>
    <t>242Cm</t>
  </si>
  <si>
    <t>Cm 243</t>
  </si>
  <si>
    <t>243Cm</t>
  </si>
  <si>
    <t>Cm 244</t>
  </si>
  <si>
    <t>244Cm</t>
  </si>
  <si>
    <t>Cm 245</t>
  </si>
  <si>
    <t>245Cm</t>
  </si>
  <si>
    <t>Cm 246</t>
  </si>
  <si>
    <t>246Cm</t>
  </si>
  <si>
    <t>Cm 247</t>
  </si>
  <si>
    <t>247Cm</t>
  </si>
  <si>
    <t>Cm 248</t>
  </si>
  <si>
    <t>248Cm</t>
  </si>
  <si>
    <t>Cm 249</t>
  </si>
  <si>
    <t>249Cm</t>
  </si>
  <si>
    <t>Cm 250</t>
  </si>
  <si>
    <t>250Cm</t>
  </si>
  <si>
    <t>Bk 245</t>
  </si>
  <si>
    <t>245Bk</t>
  </si>
  <si>
    <t>Bk 246</t>
  </si>
  <si>
    <t>246Bk</t>
  </si>
  <si>
    <t>Bk 247</t>
  </si>
  <si>
    <t>247Bk</t>
  </si>
  <si>
    <t>Bk 249</t>
  </si>
  <si>
    <t>249Bk</t>
  </si>
  <si>
    <t>Bk 250</t>
  </si>
  <si>
    <t>250Bk</t>
  </si>
  <si>
    <t>Cf 244</t>
  </si>
  <si>
    <t>244Cf</t>
  </si>
  <si>
    <t>Cf 246</t>
  </si>
  <si>
    <t>246Cf</t>
  </si>
  <si>
    <t>Cf 248</t>
  </si>
  <si>
    <t>248Cf</t>
  </si>
  <si>
    <t>Cf 249</t>
  </si>
  <si>
    <t>249Cf</t>
  </si>
  <si>
    <t>Cf 250</t>
  </si>
  <si>
    <t>250Cf</t>
  </si>
  <si>
    <t>Cf 251</t>
  </si>
  <si>
    <t>251Cf</t>
  </si>
  <si>
    <t>Cf 252</t>
  </si>
  <si>
    <t>252Cf</t>
  </si>
  <si>
    <t>Cf 253</t>
  </si>
  <si>
    <t>253Cf</t>
  </si>
  <si>
    <t>Cf 254</t>
  </si>
  <si>
    <t>254Cf</t>
  </si>
  <si>
    <t>Es 250</t>
  </si>
  <si>
    <t>250Es</t>
  </si>
  <si>
    <t>Es 251</t>
  </si>
  <si>
    <t>251Es</t>
  </si>
  <si>
    <t>Es 253</t>
  </si>
  <si>
    <t>253Es</t>
  </si>
  <si>
    <t>Es 254</t>
  </si>
  <si>
    <t>254Es</t>
  </si>
  <si>
    <t>Es 254m</t>
  </si>
  <si>
    <t>254Es m</t>
  </si>
  <si>
    <t>Fm 252</t>
  </si>
  <si>
    <t>252Fm</t>
  </si>
  <si>
    <t>Fm 253</t>
  </si>
  <si>
    <t>253Fm</t>
  </si>
  <si>
    <t>Fm 254</t>
  </si>
  <si>
    <t>254Fm</t>
  </si>
  <si>
    <t>Fm 255</t>
  </si>
  <si>
    <t>255Fm</t>
  </si>
  <si>
    <t>Fm 257</t>
  </si>
  <si>
    <t>257Fm</t>
  </si>
  <si>
    <t>Md 257</t>
  </si>
  <si>
    <t>257Md</t>
  </si>
  <si>
    <t>Md 258</t>
  </si>
  <si>
    <t>258Md</t>
  </si>
  <si>
    <r>
      <t>Re 186m10</t>
    </r>
    <r>
      <rPr>
        <vertAlign val="superscript"/>
        <sz val="11"/>
        <color indexed="8"/>
        <rFont val="Calibri"/>
        <family val="2"/>
      </rPr>
      <t>6</t>
    </r>
  </si>
  <si>
    <r>
      <t>Re 189 +10</t>
    </r>
    <r>
      <rPr>
        <vertAlign val="superscript"/>
        <sz val="11"/>
        <color indexed="8"/>
        <rFont val="Calibri"/>
        <family val="2"/>
      </rPr>
      <t>6</t>
    </r>
  </si>
  <si>
    <t>Colonne 1</t>
  </si>
  <si>
    <t>Colonne 2</t>
  </si>
  <si>
    <t>Colonne 3</t>
  </si>
  <si>
    <t>Colonne 4</t>
  </si>
  <si>
    <t>Colonne 5</t>
  </si>
  <si>
    <t>Colonne 6</t>
  </si>
  <si>
    <t>Colonne 7</t>
  </si>
  <si>
    <t>Valeurs limites</t>
  </si>
  <si>
    <t>Niveaux d'activité (Bq)</t>
  </si>
  <si>
    <t>Classement en source scellée de haute activité (HA)</t>
  </si>
  <si>
    <t>Classement en source radioactive de catégorie B</t>
  </si>
  <si>
    <t>Classement en source radioactive de catégorie A</t>
  </si>
  <si>
    <t>Exemption en quantité</t>
  </si>
  <si>
    <t>Exemption en concentration</t>
  </si>
  <si>
    <t>Déclaration en concentration</t>
  </si>
  <si>
    <t>(Bq)</t>
  </si>
  <si>
    <t>(kBq/ kg)</t>
  </si>
  <si>
    <t>/</t>
  </si>
  <si>
    <t>Co 58m</t>
  </si>
  <si>
    <t>Co 60m</t>
  </si>
  <si>
    <t>Co 62m</t>
  </si>
  <si>
    <t>Zn 69m</t>
  </si>
  <si>
    <t>Zn 71m</t>
  </si>
  <si>
    <t>Se 73m</t>
  </si>
  <si>
    <t>Se 81m</t>
  </si>
  <si>
    <t>Br 74m</t>
  </si>
  <si>
    <t>Br 80m</t>
  </si>
  <si>
    <t>Kr 81m</t>
  </si>
  <si>
    <t>Kr 83m</t>
  </si>
  <si>
    <t>Kr 85m</t>
  </si>
  <si>
    <t>Nb 89
(période 2, 03h)</t>
  </si>
  <si>
    <t>Nb 89
(période 1, 01h)</t>
  </si>
  <si>
    <t>Ag 106 m</t>
  </si>
  <si>
    <t>Ag 108 m</t>
  </si>
  <si>
    <t>In 110 (période 4, 9h)</t>
  </si>
  <si>
    <t>In 110
(période 69, 1min)</t>
  </si>
  <si>
    <t>Sb 120 (période 5, 76j)</t>
  </si>
  <si>
    <t>Sb 120 (période 5, 89min)</t>
  </si>
  <si>
    <t>Sb 128 (période 9, 01h)</t>
  </si>
  <si>
    <t>Sb 128 (période 10, 4min)</t>
  </si>
  <si>
    <t>Tb 156m (période 24, 4h)</t>
  </si>
  <si>
    <t>Tb 156m (période 5h)</t>
  </si>
  <si>
    <t>Ta 178 vie longue</t>
  </si>
  <si>
    <t>Re 182 (période 64h)</t>
  </si>
  <si>
    <t>Re 182 (période 12, 7h)</t>
  </si>
  <si>
    <t>Re 186m</t>
  </si>
  <si>
    <t>Re 189</t>
  </si>
  <si>
    <t>Ir 186
(période 15, 8h)</t>
  </si>
  <si>
    <t>Ir 186
(période 1, 75h)</t>
  </si>
  <si>
    <t>Ir 189</t>
  </si>
  <si>
    <t>Ir 190m (période 3, 1h)</t>
  </si>
  <si>
    <t>Ir 190m (période 1, 2h)</t>
  </si>
  <si>
    <t>Hg 195 m (organique)</t>
  </si>
  <si>
    <t>Hg 195 m (inorganique)</t>
  </si>
  <si>
    <t>Th 232 sec</t>
  </si>
  <si>
    <t>U 238 sec</t>
  </si>
  <si>
    <t>U enrichi
au-delà de 20 %</t>
  </si>
  <si>
    <t>U enrichi
entre 10 % et 20 %</t>
  </si>
  <si>
    <t>Np 236 (période 115000 ans)</t>
  </si>
  <si>
    <t>Pu 239/ Be</t>
  </si>
  <si>
    <t>Am 239/ Be</t>
  </si>
  <si>
    <t>Am 241/ Be</t>
  </si>
  <si>
    <t>Colonne</t>
  </si>
  <si>
    <t>enrichi</t>
  </si>
  <si>
    <t>186Ir</t>
  </si>
  <si>
    <t>enrichiU</t>
  </si>
  <si>
    <t>239Pu Be</t>
  </si>
  <si>
    <t>239Am Be</t>
  </si>
  <si>
    <t>241Am Be</t>
  </si>
  <si>
    <t>Exemption (MBq) (old)</t>
  </si>
  <si>
    <t>Exemption (Bq) (new)</t>
  </si>
  <si>
    <t>Exemption (Bq) (old)</t>
  </si>
  <si>
    <t>H3</t>
  </si>
  <si>
    <t>Be7</t>
  </si>
  <si>
    <t>Be10</t>
  </si>
  <si>
    <t>C11 dioxyde</t>
  </si>
  <si>
    <t>C11 monoxyde</t>
  </si>
  <si>
    <t>C11</t>
  </si>
  <si>
    <t>N13</t>
  </si>
  <si>
    <t>C14 dioxyde</t>
  </si>
  <si>
    <t>C14 monoxyde</t>
  </si>
  <si>
    <t>C14</t>
  </si>
  <si>
    <t>O15</t>
  </si>
  <si>
    <t>F18</t>
  </si>
  <si>
    <t>Ne19</t>
  </si>
  <si>
    <t>Na22</t>
  </si>
  <si>
    <t>Na24</t>
  </si>
  <si>
    <t>Al26</t>
  </si>
  <si>
    <t>Mg28</t>
  </si>
  <si>
    <t>Si31</t>
  </si>
  <si>
    <t>P32</t>
  </si>
  <si>
    <t>Si32</t>
  </si>
  <si>
    <t>P33</t>
  </si>
  <si>
    <t>S35 composé organique</t>
  </si>
  <si>
    <t>S35 vapeur</t>
  </si>
  <si>
    <t>S35</t>
  </si>
  <si>
    <t>Cl36</t>
  </si>
  <si>
    <t>Ar37</t>
  </si>
  <si>
    <t>Cl38</t>
  </si>
  <si>
    <t>Ar39</t>
  </si>
  <si>
    <t>Cl39</t>
  </si>
  <si>
    <t>K40</t>
  </si>
  <si>
    <t>Ar41</t>
  </si>
  <si>
    <t>Ca41</t>
  </si>
  <si>
    <t>K42</t>
  </si>
  <si>
    <t>K43</t>
  </si>
  <si>
    <t>Sc43</t>
  </si>
  <si>
    <t>K44</t>
  </si>
  <si>
    <t>Sc44 m</t>
  </si>
  <si>
    <t>Sc44</t>
  </si>
  <si>
    <t>Ti44</t>
  </si>
  <si>
    <t>Ca45</t>
  </si>
  <si>
    <t>K45</t>
  </si>
  <si>
    <t>Ti45</t>
  </si>
  <si>
    <t>Sc46</t>
  </si>
  <si>
    <t>Ca47</t>
  </si>
  <si>
    <t>Sc47</t>
  </si>
  <si>
    <t>V47</t>
  </si>
  <si>
    <t>Cr48</t>
  </si>
  <si>
    <t>Sc48</t>
  </si>
  <si>
    <t>V48</t>
  </si>
  <si>
    <t>Cr49</t>
  </si>
  <si>
    <t>Sc49</t>
  </si>
  <si>
    <t>V49</t>
  </si>
  <si>
    <t>Cr51</t>
  </si>
  <si>
    <t>Mn51</t>
  </si>
  <si>
    <t>Fe52</t>
  </si>
  <si>
    <t>Mn52 m</t>
  </si>
  <si>
    <t>Mn52</t>
  </si>
  <si>
    <t>Mn53</t>
  </si>
  <si>
    <t>Mn54</t>
  </si>
  <si>
    <t>Co55</t>
  </si>
  <si>
    <t>Fe55</t>
  </si>
  <si>
    <t>Co56</t>
  </si>
  <si>
    <t>Mn56</t>
  </si>
  <si>
    <t>Ni56</t>
  </si>
  <si>
    <t>Co57</t>
  </si>
  <si>
    <t>Ni57</t>
  </si>
  <si>
    <t>Co58 m</t>
  </si>
  <si>
    <t>Co58</t>
  </si>
  <si>
    <t>Fe59</t>
  </si>
  <si>
    <t>Ni59</t>
  </si>
  <si>
    <t>Co60 m</t>
  </si>
  <si>
    <t>Co60</t>
  </si>
  <si>
    <t>Cu60</t>
  </si>
  <si>
    <t>Fe60</t>
  </si>
  <si>
    <t>Co61</t>
  </si>
  <si>
    <t>Cu61</t>
  </si>
  <si>
    <t>Co62 m</t>
  </si>
  <si>
    <t>Zn62</t>
  </si>
  <si>
    <t>Ni63</t>
  </si>
  <si>
    <t>Zn63</t>
  </si>
  <si>
    <t>Cu64</t>
  </si>
  <si>
    <t>Ga65</t>
  </si>
  <si>
    <t>Ni65</t>
  </si>
  <si>
    <t>Zn65</t>
  </si>
  <si>
    <t>Ga66</t>
  </si>
  <si>
    <t>Ge66</t>
  </si>
  <si>
    <t>Ni66</t>
  </si>
  <si>
    <t>Cu67</t>
  </si>
  <si>
    <t>Ga67</t>
  </si>
  <si>
    <t>Ge67</t>
  </si>
  <si>
    <t>Ga68</t>
  </si>
  <si>
    <t>Ge68</t>
  </si>
  <si>
    <t>As69</t>
  </si>
  <si>
    <t>Ge69</t>
  </si>
  <si>
    <t>Zn69 m</t>
  </si>
  <si>
    <t>Zn69</t>
  </si>
  <si>
    <t>As70</t>
  </si>
  <si>
    <t>Ga70</t>
  </si>
  <si>
    <t>Se70</t>
  </si>
  <si>
    <t>As71</t>
  </si>
  <si>
    <t>Ge71</t>
  </si>
  <si>
    <t>Zn71 m</t>
  </si>
  <si>
    <t>As72</t>
  </si>
  <si>
    <t>Ga72</t>
  </si>
  <si>
    <t>Zn72</t>
  </si>
  <si>
    <t>As73</t>
  </si>
  <si>
    <t>Ga73</t>
  </si>
  <si>
    <t>Se73 m</t>
  </si>
  <si>
    <t>Se73</t>
  </si>
  <si>
    <t>As74</t>
  </si>
  <si>
    <t>Br74 m</t>
  </si>
  <si>
    <t>Br74</t>
  </si>
  <si>
    <t>Kr74</t>
  </si>
  <si>
    <t>Br75</t>
  </si>
  <si>
    <t>Ge75</t>
  </si>
  <si>
    <t>Se75</t>
  </si>
  <si>
    <t>As76</t>
  </si>
  <si>
    <t>Br76</t>
  </si>
  <si>
    <t>Kr76</t>
  </si>
  <si>
    <t>As77</t>
  </si>
  <si>
    <t>Br77</t>
  </si>
  <si>
    <t>Ge77</t>
  </si>
  <si>
    <t>Kr77</t>
  </si>
  <si>
    <t>As78</t>
  </si>
  <si>
    <t>Ge78</t>
  </si>
  <si>
    <t>Kr79</t>
  </si>
  <si>
    <t>Rb79</t>
  </si>
  <si>
    <t>Se79</t>
  </si>
  <si>
    <t>Br80 m</t>
  </si>
  <si>
    <t>Br80</t>
  </si>
  <si>
    <t>Sr80</t>
  </si>
  <si>
    <t>Kr81 m</t>
  </si>
  <si>
    <t>Kr81</t>
  </si>
  <si>
    <t>Rb81 m</t>
  </si>
  <si>
    <t>Rb81</t>
  </si>
  <si>
    <t>Se81 m</t>
  </si>
  <si>
    <t>Se81</t>
  </si>
  <si>
    <t>Sr81</t>
  </si>
  <si>
    <t>Br82</t>
  </si>
  <si>
    <t>Rb82 m</t>
  </si>
  <si>
    <t>Sr82</t>
  </si>
  <si>
    <t>Br83</t>
  </si>
  <si>
    <t>Kr83 m</t>
  </si>
  <si>
    <t>Rb83</t>
  </si>
  <si>
    <t>Se83</t>
  </si>
  <si>
    <t>Sr83</t>
  </si>
  <si>
    <t>Br84</t>
  </si>
  <si>
    <t>Rb84</t>
  </si>
  <si>
    <t>Kr85 m</t>
  </si>
  <si>
    <t>Kr85</t>
  </si>
  <si>
    <t>Sr85 m</t>
  </si>
  <si>
    <t>Sr85</t>
  </si>
  <si>
    <t>Rb86</t>
  </si>
  <si>
    <t>Y86 m</t>
  </si>
  <si>
    <t>Y86</t>
  </si>
  <si>
    <t>Zr86</t>
  </si>
  <si>
    <t>Kr87</t>
  </si>
  <si>
    <t>Rb87</t>
  </si>
  <si>
    <t>Sr87 m</t>
  </si>
  <si>
    <t>Y87</t>
  </si>
  <si>
    <t>Kr88</t>
  </si>
  <si>
    <t>Nb88</t>
  </si>
  <si>
    <t>Rb88</t>
  </si>
  <si>
    <t>Y88</t>
  </si>
  <si>
    <t>Zr88</t>
  </si>
  <si>
    <t>Nb89 (2)</t>
  </si>
  <si>
    <t>Nb89 (1)</t>
  </si>
  <si>
    <t>Nb89</t>
  </si>
  <si>
    <t>Rb89</t>
  </si>
  <si>
    <t>Sr89</t>
  </si>
  <si>
    <t>Zr89</t>
  </si>
  <si>
    <t>Mo90</t>
  </si>
  <si>
    <t>Nb90</t>
  </si>
  <si>
    <t>Sr90</t>
  </si>
  <si>
    <t>Y90 m</t>
  </si>
  <si>
    <t>Y90</t>
  </si>
  <si>
    <t>Sr91</t>
  </si>
  <si>
    <t>Y91 m</t>
  </si>
  <si>
    <t>Y91</t>
  </si>
  <si>
    <t>Sr92</t>
  </si>
  <si>
    <t>Y92</t>
  </si>
  <si>
    <t>Mo93 m</t>
  </si>
  <si>
    <t>Mo93</t>
  </si>
  <si>
    <t>Nb93 m</t>
  </si>
  <si>
    <t>Tc93 m</t>
  </si>
  <si>
    <t>Tc93</t>
  </si>
  <si>
    <t>Y93</t>
  </si>
  <si>
    <t>Zr93</t>
  </si>
  <si>
    <t>Nb94</t>
  </si>
  <si>
    <t>Ru94</t>
  </si>
  <si>
    <t>Tc94 m</t>
  </si>
  <si>
    <t>Tc94</t>
  </si>
  <si>
    <t>Y94</t>
  </si>
  <si>
    <t>Nb95 m</t>
  </si>
  <si>
    <t>Nb95</t>
  </si>
  <si>
    <t>Tc95 m</t>
  </si>
  <si>
    <t>Tc95</t>
  </si>
  <si>
    <t>Y95</t>
  </si>
  <si>
    <t>Zr95</t>
  </si>
  <si>
    <t>Nb96</t>
  </si>
  <si>
    <t>Tc96 m</t>
  </si>
  <si>
    <t>Tc96</t>
  </si>
  <si>
    <t>Nb97</t>
  </si>
  <si>
    <t>Ru97</t>
  </si>
  <si>
    <t>Tc97 m</t>
  </si>
  <si>
    <t>Tc97</t>
  </si>
  <si>
    <t>Tc 97 m</t>
  </si>
  <si>
    <t>Zr97</t>
  </si>
  <si>
    <t>Nb98</t>
  </si>
  <si>
    <t>Tc98</t>
  </si>
  <si>
    <t>Mo99</t>
  </si>
  <si>
    <t>Rh99 m</t>
  </si>
  <si>
    <t>Rh99</t>
  </si>
  <si>
    <t>Rh 99 m</t>
  </si>
  <si>
    <t>Tc99 m</t>
  </si>
  <si>
    <t>Tc99</t>
  </si>
  <si>
    <t>Tc 99 m</t>
  </si>
  <si>
    <t>Pd100</t>
  </si>
  <si>
    <t>Rh100</t>
  </si>
  <si>
    <t>Mo101</t>
  </si>
  <si>
    <t>Pd101</t>
  </si>
  <si>
    <t>Rh101 m</t>
  </si>
  <si>
    <t>Rh101</t>
  </si>
  <si>
    <t>Rh 101 m</t>
  </si>
  <si>
    <t>Tc101</t>
  </si>
  <si>
    <t>Ag102</t>
  </si>
  <si>
    <t>Rh102 m</t>
  </si>
  <si>
    <t>Rh102</t>
  </si>
  <si>
    <t>Rh 102 m</t>
  </si>
  <si>
    <t>Ag103</t>
  </si>
  <si>
    <t>Pd103</t>
  </si>
  <si>
    <t>Rh103 m</t>
  </si>
  <si>
    <t>Ru103</t>
  </si>
  <si>
    <t>Ag104 m</t>
  </si>
  <si>
    <t>Ag104</t>
  </si>
  <si>
    <t>Cd104</t>
  </si>
  <si>
    <t>Tc104</t>
  </si>
  <si>
    <t>Ag105</t>
  </si>
  <si>
    <t>Rh105</t>
  </si>
  <si>
    <t>Ru105</t>
  </si>
  <si>
    <t>Ag106 m</t>
  </si>
  <si>
    <t>Ag106</t>
  </si>
  <si>
    <t>Rh106 m</t>
  </si>
  <si>
    <t>Ru106</t>
  </si>
  <si>
    <t>Cd107</t>
  </si>
  <si>
    <t>Pd107</t>
  </si>
  <si>
    <t>Rh107</t>
  </si>
  <si>
    <t>Ag108 m</t>
  </si>
  <si>
    <t>Cd109</t>
  </si>
  <si>
    <t>In109</t>
  </si>
  <si>
    <t>Pd109</t>
  </si>
  <si>
    <t>Ag110 m</t>
  </si>
  <si>
    <t>In110 (2)</t>
  </si>
  <si>
    <t>In110 (1)</t>
  </si>
  <si>
    <t>Sn110</t>
  </si>
  <si>
    <t>Ag111</t>
  </si>
  <si>
    <t>In111</t>
  </si>
  <si>
    <t>Sn111</t>
  </si>
  <si>
    <t>Ag112</t>
  </si>
  <si>
    <t>In112</t>
  </si>
  <si>
    <t>Cd113 m</t>
  </si>
  <si>
    <t>Cd113</t>
  </si>
  <si>
    <t>In113 m</t>
  </si>
  <si>
    <t>Sn113</t>
  </si>
  <si>
    <t>In114 m</t>
  </si>
  <si>
    <t>In114</t>
  </si>
  <si>
    <t>Ag115</t>
  </si>
  <si>
    <t>Cd115 m</t>
  </si>
  <si>
    <t>Cd115</t>
  </si>
  <si>
    <t>In115 m</t>
  </si>
  <si>
    <t>In115</t>
  </si>
  <si>
    <t>Sb115</t>
  </si>
  <si>
    <t>In116 m</t>
  </si>
  <si>
    <t>Sb116 m</t>
  </si>
  <si>
    <t>Sb116</t>
  </si>
  <si>
    <t>Te116</t>
  </si>
  <si>
    <t>Cd117 m</t>
  </si>
  <si>
    <t>Cd117</t>
  </si>
  <si>
    <t>In117 m</t>
  </si>
  <si>
    <t>In117</t>
  </si>
  <si>
    <t>Sb117</t>
  </si>
  <si>
    <t>Sn117 m</t>
  </si>
  <si>
    <t>Sb118 m</t>
  </si>
  <si>
    <t>In119 m</t>
  </si>
  <si>
    <t>Sb119</t>
  </si>
  <si>
    <t>Sn119 m</t>
  </si>
  <si>
    <t>I120 m</t>
  </si>
  <si>
    <t>I120</t>
  </si>
  <si>
    <t>Sb120 (2)</t>
  </si>
  <si>
    <t>Sb120 (1)</t>
  </si>
  <si>
    <t>Xe120</t>
  </si>
  <si>
    <t>I121</t>
  </si>
  <si>
    <t>Sn121 m</t>
  </si>
  <si>
    <t>Sn121</t>
  </si>
  <si>
    <t>Te121 m</t>
  </si>
  <si>
    <t>Te121</t>
  </si>
  <si>
    <t>Xe121</t>
  </si>
  <si>
    <t>Sb122</t>
  </si>
  <si>
    <t>Xe122</t>
  </si>
  <si>
    <t>I123</t>
  </si>
  <si>
    <t>Sn123 m</t>
  </si>
  <si>
    <t>Sn123</t>
  </si>
  <si>
    <t>Te123 m</t>
  </si>
  <si>
    <t>Te123</t>
  </si>
  <si>
    <t>Xe123</t>
  </si>
  <si>
    <t>I124</t>
  </si>
  <si>
    <t>Sb124 m</t>
  </si>
  <si>
    <t>Sb124</t>
  </si>
  <si>
    <t>Cs125</t>
  </si>
  <si>
    <t>I125</t>
  </si>
  <si>
    <t>Sb125</t>
  </si>
  <si>
    <t>Sn125</t>
  </si>
  <si>
    <t>Te125 m</t>
  </si>
  <si>
    <t>Xe125</t>
  </si>
  <si>
    <t>Ba126</t>
  </si>
  <si>
    <t>I126</t>
  </si>
  <si>
    <t>Sb126 m</t>
  </si>
  <si>
    <t>Sb126</t>
  </si>
  <si>
    <t>Sn126</t>
  </si>
  <si>
    <t>Cs127</t>
  </si>
  <si>
    <t>Sb127</t>
  </si>
  <si>
    <t>Sn127</t>
  </si>
  <si>
    <t>Te127 m</t>
  </si>
  <si>
    <t>Te127</t>
  </si>
  <si>
    <t>Xe127</t>
  </si>
  <si>
    <t>Ba128</t>
  </si>
  <si>
    <t>I128</t>
  </si>
  <si>
    <t>Sb128 (2)</t>
  </si>
  <si>
    <t>Sb128 (1)</t>
  </si>
  <si>
    <t>Sn128</t>
  </si>
  <si>
    <t>Cs129</t>
  </si>
  <si>
    <t>I129</t>
  </si>
  <si>
    <t>Sb129</t>
  </si>
  <si>
    <t>Te129 m</t>
  </si>
  <si>
    <t>Te129</t>
  </si>
  <si>
    <t>Xe129 m</t>
  </si>
  <si>
    <t>Cs130</t>
  </si>
  <si>
    <t>I130</t>
  </si>
  <si>
    <t>Sb130</t>
  </si>
  <si>
    <t>Ba131 m</t>
  </si>
  <si>
    <t>Ba131</t>
  </si>
  <si>
    <t>Cs131</t>
  </si>
  <si>
    <t>I131</t>
  </si>
  <si>
    <t>La131</t>
  </si>
  <si>
    <t>Sb131</t>
  </si>
  <si>
    <t>Te131 m</t>
  </si>
  <si>
    <t>Te131</t>
  </si>
  <si>
    <t>Xe131 m</t>
  </si>
  <si>
    <t>Cs132</t>
  </si>
  <si>
    <t>I132 m</t>
  </si>
  <si>
    <t>I132</t>
  </si>
  <si>
    <t>La132</t>
  </si>
  <si>
    <t>Te132</t>
  </si>
  <si>
    <t>Ba133 m</t>
  </si>
  <si>
    <t>Ba133</t>
  </si>
  <si>
    <t>I133</t>
  </si>
  <si>
    <t>Te133 m</t>
  </si>
  <si>
    <t>Te133</t>
  </si>
  <si>
    <t>Xe133 m</t>
  </si>
  <si>
    <t>Xe133</t>
  </si>
  <si>
    <t>Ce134</t>
  </si>
  <si>
    <t>Cs134 m</t>
  </si>
  <si>
    <t>Cs134</t>
  </si>
  <si>
    <t>I134</t>
  </si>
  <si>
    <t>Te134</t>
  </si>
  <si>
    <t>Ba135 m</t>
  </si>
  <si>
    <t>Ce135</t>
  </si>
  <si>
    <t>Cs135</t>
  </si>
  <si>
    <t>Cs 135 m</t>
  </si>
  <si>
    <t>I135</t>
  </si>
  <si>
    <t>La135</t>
  </si>
  <si>
    <t>Xe135 m</t>
  </si>
  <si>
    <t>Xe135</t>
  </si>
  <si>
    <t>Cs136</t>
  </si>
  <si>
    <t>Nd136</t>
  </si>
  <si>
    <t>Pr136</t>
  </si>
  <si>
    <t>Ba137 m</t>
  </si>
  <si>
    <t>Ce137 m</t>
  </si>
  <si>
    <t>Ce137</t>
  </si>
  <si>
    <t>Cs137</t>
  </si>
  <si>
    <t>La137</t>
  </si>
  <si>
    <t>Pr137</t>
  </si>
  <si>
    <t>Cs138</t>
  </si>
  <si>
    <t>La138</t>
  </si>
  <si>
    <t>Nd138</t>
  </si>
  <si>
    <t>Pr138 m</t>
  </si>
  <si>
    <t>Xe138</t>
  </si>
  <si>
    <t>Ba139</t>
  </si>
  <si>
    <t>Ce139</t>
  </si>
  <si>
    <t>Nd139 m</t>
  </si>
  <si>
    <t>Nd139</t>
  </si>
  <si>
    <t>Pr139</t>
  </si>
  <si>
    <t>Ba140</t>
  </si>
  <si>
    <t>La140</t>
  </si>
  <si>
    <t>Ba141</t>
  </si>
  <si>
    <t>Ce141</t>
  </si>
  <si>
    <t>La141</t>
  </si>
  <si>
    <t>Nd141</t>
  </si>
  <si>
    <t>Pm141</t>
  </si>
  <si>
    <t>Sm141 m</t>
  </si>
  <si>
    <t>Sm141</t>
  </si>
  <si>
    <t>Ba142</t>
  </si>
  <si>
    <t>La142</t>
  </si>
  <si>
    <t>Pr142 m</t>
  </si>
  <si>
    <t>Pr142</t>
  </si>
  <si>
    <t>Sm142</t>
  </si>
  <si>
    <t>Ce143</t>
  </si>
  <si>
    <t>La143</t>
  </si>
  <si>
    <t>Pm143</t>
  </si>
  <si>
    <t>Pr143</t>
  </si>
  <si>
    <t>Ce144</t>
  </si>
  <si>
    <t>Pm144</t>
  </si>
  <si>
    <t>Pr144</t>
  </si>
  <si>
    <t>Eu145</t>
  </si>
  <si>
    <t>Gd145</t>
  </si>
  <si>
    <t>Pm145</t>
  </si>
  <si>
    <t>Pr145</t>
  </si>
  <si>
    <t>Sm145</t>
  </si>
  <si>
    <t>Eu146</t>
  </si>
  <si>
    <t>Gd146</t>
  </si>
  <si>
    <t>Pm146</t>
  </si>
  <si>
    <t>Sm146</t>
  </si>
  <si>
    <t>Eu147</t>
  </si>
  <si>
    <t>Gd147</t>
  </si>
  <si>
    <t>Nd147</t>
  </si>
  <si>
    <t>Pm147</t>
  </si>
  <si>
    <t>Pr147</t>
  </si>
  <si>
    <t>Sm147</t>
  </si>
  <si>
    <t>Tb147</t>
  </si>
  <si>
    <t>Eu148</t>
  </si>
  <si>
    <t>Gd148</t>
  </si>
  <si>
    <t>Pm148 m</t>
  </si>
  <si>
    <t>Pm148</t>
  </si>
  <si>
    <t>Eu149</t>
  </si>
  <si>
    <t>Gd149</t>
  </si>
  <si>
    <t>Nd149</t>
  </si>
  <si>
    <t>Pm149</t>
  </si>
  <si>
    <t>Tb149</t>
  </si>
  <si>
    <t>Eu150 (2)</t>
  </si>
  <si>
    <t>Eu150 (1)</t>
  </si>
  <si>
    <t>Pm150</t>
  </si>
  <si>
    <t>Tb150</t>
  </si>
  <si>
    <t>Gd151</t>
  </si>
  <si>
    <t>Nd151</t>
  </si>
  <si>
    <t>Pm151</t>
  </si>
  <si>
    <t>Sm151</t>
  </si>
  <si>
    <t>Tb151</t>
  </si>
  <si>
    <t>Eu152 m</t>
  </si>
  <si>
    <t>Eu152</t>
  </si>
  <si>
    <t>Gd152</t>
  </si>
  <si>
    <t>Gd153</t>
  </si>
  <si>
    <t>Sm153</t>
  </si>
  <si>
    <t>Tb153</t>
  </si>
  <si>
    <t>Eu154</t>
  </si>
  <si>
    <t>Tb154</t>
  </si>
  <si>
    <t>Dy155</t>
  </si>
  <si>
    <t>Eu155</t>
  </si>
  <si>
    <t>Ho155</t>
  </si>
  <si>
    <t>Sm155</t>
  </si>
  <si>
    <t>Tb155</t>
  </si>
  <si>
    <t>Eu156</t>
  </si>
  <si>
    <t>Sm156</t>
  </si>
  <si>
    <t>Tb156 m (1)</t>
  </si>
  <si>
    <t>Tb156 m (2)</t>
  </si>
  <si>
    <t>Tb156</t>
  </si>
  <si>
    <t>Dy157</t>
  </si>
  <si>
    <t>Eu157</t>
  </si>
  <si>
    <t>Ho157</t>
  </si>
  <si>
    <t>Tb157</t>
  </si>
  <si>
    <t>Eu158</t>
  </si>
  <si>
    <t>Tb158</t>
  </si>
  <si>
    <t>Dy159</t>
  </si>
  <si>
    <t>Gd159</t>
  </si>
  <si>
    <t>Ho159</t>
  </si>
  <si>
    <t>Tb160</t>
  </si>
  <si>
    <t>Er161</t>
  </si>
  <si>
    <t>Ho161</t>
  </si>
  <si>
    <t>Tb161</t>
  </si>
  <si>
    <t>Ho162 m</t>
  </si>
  <si>
    <t>Ho162</t>
  </si>
  <si>
    <t>Tm162</t>
  </si>
  <si>
    <t>Yb162</t>
  </si>
  <si>
    <t>Ho164 m</t>
  </si>
  <si>
    <t>Ho164</t>
  </si>
  <si>
    <t>Dy165</t>
  </si>
  <si>
    <t>Er165</t>
  </si>
  <si>
    <t>Dy166</t>
  </si>
  <si>
    <t>Ho166 m</t>
  </si>
  <si>
    <t>Ho166</t>
  </si>
  <si>
    <t>Tm166</t>
  </si>
  <si>
    <t>Yb166</t>
  </si>
  <si>
    <t>Ho167</t>
  </si>
  <si>
    <t>Tm167</t>
  </si>
  <si>
    <t>Yb167</t>
  </si>
  <si>
    <t>Er169</t>
  </si>
  <si>
    <t>Lu169</t>
  </si>
  <si>
    <t>Yb169</t>
  </si>
  <si>
    <t>Hf170</t>
  </si>
  <si>
    <t>Lu170</t>
  </si>
  <si>
    <t>Tm170</t>
  </si>
  <si>
    <t>Er171</t>
  </si>
  <si>
    <t>Lu171</t>
  </si>
  <si>
    <t>Tm171</t>
  </si>
  <si>
    <t>Er172</t>
  </si>
  <si>
    <t>Hf172</t>
  </si>
  <si>
    <t>Lu172</t>
  </si>
  <si>
    <t>Ta172</t>
  </si>
  <si>
    <t>Tm172</t>
  </si>
  <si>
    <t>Hf173</t>
  </si>
  <si>
    <t>Lu173</t>
  </si>
  <si>
    <t>Ta173</t>
  </si>
  <si>
    <t>Tm173</t>
  </si>
  <si>
    <t>Lu174 m</t>
  </si>
  <si>
    <t>Lu174</t>
  </si>
  <si>
    <t>Ta174</t>
  </si>
  <si>
    <t>Hf175</t>
  </si>
  <si>
    <t>Ta175</t>
  </si>
  <si>
    <t>Tm175</t>
  </si>
  <si>
    <t>Yb175</t>
  </si>
  <si>
    <t>Lu176 m</t>
  </si>
  <si>
    <t>Lu176</t>
  </si>
  <si>
    <t>Ta176</t>
  </si>
  <si>
    <t>W176</t>
  </si>
  <si>
    <t>Hf177 m</t>
  </si>
  <si>
    <t>Lu177 m</t>
  </si>
  <si>
    <t>Lu177</t>
  </si>
  <si>
    <t>Re177</t>
  </si>
  <si>
    <t>Ta177</t>
  </si>
  <si>
    <t>W177</t>
  </si>
  <si>
    <t>Yb177</t>
  </si>
  <si>
    <t>Hf178 m</t>
  </si>
  <si>
    <t>Lu178 m</t>
  </si>
  <si>
    <t>Lu178</t>
  </si>
  <si>
    <t>Re178</t>
  </si>
  <si>
    <t>Ta178</t>
  </si>
  <si>
    <t>Ta178 a</t>
  </si>
  <si>
    <t>W178</t>
  </si>
  <si>
    <t>Yb178</t>
  </si>
  <si>
    <t>Hf179 m</t>
  </si>
  <si>
    <t>Lu179</t>
  </si>
  <si>
    <t>Ta179</t>
  </si>
  <si>
    <t>W179</t>
  </si>
  <si>
    <t>Hf180 m</t>
  </si>
  <si>
    <t>Os180</t>
  </si>
  <si>
    <t>Ta180 m</t>
  </si>
  <si>
    <t>Ta180</t>
  </si>
  <si>
    <t>Hf181</t>
  </si>
  <si>
    <t>Os181</t>
  </si>
  <si>
    <t>Re181</t>
  </si>
  <si>
    <t>W181</t>
  </si>
  <si>
    <t>Hf182 m</t>
  </si>
  <si>
    <t>Hf182</t>
  </si>
  <si>
    <t>Ir182</t>
  </si>
  <si>
    <t>Os182</t>
  </si>
  <si>
    <t>Re182 (2)</t>
  </si>
  <si>
    <t>Re182 (1)</t>
  </si>
  <si>
    <t>Ta182 m</t>
  </si>
  <si>
    <t>Ta182</t>
  </si>
  <si>
    <t>Hf183</t>
  </si>
  <si>
    <t>Ta183</t>
  </si>
  <si>
    <t>Hf184</t>
  </si>
  <si>
    <t>Ir184</t>
  </si>
  <si>
    <t>Re184 m</t>
  </si>
  <si>
    <t>Re184</t>
  </si>
  <si>
    <t>Ta184</t>
  </si>
  <si>
    <t>Ir185</t>
  </si>
  <si>
    <t>Os185</t>
  </si>
  <si>
    <t>Ta185</t>
  </si>
  <si>
    <t>W185</t>
  </si>
  <si>
    <t>Ir186 (2)</t>
  </si>
  <si>
    <t>Ir186 (1)</t>
  </si>
  <si>
    <t>Pt186</t>
  </si>
  <si>
    <t>Re186 m</t>
  </si>
  <si>
    <t>Re186</t>
  </si>
  <si>
    <t>Ta186</t>
  </si>
  <si>
    <t>Ir187</t>
  </si>
  <si>
    <t>Re187</t>
  </si>
  <si>
    <t>W187</t>
  </si>
  <si>
    <t>Ir188</t>
  </si>
  <si>
    <t>Pt188</t>
  </si>
  <si>
    <t>Re188 m</t>
  </si>
  <si>
    <t>Re188</t>
  </si>
  <si>
    <t>W188</t>
  </si>
  <si>
    <t>Ir189</t>
  </si>
  <si>
    <t>Os189 m</t>
  </si>
  <si>
    <t>Pt189</t>
  </si>
  <si>
    <t>Re189</t>
  </si>
  <si>
    <t>Ir190 m (1)</t>
  </si>
  <si>
    <t>Ir190 m (2)</t>
  </si>
  <si>
    <t>Ir190</t>
  </si>
  <si>
    <t>Os191 m</t>
  </si>
  <si>
    <t>Os191</t>
  </si>
  <si>
    <t>Pt191</t>
  </si>
  <si>
    <t>Ir192 m</t>
  </si>
  <si>
    <t>Ir192</t>
  </si>
  <si>
    <t>Au193</t>
  </si>
  <si>
    <t>Hg193 m</t>
  </si>
  <si>
    <t>Hg193</t>
  </si>
  <si>
    <t>Ir193 m</t>
  </si>
  <si>
    <t>Os193</t>
  </si>
  <si>
    <t>Pt193 m</t>
  </si>
  <si>
    <t>Pt193</t>
  </si>
  <si>
    <t>Au194</t>
  </si>
  <si>
    <t>Hg194</t>
  </si>
  <si>
    <t>Ir194 m</t>
  </si>
  <si>
    <t>Ir194</t>
  </si>
  <si>
    <t>Os194</t>
  </si>
  <si>
    <t>Ti194 m</t>
  </si>
  <si>
    <t>Ti194</t>
  </si>
  <si>
    <t>Tl194 m</t>
  </si>
  <si>
    <t>Tl194</t>
  </si>
  <si>
    <t>Au195</t>
  </si>
  <si>
    <t>Hg195 m inorganique</t>
  </si>
  <si>
    <t>Hg195 m organique</t>
  </si>
  <si>
    <t>Hg195</t>
  </si>
  <si>
    <t>Ir195 m</t>
  </si>
  <si>
    <t>Ir195</t>
  </si>
  <si>
    <t>Pb195 m</t>
  </si>
  <si>
    <t>Pt195 m</t>
  </si>
  <si>
    <t>Ti195</t>
  </si>
  <si>
    <t>Tl195</t>
  </si>
  <si>
    <t>Hg197 m</t>
  </si>
  <si>
    <t>Hg197</t>
  </si>
  <si>
    <t>Pt197 m</t>
  </si>
  <si>
    <t>Pt197</t>
  </si>
  <si>
    <t>Ti197</t>
  </si>
  <si>
    <t>Tl197</t>
  </si>
  <si>
    <t>Au198 m</t>
  </si>
  <si>
    <t>Au198</t>
  </si>
  <si>
    <t>Pb198</t>
  </si>
  <si>
    <t>Ti198 m</t>
  </si>
  <si>
    <t>Ti198</t>
  </si>
  <si>
    <t>Tl198 m</t>
  </si>
  <si>
    <t>Tl198</t>
  </si>
  <si>
    <t>Au199</t>
  </si>
  <si>
    <t>Hg199 m</t>
  </si>
  <si>
    <t>Pb199</t>
  </si>
  <si>
    <t>Pt199</t>
  </si>
  <si>
    <t>Ti199</t>
  </si>
  <si>
    <t>Tl199</t>
  </si>
  <si>
    <t>Au200 m</t>
  </si>
  <si>
    <t>Au200</t>
  </si>
  <si>
    <t>Bi200</t>
  </si>
  <si>
    <t>Pb200</t>
  </si>
  <si>
    <t>Pt200</t>
  </si>
  <si>
    <t>Tl200</t>
  </si>
  <si>
    <t>Au201</t>
  </si>
  <si>
    <t>Bi201</t>
  </si>
  <si>
    <t>Pb201</t>
  </si>
  <si>
    <t>Ti201</t>
  </si>
  <si>
    <t>Tl201</t>
  </si>
  <si>
    <t>Bi202</t>
  </si>
  <si>
    <t>Pb202 m</t>
  </si>
  <si>
    <t>Pb202</t>
  </si>
  <si>
    <t>Tl202</t>
  </si>
  <si>
    <t>Bi203</t>
  </si>
  <si>
    <t>Hg203</t>
  </si>
  <si>
    <t>Pb203</t>
  </si>
  <si>
    <t>Po203</t>
  </si>
  <si>
    <t>Tl204</t>
  </si>
  <si>
    <t>Bi205</t>
  </si>
  <si>
    <t>Pb205</t>
  </si>
  <si>
    <t>Po205</t>
  </si>
  <si>
    <t>Bi206</t>
  </si>
  <si>
    <t>Po206</t>
  </si>
  <si>
    <t>At207</t>
  </si>
  <si>
    <t>Bi207</t>
  </si>
  <si>
    <t>Po207</t>
  </si>
  <si>
    <t>Po208</t>
  </si>
  <si>
    <t>Pb209</t>
  </si>
  <si>
    <t>Po209</t>
  </si>
  <si>
    <t>Bi210 m</t>
  </si>
  <si>
    <t>Bi210</t>
  </si>
  <si>
    <t>Pb210</t>
  </si>
  <si>
    <t>Po210</t>
  </si>
  <si>
    <t>At211</t>
  </si>
  <si>
    <t>Pb211</t>
  </si>
  <si>
    <t>Bi212</t>
  </si>
  <si>
    <t>Pb212</t>
  </si>
  <si>
    <t>Bi213</t>
  </si>
  <si>
    <t>Bi214</t>
  </si>
  <si>
    <t>Pb214</t>
  </si>
  <si>
    <t>Rn220</t>
  </si>
  <si>
    <t>Fr222</t>
  </si>
  <si>
    <t>Rn222</t>
  </si>
  <si>
    <t>Fr223</t>
  </si>
  <si>
    <t>Ra223</t>
  </si>
  <si>
    <t>Ac224</t>
  </si>
  <si>
    <t>Ra224</t>
  </si>
  <si>
    <t>Ac225</t>
  </si>
  <si>
    <t>Ra225</t>
  </si>
  <si>
    <t>Ac226</t>
  </si>
  <si>
    <t>Ra226</t>
  </si>
  <si>
    <t>Th226</t>
  </si>
  <si>
    <t>Ac227</t>
  </si>
  <si>
    <t>Pa227</t>
  </si>
  <si>
    <t>Ra227</t>
  </si>
  <si>
    <t>Th227</t>
  </si>
  <si>
    <t>Ac228</t>
  </si>
  <si>
    <t>Pa228</t>
  </si>
  <si>
    <t>Ra228</t>
  </si>
  <si>
    <t>Th228</t>
  </si>
  <si>
    <t>Th229</t>
  </si>
  <si>
    <t>Pa230</t>
  </si>
  <si>
    <t>Th230</t>
  </si>
  <si>
    <t>U230</t>
  </si>
  <si>
    <t>Pa231</t>
  </si>
  <si>
    <t>Th231</t>
  </si>
  <si>
    <t>U231</t>
  </si>
  <si>
    <t>Np232</t>
  </si>
  <si>
    <t>Pa232</t>
  </si>
  <si>
    <t>Th232 sec</t>
  </si>
  <si>
    <t>Th232</t>
  </si>
  <si>
    <t>U232</t>
  </si>
  <si>
    <t>Np233</t>
  </si>
  <si>
    <t>Pa233</t>
  </si>
  <si>
    <t>U233</t>
  </si>
  <si>
    <t>Np234</t>
  </si>
  <si>
    <t>Pa234</t>
  </si>
  <si>
    <t>Pu234</t>
  </si>
  <si>
    <t>Th234</t>
  </si>
  <si>
    <t>U234</t>
  </si>
  <si>
    <t>Np235</t>
  </si>
  <si>
    <t>Pu235</t>
  </si>
  <si>
    <t>U235</t>
  </si>
  <si>
    <t>Np236 (2)</t>
  </si>
  <si>
    <t>Np236 (1)</t>
  </si>
  <si>
    <t>Pu236</t>
  </si>
  <si>
    <t>U236</t>
  </si>
  <si>
    <t>Am237</t>
  </si>
  <si>
    <t>Np237</t>
  </si>
  <si>
    <t>Pu237</t>
  </si>
  <si>
    <t>U237</t>
  </si>
  <si>
    <t>Am238</t>
  </si>
  <si>
    <t>Cm238</t>
  </si>
  <si>
    <t>Np238</t>
  </si>
  <si>
    <t>Pu238</t>
  </si>
  <si>
    <t>U238 sec</t>
  </si>
  <si>
    <t>U238</t>
  </si>
  <si>
    <t>Am239</t>
  </si>
  <si>
    <t>Np239</t>
  </si>
  <si>
    <t>Pu239</t>
  </si>
  <si>
    <t>Pu/Be239</t>
  </si>
  <si>
    <t>U239</t>
  </si>
  <si>
    <t>Am240</t>
  </si>
  <si>
    <t>Cm240</t>
  </si>
  <si>
    <t>Np240</t>
  </si>
  <si>
    <t>Pu240</t>
  </si>
  <si>
    <t>U240</t>
  </si>
  <si>
    <t>Am241</t>
  </si>
  <si>
    <t>Am/Be241</t>
  </si>
  <si>
    <t>Cm241</t>
  </si>
  <si>
    <t>Pu241</t>
  </si>
  <si>
    <t>Am242 m</t>
  </si>
  <si>
    <t>Am242</t>
  </si>
  <si>
    <t>Cm242</t>
  </si>
  <si>
    <t>Pu242</t>
  </si>
  <si>
    <t>Am243</t>
  </si>
  <si>
    <t>Cm243</t>
  </si>
  <si>
    <t>Pu243</t>
  </si>
  <si>
    <t>Am244 m</t>
  </si>
  <si>
    <t>Am244</t>
  </si>
  <si>
    <t>Cf244</t>
  </si>
  <si>
    <t>Cm244</t>
  </si>
  <si>
    <t>Pu244</t>
  </si>
  <si>
    <t>Am245</t>
  </si>
  <si>
    <t>Bk245</t>
  </si>
  <si>
    <t>Cm245</t>
  </si>
  <si>
    <t>Pu245</t>
  </si>
  <si>
    <t>Am246 m</t>
  </si>
  <si>
    <t>Am246</t>
  </si>
  <si>
    <t>Bk246</t>
  </si>
  <si>
    <t>Cf246</t>
  </si>
  <si>
    <t>Cm246</t>
  </si>
  <si>
    <t>Pu246</t>
  </si>
  <si>
    <t>Bk247</t>
  </si>
  <si>
    <t>Cm247</t>
  </si>
  <si>
    <t>Cf248</t>
  </si>
  <si>
    <t>Cm248</t>
  </si>
  <si>
    <t>Bk249</t>
  </si>
  <si>
    <t>Cf249</t>
  </si>
  <si>
    <t>Cm249</t>
  </si>
  <si>
    <t>Bk250</t>
  </si>
  <si>
    <t>Cf250</t>
  </si>
  <si>
    <t>Cm250</t>
  </si>
  <si>
    <t>Es250</t>
  </si>
  <si>
    <t>Cf251</t>
  </si>
  <si>
    <t>Es251</t>
  </si>
  <si>
    <t>Cf252</t>
  </si>
  <si>
    <t>Fm252</t>
  </si>
  <si>
    <t>Cf253</t>
  </si>
  <si>
    <t>Es253</t>
  </si>
  <si>
    <t>Fm253</t>
  </si>
  <si>
    <t>Cf254</t>
  </si>
  <si>
    <t>Es254 m</t>
  </si>
  <si>
    <t>Es254</t>
  </si>
  <si>
    <t>Fm254</t>
  </si>
  <si>
    <t>Fm255</t>
  </si>
  <si>
    <t>Fm257</t>
  </si>
  <si>
    <t>Md257</t>
  </si>
  <si>
    <t>Md258</t>
  </si>
  <si>
    <t>UApp</t>
  </si>
  <si>
    <t>RbNat</t>
  </si>
  <si>
    <t>ReNat</t>
  </si>
  <si>
    <t>ThNat</t>
  </si>
  <si>
    <t>Unat</t>
  </si>
  <si>
    <t>U Enrichi &gt;20%</t>
  </si>
  <si>
    <t>U Enrichi 10 à 20%</t>
  </si>
  <si>
    <t>U 240 +</t>
  </si>
  <si>
    <t>240U +</t>
  </si>
  <si>
    <t>SSHA (Bq) (old)</t>
  </si>
  <si>
    <t>SSHA
(MBq) (old)</t>
  </si>
  <si>
    <t>SSHA (Bq) (new)</t>
  </si>
  <si>
    <t>Exemption (kBq/Kg) (old)</t>
  </si>
  <si>
    <t>Exemption (kBq/Kg) (new)</t>
  </si>
  <si>
    <t>Déclaration (kBq/Kg) (new)</t>
  </si>
  <si>
    <t>U240 +</t>
  </si>
  <si>
    <t>AppU</t>
  </si>
  <si>
    <t>NatRb</t>
  </si>
  <si>
    <t>NatRe</t>
  </si>
  <si>
    <t>NatTh</t>
  </si>
  <si>
    <t>SS dans appareil mobiles ou portables</t>
  </si>
  <si>
    <t>n° lot</t>
  </si>
  <si>
    <t>oui</t>
  </si>
  <si>
    <t>CSP ancien</t>
  </si>
  <si>
    <t>Q SNS</t>
  </si>
  <si>
    <t>Cat. Sécurité</t>
  </si>
  <si>
    <t>CSP Actuel</t>
  </si>
  <si>
    <t>Cat. du lot n°</t>
  </si>
  <si>
    <t>Cat. La plus élevée du lot :</t>
  </si>
  <si>
    <t>Avec le CSP ancien, il y avait :</t>
  </si>
  <si>
    <t>Avec le CSP actuel, il y a :</t>
  </si>
  <si>
    <t>Valeurs de Q (somme)</t>
  </si>
  <si>
    <t>Q SSHA</t>
  </si>
  <si>
    <t>N° de lot</t>
  </si>
  <si>
    <t>Sources</t>
  </si>
  <si>
    <t>Lot</t>
  </si>
  <si>
    <t>Q SS</t>
  </si>
  <si>
    <t>Q SSHA lot</t>
  </si>
  <si>
    <t>appareil mobile dans le lot</t>
  </si>
  <si>
    <t>SSHA dans Appareil mobile?</t>
  </si>
  <si>
    <t>Catégorie Lot</t>
  </si>
  <si>
    <t>Q SS lot</t>
  </si>
  <si>
    <t>Catégorie des sources dans le lot selectionné</t>
  </si>
  <si>
    <t>Catégorie max dans le lot</t>
  </si>
  <si>
    <t>sans</t>
  </si>
  <si>
    <t>D</t>
  </si>
  <si>
    <t>B</t>
  </si>
  <si>
    <t>A</t>
  </si>
  <si>
    <t>Q SSHA ancien</t>
  </si>
  <si>
    <t>années</t>
  </si>
  <si>
    <t>minutes</t>
  </si>
  <si>
    <t>secondes</t>
  </si>
  <si>
    <t>heures</t>
  </si>
  <si>
    <t>Période SNS</t>
  </si>
  <si>
    <t>Catégorie source scellées</t>
  </si>
  <si>
    <t>SSHA?</t>
  </si>
  <si>
    <t>SSHA ancien?</t>
  </si>
  <si>
    <t>241Am/Be</t>
  </si>
  <si>
    <t>239Am/Be</t>
  </si>
  <si>
    <t>239Pu/Be</t>
  </si>
  <si>
    <t xml:space="preserve">Régime administratif </t>
  </si>
  <si>
    <t>Consultation du public</t>
  </si>
  <si>
    <t xml:space="preserve">Sécurité - catégorie des sources et lots </t>
  </si>
  <si>
    <t>Date d'étalonnage</t>
  </si>
  <si>
    <t>Activité nominale (MBq)</t>
  </si>
  <si>
    <t>Activité résiduelle (MBq)</t>
  </si>
  <si>
    <t xml:space="preserve">   --&gt; Soit il n'y a pas de seuil pour le RN
   --&gt; Soit le Rn est mal écrit (ex : Ba133 au lieu de 133Ba)
   --&gt; Soit le Rn n'existe pas dans le tableau de référence
   --&gt; Soit il y a des activités indiquées sans RN</t>
  </si>
  <si>
    <t>Outil calcul décroissance (version test)</t>
  </si>
  <si>
    <t>Bienvenue dans l'outil de calcul d'activité des sources</t>
  </si>
  <si>
    <t xml:space="preserve">L'onglet "Calcul activités sources" vous permet de </t>
  </si>
  <si>
    <r>
      <rPr>
        <b/>
        <sz val="12"/>
        <rFont val="Arial"/>
        <family val="2"/>
      </rPr>
      <t>Les résultats de la requête figurent en haut de la page</t>
    </r>
    <r>
      <rPr>
        <sz val="12"/>
        <rFont val="Arial"/>
      </rPr>
      <t>. Ces résultats s'actualisent automatiquement si vous modifiez les radionucléides et les activités</t>
    </r>
  </si>
  <si>
    <t>déterminer si des sources étaient précédemment des SSHA (CSP ancien) (case H3)</t>
  </si>
  <si>
    <t>L'onglet CSP reprend toutes les données sources par RN (seuils anciens et nouveaux, période)</t>
  </si>
  <si>
    <t xml:space="preserve">déterminer le régime administratif applicable en fonction de l'activité détenue (exemption ou non) (case C2). </t>
  </si>
  <si>
    <t>Attention, l'exemption n'est pas applicable pour les activités médicales.</t>
  </si>
  <si>
    <t>déterminer si la valeur Q sources non scellées est supérieure à 10 000 (condition pour la consultation du public)  (case C3)</t>
  </si>
  <si>
    <t>déterminer si des SSHA ou des lots de sources équivalents sont détenus au titre du CSP et leur catégorie (cases H2, H5 et H6)</t>
  </si>
  <si>
    <t>Colonne D</t>
  </si>
  <si>
    <t>Indiquer "oui" si la source scellée est contenue dans un appareil portable ou mobile</t>
  </si>
  <si>
    <t>Colonne E</t>
  </si>
  <si>
    <t>Les périodes radioactives sont données à titre indicatif.
Un outil permettant de calculer l'activité résiduelle d'une source est disponible dans les colonnes N, O et P. Le RN est celui indiqué dans la colonne A, mais il faut ressaisir l'activité nominale dans la colonne N.</t>
  </si>
  <si>
    <t xml:space="preserve">                   </t>
  </si>
  <si>
    <t>ATTENTION ! Si aucun numéro de lot n'est attribué à la source, son activité ne sera pas prise en compte dans le calcul de l'allotissement</t>
  </si>
  <si>
    <t>Indiquer le n° du lot concerné pour les calculs d'allottissement, puis sélectionner le n° de lot dans la case G5 (liste déroulante)</t>
  </si>
  <si>
    <r>
      <rPr>
        <b/>
        <sz val="10"/>
        <color rgb="FFFF0000"/>
        <rFont val="Arial"/>
        <family val="2"/>
      </rPr>
      <t>ATTENTION</t>
    </r>
    <r>
      <rPr>
        <b/>
        <sz val="10"/>
        <rFont val="Arial"/>
        <family val="2"/>
      </rPr>
      <t xml:space="preserve"> : Ne pas utiliser le glisser/déposer dans les colonnes A à E
Cette fonction modifie les formules et fausse les calculs</t>
    </r>
  </si>
  <si>
    <r>
      <t>Vous ne pouvez écrire que dans les cellules sans couleur de fond (ou couleur de fond = blanc)</t>
    </r>
    <r>
      <rPr>
        <sz val="12"/>
        <rFont val="Arial"/>
        <family val="2"/>
      </rPr>
      <t xml:space="preserve">
Toute modification du fichier est interdite.
</t>
    </r>
    <r>
      <rPr>
        <b/>
        <sz val="12"/>
        <rFont val="Arial"/>
        <family val="2"/>
      </rPr>
      <t xml:space="preserve">Contact : DTS/ BRS Sabine Soulié </t>
    </r>
    <r>
      <rPr>
        <sz val="12"/>
        <rFont val="Arial"/>
        <family val="2"/>
      </rPr>
      <t>ou</t>
    </r>
    <r>
      <rPr>
        <b/>
        <sz val="12"/>
        <rFont val="Arial"/>
        <family val="2"/>
      </rPr>
      <t xml:space="preserve"> Benoît De Carné-Carnavalet</t>
    </r>
  </si>
  <si>
    <t>Exemption (kBq/kg) (old)</t>
  </si>
  <si>
    <t>Exemption (kBq/kg) (new)</t>
  </si>
  <si>
    <t>Déclaration (kBq/kg) (new)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</si>
</sst>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E+00"/>
    <numFmt numFmtId="165" formatCode="0.000.E+00"/>
    <numFmt numFmtId="166" formatCode="#,##0.00_ ;\-#,##0.00\ "/>
  </numFmts>
  <fonts count="3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Symbol"/>
      <family val="1"/>
      <charset val="2"/>
    </font>
    <font>
      <b/>
      <vertAlign val="subscript"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0"/>
      <name val="Times New Roman"/>
      <family val="1"/>
    </font>
    <font>
      <b/>
      <sz val="10"/>
      <name val="Symbol"/>
      <family val="1"/>
      <charset val="2"/>
    </font>
    <font>
      <sz val="12"/>
      <name val="Garamond"/>
      <family val="1"/>
    </font>
    <font>
      <u/>
      <sz val="10"/>
      <name val="Garamond"/>
      <family val="1"/>
    </font>
    <font>
      <sz val="10"/>
      <name val="Garamond"/>
      <family val="1"/>
    </font>
    <font>
      <vertAlign val="subscript"/>
      <sz val="10"/>
      <name val="Garamond"/>
      <family val="1"/>
    </font>
    <font>
      <sz val="11"/>
      <name val="TimesNewRoman"/>
    </font>
    <font>
      <b/>
      <sz val="12"/>
      <name val="Arial"/>
    </font>
    <font>
      <sz val="12"/>
      <name val="Arial"/>
    </font>
    <font>
      <sz val="8"/>
      <name val="Arial"/>
    </font>
    <font>
      <b/>
      <sz val="12"/>
      <name val="Arial"/>
      <family val="2"/>
    </font>
    <font>
      <sz val="12"/>
      <name val="Arial"/>
      <family val="2"/>
    </font>
    <font>
      <vertAlign val="superscript"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0" tint="-4.9989318521683403E-2"/>
      <name val="Arial"/>
      <family val="2"/>
    </font>
    <font>
      <b/>
      <sz val="20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0" fillId="0" borderId="0" xfId="0" applyAlignment="1">
      <alignment wrapText="1"/>
    </xf>
    <xf numFmtId="0" fontId="0" fillId="0" borderId="1" xfId="0" applyFill="1" applyBorder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wrapText="1"/>
    </xf>
    <xf numFmtId="0" fontId="0" fillId="0" borderId="1" xfId="0" applyBorder="1" applyAlignment="1">
      <alignment wrapText="1"/>
    </xf>
    <xf numFmtId="0" fontId="0" fillId="0" borderId="0" xfId="0" applyFill="1"/>
    <xf numFmtId="0" fontId="14" fillId="0" borderId="0" xfId="0" applyFont="1" applyBorder="1" applyAlignment="1">
      <alignment horizontal="centerContinuous" vertical="top" wrapText="1"/>
    </xf>
    <xf numFmtId="0" fontId="14" fillId="0" borderId="2" xfId="0" applyFont="1" applyBorder="1" applyAlignment="1">
      <alignment horizontal="centerContinuous" vertical="top" wrapText="1"/>
    </xf>
    <xf numFmtId="0" fontId="0" fillId="0" borderId="0" xfId="0" applyAlignment="1">
      <alignment horizontal="centerContinuous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1" xfId="0" quotePrefix="1" applyFill="1" applyBorder="1"/>
    <xf numFmtId="0" fontId="10" fillId="0" borderId="0" xfId="0" applyFont="1" applyAlignment="1">
      <alignment horizont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top" wrapText="1"/>
    </xf>
    <xf numFmtId="0" fontId="1" fillId="0" borderId="5" xfId="0" applyFont="1" applyFill="1" applyBorder="1" applyProtection="1">
      <protection locked="0"/>
    </xf>
    <xf numFmtId="11" fontId="1" fillId="0" borderId="1" xfId="0" applyNumberFormat="1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11" fontId="1" fillId="0" borderId="11" xfId="0" applyNumberFormat="1" applyFont="1" applyFill="1" applyBorder="1" applyProtection="1">
      <protection locked="0"/>
    </xf>
    <xf numFmtId="0" fontId="0" fillId="0" borderId="11" xfId="0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quotePrefix="1" applyFont="1" applyFill="1" applyBorder="1" applyAlignment="1">
      <alignment horizontal="left" vertical="top" wrapText="1"/>
    </xf>
    <xf numFmtId="164" fontId="0" fillId="0" borderId="1" xfId="0" applyNumberFormat="1" applyFill="1" applyBorder="1"/>
    <xf numFmtId="11" fontId="0" fillId="0" borderId="1" xfId="0" applyNumberFormat="1" applyFill="1" applyBorder="1"/>
    <xf numFmtId="164" fontId="1" fillId="0" borderId="1" xfId="0" applyNumberFormat="1" applyFont="1" applyFill="1" applyBorder="1"/>
    <xf numFmtId="0" fontId="12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1" fontId="16" fillId="0" borderId="1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right"/>
    </xf>
    <xf numFmtId="9" fontId="16" fillId="0" borderId="1" xfId="0" applyNumberFormat="1" applyFont="1" applyFill="1" applyBorder="1" applyAlignment="1">
      <alignment horizontal="left" vertical="top" wrapText="1"/>
    </xf>
    <xf numFmtId="164" fontId="0" fillId="0" borderId="0" xfId="0" applyNumberFormat="1" applyFill="1"/>
    <xf numFmtId="164" fontId="1" fillId="0" borderId="0" xfId="0" applyNumberFormat="1" applyFont="1" applyFill="1"/>
    <xf numFmtId="164" fontId="1" fillId="0" borderId="0" xfId="0" applyNumberFormat="1" applyFont="1" applyFill="1" applyAlignment="1">
      <alignment wrapText="1"/>
    </xf>
    <xf numFmtId="0" fontId="0" fillId="0" borderId="0" xfId="0" applyFill="1" applyBorder="1"/>
    <xf numFmtId="0" fontId="23" fillId="0" borderId="19" xfId="0" applyFont="1" applyBorder="1" applyAlignment="1">
      <alignment horizontal="center" vertical="center" wrapText="1"/>
    </xf>
    <xf numFmtId="11" fontId="23" fillId="0" borderId="19" xfId="0" applyNumberFormat="1" applyFont="1" applyBorder="1" applyAlignment="1">
      <alignment horizontal="center" vertical="center" wrapText="1"/>
    </xf>
    <xf numFmtId="11" fontId="23" fillId="0" borderId="20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11" fontId="0" fillId="0" borderId="19" xfId="0" applyNumberFormat="1" applyBorder="1" applyAlignment="1">
      <alignment horizontal="center" vertical="center" wrapText="1"/>
    </xf>
    <xf numFmtId="49" fontId="0" fillId="0" borderId="0" xfId="0" applyNumberFormat="1"/>
    <xf numFmtId="11" fontId="0" fillId="0" borderId="0" xfId="0" applyNumberFormat="1" applyBorder="1" applyAlignment="1">
      <alignment horizontal="center" vertical="center" wrapText="1"/>
    </xf>
    <xf numFmtId="11" fontId="0" fillId="0" borderId="0" xfId="0" applyNumberFormat="1"/>
    <xf numFmtId="0" fontId="23" fillId="2" borderId="19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0" fontId="0" fillId="0" borderId="19" xfId="0" applyBorder="1" applyAlignment="1">
      <alignment horizontal="righ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3" xfId="0" applyBorder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1" fillId="0" borderId="0" xfId="0" applyFont="1"/>
    <xf numFmtId="49" fontId="1" fillId="0" borderId="0" xfId="0" applyNumberFormat="1" applyFont="1"/>
    <xf numFmtId="0" fontId="0" fillId="0" borderId="0" xfId="0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11" fontId="1" fillId="0" borderId="1" xfId="0" applyNumberFormat="1" applyFont="1" applyFill="1" applyBorder="1"/>
    <xf numFmtId="11" fontId="1" fillId="0" borderId="1" xfId="0" applyNumberFormat="1" applyFont="1" applyFill="1" applyBorder="1" applyProtection="1"/>
    <xf numFmtId="1" fontId="1" fillId="0" borderId="1" xfId="0" applyNumberFormat="1" applyFont="1" applyFill="1" applyBorder="1" applyProtection="1"/>
    <xf numFmtId="1" fontId="1" fillId="0" borderId="1" xfId="0" applyNumberFormat="1" applyFont="1" applyFill="1" applyBorder="1" applyAlignment="1" applyProtection="1">
      <alignment horizontal="center"/>
    </xf>
    <xf numFmtId="11" fontId="0" fillId="0" borderId="0" xfId="0" applyNumberFormat="1" applyFill="1"/>
    <xf numFmtId="0" fontId="1" fillId="3" borderId="0" xfId="0" applyFont="1" applyFill="1" applyProtection="1"/>
    <xf numFmtId="0" fontId="24" fillId="3" borderId="0" xfId="0" applyFont="1" applyFill="1" applyBorder="1" applyAlignment="1" applyProtection="1">
      <alignment horizontal="left"/>
    </xf>
    <xf numFmtId="0" fontId="2" fillId="3" borderId="0" xfId="0" applyFont="1" applyFill="1" applyProtection="1"/>
    <xf numFmtId="0" fontId="2" fillId="3" borderId="0" xfId="0" applyFont="1" applyFill="1" applyBorder="1" applyProtection="1"/>
    <xf numFmtId="0" fontId="24" fillId="3" borderId="0" xfId="0" applyFont="1" applyFill="1" applyBorder="1" applyProtection="1"/>
    <xf numFmtId="11" fontId="2" fillId="3" borderId="0" xfId="0" applyNumberFormat="1" applyFont="1" applyFill="1" applyBorder="1" applyAlignment="1" applyProtection="1">
      <alignment horizontal="justify" vertical="justify" wrapText="1"/>
    </xf>
    <xf numFmtId="0" fontId="2" fillId="3" borderId="0" xfId="0" applyFont="1" applyFill="1" applyBorder="1" applyAlignment="1" applyProtection="1">
      <alignment horizontal="justify" vertical="justify"/>
    </xf>
    <xf numFmtId="49" fontId="1" fillId="3" borderId="0" xfId="0" applyNumberFormat="1" applyFont="1" applyFill="1" applyBorder="1" applyAlignment="1" applyProtection="1">
      <alignment horizontal="left" vertical="center" wrapText="1"/>
    </xf>
    <xf numFmtId="0" fontId="1" fillId="3" borderId="0" xfId="0" applyFont="1" applyFill="1" applyBorder="1" applyAlignment="1" applyProtection="1">
      <alignment horizontal="center" wrapText="1"/>
    </xf>
    <xf numFmtId="0" fontId="1" fillId="3" borderId="0" xfId="0" applyFont="1" applyFill="1" applyBorder="1" applyProtection="1"/>
    <xf numFmtId="49" fontId="24" fillId="3" borderId="0" xfId="0" applyNumberFormat="1" applyFont="1" applyFill="1" applyBorder="1" applyAlignment="1" applyProtection="1">
      <alignment horizontal="left" vertical="center" wrapText="1"/>
    </xf>
    <xf numFmtId="49" fontId="25" fillId="3" borderId="0" xfId="0" applyNumberFormat="1" applyFont="1" applyFill="1" applyBorder="1" applyAlignment="1" applyProtection="1">
      <alignment horizontal="left" vertical="center" wrapText="1"/>
    </xf>
    <xf numFmtId="0" fontId="3" fillId="3" borderId="0" xfId="0" applyFont="1" applyFill="1" applyProtection="1"/>
    <xf numFmtId="0" fontId="25" fillId="3" borderId="0" xfId="0" applyFont="1" applyFill="1" applyBorder="1" applyProtection="1"/>
    <xf numFmtId="166" fontId="2" fillId="3" borderId="0" xfId="0" applyNumberFormat="1" applyFont="1" applyFill="1" applyProtection="1"/>
    <xf numFmtId="0" fontId="25" fillId="3" borderId="0" xfId="0" quotePrefix="1" applyFont="1" applyFill="1" applyBorder="1" applyAlignment="1" applyProtection="1">
      <alignment wrapText="1"/>
    </xf>
    <xf numFmtId="0" fontId="2" fillId="3" borderId="0" xfId="0" quotePrefix="1" applyFont="1" applyFill="1" applyProtection="1"/>
    <xf numFmtId="0" fontId="1" fillId="3" borderId="0" xfId="0" quotePrefix="1" applyFont="1" applyFill="1" applyBorder="1" applyAlignment="1" applyProtection="1">
      <alignment wrapText="1"/>
    </xf>
    <xf numFmtId="0" fontId="1" fillId="3" borderId="0" xfId="0" applyFont="1" applyFill="1" applyAlignment="1" applyProtection="1">
      <alignment wrapText="1"/>
    </xf>
    <xf numFmtId="0" fontId="2" fillId="3" borderId="0" xfId="0" applyFont="1" applyFill="1" applyBorder="1" applyAlignment="1" applyProtection="1">
      <alignment horizontal="left"/>
    </xf>
    <xf numFmtId="0" fontId="1" fillId="3" borderId="0" xfId="0" quotePrefix="1" applyFont="1" applyFill="1" applyProtection="1"/>
    <xf numFmtId="0" fontId="4" fillId="3" borderId="0" xfId="0" applyFont="1" applyFill="1" applyProtection="1"/>
    <xf numFmtId="11" fontId="1" fillId="3" borderId="0" xfId="0" applyNumberFormat="1" applyFont="1" applyFill="1" applyProtection="1"/>
    <xf numFmtId="0" fontId="25" fillId="3" borderId="0" xfId="0" applyFont="1" applyFill="1" applyProtection="1"/>
    <xf numFmtId="0" fontId="1" fillId="3" borderId="0" xfId="0" applyFont="1" applyFill="1" applyProtection="1">
      <protection locked="0"/>
    </xf>
    <xf numFmtId="164" fontId="1" fillId="3" borderId="0" xfId="0" applyNumberFormat="1" applyFont="1" applyFill="1" applyAlignment="1" applyProtection="1">
      <alignment horizontal="center" wrapText="1"/>
    </xf>
    <xf numFmtId="0" fontId="1" fillId="3" borderId="0" xfId="0" applyFont="1" applyFill="1" applyAlignment="1" applyProtection="1">
      <alignment horizontal="center" wrapText="1"/>
    </xf>
    <xf numFmtId="11" fontId="1" fillId="3" borderId="0" xfId="0" applyNumberFormat="1" applyFont="1" applyFill="1" applyAlignment="1" applyProtection="1">
      <alignment horizontal="center" wrapText="1"/>
    </xf>
    <xf numFmtId="0" fontId="1" fillId="3" borderId="0" xfId="0" applyFont="1" applyFill="1" applyAlignment="1" applyProtection="1">
      <alignment horizontal="center" vertical="center" wrapText="1"/>
    </xf>
    <xf numFmtId="0" fontId="20" fillId="3" borderId="0" xfId="0" applyFont="1" applyFill="1" applyBorder="1" applyAlignment="1" applyProtection="1">
      <alignment vertical="center" wrapText="1"/>
    </xf>
    <xf numFmtId="0" fontId="2" fillId="3" borderId="0" xfId="0" applyFont="1" applyFill="1" applyBorder="1" applyAlignment="1" applyProtection="1">
      <alignment vertical="center" wrapText="1"/>
    </xf>
    <xf numFmtId="0" fontId="2" fillId="3" borderId="3" xfId="0" applyFont="1" applyFill="1" applyBorder="1" applyProtection="1"/>
    <xf numFmtId="0" fontId="28" fillId="6" borderId="6" xfId="0" applyFont="1" applyFill="1" applyBorder="1" applyAlignment="1" applyProtection="1">
      <alignment vertical="center"/>
    </xf>
    <xf numFmtId="0" fontId="28" fillId="6" borderId="7" xfId="0" applyFont="1" applyFill="1" applyBorder="1" applyAlignment="1" applyProtection="1">
      <alignment horizontal="center" wrapText="1"/>
    </xf>
    <xf numFmtId="0" fontId="28" fillId="6" borderId="8" xfId="0" applyFont="1" applyFill="1" applyBorder="1" applyProtection="1"/>
    <xf numFmtId="0" fontId="28" fillId="6" borderId="3" xfId="0" applyFont="1" applyFill="1" applyBorder="1" applyProtection="1"/>
    <xf numFmtId="0" fontId="29" fillId="6" borderId="0" xfId="0" applyFont="1" applyFill="1" applyBorder="1" applyAlignment="1" applyProtection="1">
      <alignment horizontal="center" wrapText="1"/>
    </xf>
    <xf numFmtId="0" fontId="29" fillId="6" borderId="2" xfId="0" applyFont="1" applyFill="1" applyBorder="1" applyProtection="1"/>
    <xf numFmtId="0" fontId="28" fillId="6" borderId="3" xfId="0" applyFont="1" applyFill="1" applyBorder="1" applyAlignment="1" applyProtection="1">
      <alignment vertical="center"/>
    </xf>
    <xf numFmtId="0" fontId="28" fillId="6" borderId="0" xfId="0" applyFont="1" applyFill="1" applyBorder="1" applyAlignment="1" applyProtection="1">
      <alignment vertical="center"/>
    </xf>
    <xf numFmtId="0" fontId="28" fillId="6" borderId="2" xfId="0" applyFont="1" applyFill="1" applyBorder="1" applyAlignment="1" applyProtection="1">
      <alignment vertical="center"/>
    </xf>
    <xf numFmtId="11" fontId="28" fillId="6" borderId="0" xfId="0" applyNumberFormat="1" applyFont="1" applyFill="1" applyBorder="1" applyAlignment="1" applyProtection="1">
      <alignment vertical="center" wrapText="1"/>
    </xf>
    <xf numFmtId="11" fontId="28" fillId="6" borderId="0" xfId="0" applyNumberFormat="1" applyFont="1" applyFill="1" applyBorder="1" applyAlignment="1" applyProtection="1">
      <alignment horizontal="center" vertical="center" wrapText="1"/>
    </xf>
    <xf numFmtId="0" fontId="28" fillId="6" borderId="2" xfId="0" applyFont="1" applyFill="1" applyBorder="1" applyProtection="1"/>
    <xf numFmtId="0" fontId="28" fillId="6" borderId="12" xfId="0" applyFont="1" applyFill="1" applyBorder="1" applyProtection="1"/>
    <xf numFmtId="0" fontId="28" fillId="6" borderId="9" xfId="0" applyFont="1" applyFill="1" applyBorder="1" applyAlignment="1" applyProtection="1">
      <alignment horizontal="center"/>
    </xf>
    <xf numFmtId="0" fontId="28" fillId="6" borderId="10" xfId="0" applyFont="1" applyFill="1" applyBorder="1" applyProtection="1"/>
    <xf numFmtId="11" fontId="28" fillId="6" borderId="8" xfId="0" applyNumberFormat="1" applyFont="1" applyFill="1" applyBorder="1" applyAlignment="1" applyProtection="1">
      <alignment vertical="center" wrapText="1"/>
    </xf>
    <xf numFmtId="11" fontId="28" fillId="6" borderId="10" xfId="0" applyNumberFormat="1" applyFont="1" applyFill="1" applyBorder="1" applyAlignment="1" applyProtection="1">
      <alignment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11" fontId="2" fillId="4" borderId="1" xfId="0" applyNumberFormat="1" applyFont="1" applyFill="1" applyBorder="1" applyAlignment="1" applyProtection="1">
      <alignment horizontal="center" vertical="center" wrapText="1"/>
    </xf>
    <xf numFmtId="164" fontId="1" fillId="4" borderId="1" xfId="0" applyNumberFormat="1" applyFont="1" applyFill="1" applyBorder="1" applyAlignment="1" applyProtection="1">
      <alignment horizontal="center" wrapText="1"/>
    </xf>
    <xf numFmtId="11" fontId="1" fillId="4" borderId="1" xfId="0" applyNumberFormat="1" applyFont="1" applyFill="1" applyBorder="1" applyAlignment="1" applyProtection="1">
      <alignment horizontal="right" wrapText="1" inden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9" borderId="1" xfId="0" applyFont="1" applyFill="1" applyBorder="1" applyAlignment="1" applyProtection="1">
      <alignment horizontal="center" wrapText="1"/>
    </xf>
    <xf numFmtId="0" fontId="2" fillId="9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wrapText="1"/>
    </xf>
    <xf numFmtId="165" fontId="1" fillId="9" borderId="1" xfId="0" applyNumberFormat="1" applyFont="1" applyFill="1" applyBorder="1" applyAlignment="1" applyProtection="1">
      <alignment horizontal="center" wrapText="1"/>
    </xf>
    <xf numFmtId="0" fontId="2" fillId="8" borderId="1" xfId="0" applyFont="1" applyFill="1" applyBorder="1" applyAlignment="1" applyProtection="1">
      <alignment horizontal="centerContinuous"/>
      <protection locked="0"/>
    </xf>
    <xf numFmtId="0" fontId="3" fillId="8" borderId="1" xfId="0" applyFont="1" applyFill="1" applyBorder="1" applyAlignment="1" applyProtection="1">
      <alignment horizontal="centerContinuous"/>
      <protection locked="0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24" fillId="3" borderId="0" xfId="0" applyFont="1" applyFill="1" applyBorder="1" applyAlignment="1" applyProtection="1"/>
    <xf numFmtId="49" fontId="24" fillId="3" borderId="0" xfId="0" applyNumberFormat="1" applyFont="1" applyFill="1" applyBorder="1" applyAlignment="1" applyProtection="1">
      <alignment vertical="center" wrapText="1"/>
    </xf>
    <xf numFmtId="0" fontId="1" fillId="3" borderId="0" xfId="0" applyFont="1" applyFill="1" applyBorder="1" applyAlignment="1" applyProtection="1">
      <alignment horizontal="right"/>
    </xf>
    <xf numFmtId="0" fontId="2" fillId="5" borderId="1" xfId="0" quotePrefix="1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/>
    </xf>
    <xf numFmtId="0" fontId="1" fillId="0" borderId="1" xfId="0" applyFont="1" applyFill="1" applyBorder="1" applyProtection="1"/>
    <xf numFmtId="14" fontId="1" fillId="0" borderId="1" xfId="0" applyNumberFormat="1" applyFont="1" applyFill="1" applyBorder="1" applyProtection="1"/>
    <xf numFmtId="14" fontId="4" fillId="0" borderId="1" xfId="0" applyNumberFormat="1" applyFont="1" applyFill="1" applyBorder="1" applyProtection="1"/>
    <xf numFmtId="49" fontId="2" fillId="3" borderId="0" xfId="0" applyNumberFormat="1" applyFont="1" applyFill="1" applyBorder="1" applyAlignment="1" applyProtection="1">
      <alignment vertical="center" wrapText="1"/>
    </xf>
    <xf numFmtId="0" fontId="2" fillId="10" borderId="6" xfId="0" applyFont="1" applyFill="1" applyBorder="1" applyAlignment="1" applyProtection="1">
      <alignment horizontal="left"/>
    </xf>
    <xf numFmtId="0" fontId="2" fillId="10" borderId="7" xfId="0" applyFont="1" applyFill="1" applyBorder="1" applyProtection="1"/>
    <xf numFmtId="0" fontId="2" fillId="10" borderId="8" xfId="0" applyFont="1" applyFill="1" applyBorder="1" applyProtection="1"/>
    <xf numFmtId="0" fontId="1" fillId="3" borderId="3" xfId="0" quotePrefix="1" applyFont="1" applyFill="1" applyBorder="1" applyAlignment="1" applyProtection="1">
      <alignment vertical="top" wrapText="1"/>
    </xf>
    <xf numFmtId="0" fontId="1" fillId="3" borderId="0" xfId="0" quotePrefix="1" applyFont="1" applyFill="1" applyBorder="1" applyAlignment="1" applyProtection="1">
      <alignment vertical="top" wrapText="1"/>
    </xf>
    <xf numFmtId="0" fontId="31" fillId="3" borderId="0" xfId="0" applyFont="1" applyFill="1" applyAlignment="1">
      <alignment horizontal="centerContinuous"/>
    </xf>
    <xf numFmtId="0" fontId="18" fillId="3" borderId="0" xfId="0" applyFont="1" applyFill="1" applyAlignment="1">
      <alignment horizontal="centerContinuous"/>
    </xf>
    <xf numFmtId="0" fontId="17" fillId="3" borderId="0" xfId="0" applyFont="1" applyFill="1" applyAlignment="1">
      <alignment horizontal="centerContinuous"/>
    </xf>
    <xf numFmtId="0" fontId="0" fillId="3" borderId="0" xfId="0" applyFill="1" applyAlignment="1">
      <alignment horizontal="centerContinuous"/>
    </xf>
    <xf numFmtId="0" fontId="18" fillId="3" borderId="0" xfId="0" applyFont="1" applyFill="1"/>
    <xf numFmtId="0" fontId="20" fillId="8" borderId="6" xfId="0" applyFont="1" applyFill="1" applyBorder="1"/>
    <xf numFmtId="0" fontId="18" fillId="8" borderId="7" xfId="0" quotePrefix="1" applyFont="1" applyFill="1" applyBorder="1"/>
    <xf numFmtId="0" fontId="17" fillId="8" borderId="7" xfId="0" applyFont="1" applyFill="1" applyBorder="1"/>
    <xf numFmtId="0" fontId="18" fillId="8" borderId="7" xfId="0" applyFont="1" applyFill="1" applyBorder="1"/>
    <xf numFmtId="0" fontId="18" fillId="8" borderId="8" xfId="0" applyFont="1" applyFill="1" applyBorder="1"/>
    <xf numFmtId="0" fontId="18" fillId="8" borderId="3" xfId="0" applyFont="1" applyFill="1" applyBorder="1"/>
    <xf numFmtId="0" fontId="18" fillId="8" borderId="2" xfId="0" applyFont="1" applyFill="1" applyBorder="1"/>
    <xf numFmtId="0" fontId="18" fillId="8" borderId="0" xfId="0" quotePrefix="1" applyFont="1" applyFill="1" applyBorder="1"/>
    <xf numFmtId="0" fontId="18" fillId="8" borderId="0" xfId="0" applyFont="1" applyFill="1" applyBorder="1"/>
    <xf numFmtId="0" fontId="21" fillId="8" borderId="0" xfId="0" applyFont="1" applyFill="1" applyBorder="1"/>
    <xf numFmtId="0" fontId="20" fillId="8" borderId="3" xfId="0" applyFont="1" applyFill="1" applyBorder="1"/>
    <xf numFmtId="0" fontId="21" fillId="8" borderId="3" xfId="0" applyFont="1" applyFill="1" applyBorder="1"/>
    <xf numFmtId="0" fontId="21" fillId="8" borderId="0" xfId="0" quotePrefix="1" applyFont="1" applyFill="1" applyBorder="1" applyAlignment="1">
      <alignment vertical="top"/>
    </xf>
    <xf numFmtId="0" fontId="18" fillId="8" borderId="3" xfId="0" applyFont="1" applyFill="1" applyBorder="1" applyAlignment="1">
      <alignment horizontal="left" vertical="center"/>
    </xf>
    <xf numFmtId="0" fontId="21" fillId="8" borderId="0" xfId="0" quotePrefix="1" applyFont="1" applyFill="1" applyBorder="1" applyAlignment="1">
      <alignment horizontal="left" vertical="center"/>
    </xf>
    <xf numFmtId="0" fontId="18" fillId="8" borderId="2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164" fontId="30" fillId="3" borderId="0" xfId="0" applyNumberFormat="1" applyFont="1" applyFill="1" applyBorder="1" applyAlignment="1" applyProtection="1">
      <alignment horizontal="justify" vertical="justify" wrapText="1"/>
    </xf>
    <xf numFmtId="164" fontId="2" fillId="3" borderId="0" xfId="0" applyNumberFormat="1" applyFont="1" applyFill="1" applyBorder="1" applyAlignment="1" applyProtection="1">
      <alignment horizontal="justify" vertical="justify" wrapText="1"/>
    </xf>
    <xf numFmtId="164" fontId="24" fillId="3" borderId="0" xfId="0" applyNumberFormat="1" applyFont="1" applyFill="1" applyBorder="1" applyAlignment="1" applyProtection="1">
      <alignment horizontal="justify" vertical="justify" wrapText="1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0" fontId="33" fillId="0" borderId="11" xfId="0" applyFont="1" applyFill="1" applyBorder="1" applyAlignment="1" applyProtection="1">
      <alignment horizontal="justify" vertical="top" wrapText="1"/>
      <protection locked="0"/>
    </xf>
    <xf numFmtId="11" fontId="33" fillId="0" borderId="11" xfId="0" applyNumberFormat="1" applyFont="1" applyFill="1" applyBorder="1" applyAlignment="1" applyProtection="1">
      <alignment horizontal="justify" vertical="top" wrapText="1"/>
      <protection locked="0"/>
    </xf>
    <xf numFmtId="0" fontId="33" fillId="0" borderId="1" xfId="0" applyFont="1" applyFill="1" applyBorder="1" applyAlignment="1" applyProtection="1">
      <alignment horizontal="justify" vertical="top" wrapText="1"/>
      <protection locked="0"/>
    </xf>
    <xf numFmtId="0" fontId="0" fillId="0" borderId="1" xfId="0" applyFill="1" applyBorder="1" applyProtection="1">
      <protection locked="0"/>
    </xf>
    <xf numFmtId="0" fontId="20" fillId="7" borderId="1" xfId="0" applyFont="1" applyFill="1" applyBorder="1" applyAlignment="1">
      <alignment horizontal="center" wrapText="1"/>
    </xf>
    <xf numFmtId="0" fontId="21" fillId="8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1" fillId="8" borderId="12" xfId="0" applyFont="1" applyFill="1" applyBorder="1" applyAlignment="1">
      <alignment horizontal="left" vertical="center" wrapText="1"/>
    </xf>
    <xf numFmtId="0" fontId="21" fillId="8" borderId="9" xfId="0" applyFont="1" applyFill="1" applyBorder="1" applyAlignment="1">
      <alignment horizontal="left" vertical="center" wrapText="1"/>
    </xf>
    <xf numFmtId="0" fontId="21" fillId="8" borderId="10" xfId="0" applyFont="1" applyFill="1" applyBorder="1" applyAlignment="1">
      <alignment horizontal="left" vertical="center" wrapText="1"/>
    </xf>
    <xf numFmtId="0" fontId="27" fillId="6" borderId="1" xfId="0" applyFont="1" applyFill="1" applyBorder="1" applyAlignment="1" applyProtection="1">
      <alignment horizontal="center"/>
    </xf>
    <xf numFmtId="11" fontId="28" fillId="6" borderId="7" xfId="0" applyNumberFormat="1" applyFont="1" applyFill="1" applyBorder="1" applyAlignment="1" applyProtection="1">
      <alignment horizontal="center" vertical="center" wrapText="1"/>
    </xf>
    <xf numFmtId="0" fontId="28" fillId="6" borderId="9" xfId="0" applyFont="1" applyFill="1" applyBorder="1" applyAlignment="1" applyProtection="1">
      <alignment horizontal="center" wrapText="1"/>
    </xf>
    <xf numFmtId="0" fontId="26" fillId="3" borderId="0" xfId="0" applyFont="1" applyFill="1" applyBorder="1" applyAlignment="1" applyProtection="1">
      <alignment horizontal="center" vertical="center"/>
    </xf>
    <xf numFmtId="0" fontId="28" fillId="6" borderId="7" xfId="0" applyFont="1" applyFill="1" applyBorder="1" applyAlignment="1" applyProtection="1">
      <alignment horizontal="left" vertical="center" wrapText="1"/>
    </xf>
    <xf numFmtId="164" fontId="26" fillId="3" borderId="0" xfId="0" applyNumberFormat="1" applyFont="1" applyFill="1" applyBorder="1" applyAlignment="1" applyProtection="1">
      <alignment horizontal="left" vertical="center" wrapText="1"/>
    </xf>
    <xf numFmtId="0" fontId="2" fillId="3" borderId="7" xfId="0" applyFont="1" applyFill="1" applyBorder="1" applyAlignment="1" applyProtection="1">
      <alignment horizontal="left" vertical="center" wrapText="1"/>
    </xf>
    <xf numFmtId="0" fontId="2" fillId="3" borderId="0" xfId="0" applyFont="1" applyFill="1" applyBorder="1" applyAlignment="1" applyProtection="1">
      <alignment horizontal="left" vertical="center" wrapText="1"/>
    </xf>
    <xf numFmtId="164" fontId="28" fillId="6" borderId="6" xfId="0" applyNumberFormat="1" applyFont="1" applyFill="1" applyBorder="1" applyAlignment="1" applyProtection="1">
      <alignment horizontal="left" vertical="center" wrapText="1"/>
    </xf>
    <xf numFmtId="164" fontId="28" fillId="6" borderId="7" xfId="0" applyNumberFormat="1" applyFont="1" applyFill="1" applyBorder="1" applyAlignment="1" applyProtection="1">
      <alignment horizontal="left" vertical="center" wrapText="1"/>
    </xf>
    <xf numFmtId="164" fontId="28" fillId="6" borderId="12" xfId="0" applyNumberFormat="1" applyFont="1" applyFill="1" applyBorder="1" applyAlignment="1" applyProtection="1">
      <alignment horizontal="left" vertical="center" wrapText="1"/>
    </xf>
    <xf numFmtId="164" fontId="28" fillId="6" borderId="9" xfId="0" applyNumberFormat="1" applyFont="1" applyFill="1" applyBorder="1" applyAlignment="1" applyProtection="1">
      <alignment horizontal="left" vertical="center" wrapText="1"/>
    </xf>
    <xf numFmtId="0" fontId="28" fillId="6" borderId="9" xfId="0" applyFont="1" applyFill="1" applyBorder="1" applyAlignment="1" applyProtection="1">
      <alignment horizontal="left" vertical="center" wrapText="1"/>
    </xf>
    <xf numFmtId="0" fontId="27" fillId="6" borderId="13" xfId="0" applyFont="1" applyFill="1" applyBorder="1" applyAlignment="1" applyProtection="1">
      <alignment horizontal="center" vertical="center" wrapText="1"/>
    </xf>
    <xf numFmtId="0" fontId="27" fillId="6" borderId="14" xfId="0" applyFont="1" applyFill="1" applyBorder="1" applyAlignment="1" applyProtection="1">
      <alignment horizontal="center" vertical="center" wrapText="1"/>
    </xf>
    <xf numFmtId="0" fontId="27" fillId="6" borderId="6" xfId="0" applyFont="1" applyFill="1" applyBorder="1" applyAlignment="1" applyProtection="1">
      <alignment horizontal="center"/>
    </xf>
    <xf numFmtId="0" fontId="27" fillId="6" borderId="7" xfId="0" applyFont="1" applyFill="1" applyBorder="1" applyAlignment="1" applyProtection="1">
      <alignment horizontal="center"/>
    </xf>
    <xf numFmtId="0" fontId="27" fillId="6" borderId="8" xfId="0" applyFont="1" applyFill="1" applyBorder="1" applyAlignment="1" applyProtection="1">
      <alignment horizontal="center"/>
    </xf>
    <xf numFmtId="0" fontId="28" fillId="6" borderId="7" xfId="0" applyFont="1" applyFill="1" applyBorder="1" applyAlignment="1" applyProtection="1">
      <alignment horizontal="center" wrapText="1"/>
    </xf>
    <xf numFmtId="0" fontId="29" fillId="6" borderId="0" xfId="0" applyFont="1" applyFill="1" applyBorder="1" applyAlignment="1" applyProtection="1">
      <alignment horizontal="center" wrapText="1"/>
    </xf>
    <xf numFmtId="164" fontId="2" fillId="3" borderId="0" xfId="0" applyNumberFormat="1" applyFont="1" applyFill="1" applyBorder="1" applyAlignment="1" applyProtection="1">
      <alignment horizontal="center" vertical="justify" wrapText="1"/>
    </xf>
    <xf numFmtId="0" fontId="2" fillId="3" borderId="16" xfId="0" applyFont="1" applyFill="1" applyBorder="1" applyAlignment="1" applyProtection="1">
      <alignment horizontal="center"/>
    </xf>
    <xf numFmtId="0" fontId="2" fillId="3" borderId="18" xfId="0" applyFont="1" applyFill="1" applyBorder="1" applyAlignment="1" applyProtection="1">
      <alignment horizontal="center"/>
    </xf>
    <xf numFmtId="0" fontId="2" fillId="3" borderId="17" xfId="0" applyFont="1" applyFill="1" applyBorder="1" applyAlignment="1" applyProtection="1">
      <alignment horizontal="center"/>
    </xf>
    <xf numFmtId="0" fontId="28" fillId="6" borderId="9" xfId="0" applyFont="1" applyFill="1" applyBorder="1" applyAlignment="1" applyProtection="1">
      <alignment horizontal="center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/>
    </xf>
    <xf numFmtId="0" fontId="1" fillId="10" borderId="3" xfId="0" quotePrefix="1" applyFont="1" applyFill="1" applyBorder="1" applyAlignment="1" applyProtection="1">
      <alignment horizontal="left" vertical="top" wrapText="1"/>
    </xf>
    <xf numFmtId="0" fontId="1" fillId="10" borderId="0" xfId="0" quotePrefix="1" applyFont="1" applyFill="1" applyBorder="1" applyAlignment="1" applyProtection="1">
      <alignment horizontal="left" vertical="top" wrapText="1"/>
    </xf>
    <xf numFmtId="0" fontId="1" fillId="10" borderId="2" xfId="0" quotePrefix="1" applyFont="1" applyFill="1" applyBorder="1" applyAlignment="1" applyProtection="1">
      <alignment horizontal="left" vertical="top" wrapText="1"/>
    </xf>
    <xf numFmtId="0" fontId="1" fillId="10" borderId="12" xfId="0" quotePrefix="1" applyFont="1" applyFill="1" applyBorder="1" applyAlignment="1" applyProtection="1">
      <alignment horizontal="left" vertical="top" wrapText="1"/>
    </xf>
    <xf numFmtId="0" fontId="1" fillId="10" borderId="9" xfId="0" quotePrefix="1" applyFont="1" applyFill="1" applyBorder="1" applyAlignment="1" applyProtection="1">
      <alignment horizontal="left" vertical="top" wrapText="1"/>
    </xf>
    <xf numFmtId="0" fontId="1" fillId="10" borderId="10" xfId="0" quotePrefix="1" applyFont="1" applyFill="1" applyBorder="1" applyAlignment="1" applyProtection="1">
      <alignment horizontal="left" vertical="top" wrapText="1"/>
    </xf>
    <xf numFmtId="0" fontId="1" fillId="3" borderId="0" xfId="0" applyFont="1" applyFill="1" applyBorder="1" applyAlignment="1" applyProtection="1">
      <alignment horizontal="left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justify" vertical="top" wrapText="1"/>
    </xf>
    <xf numFmtId="0" fontId="13" fillId="0" borderId="7" xfId="0" applyFont="1" applyBorder="1" applyAlignment="1">
      <alignment horizontal="justify" vertical="top" wrapText="1"/>
    </xf>
    <xf numFmtId="0" fontId="13" fillId="0" borderId="8" xfId="0" applyFont="1" applyBorder="1" applyAlignment="1">
      <alignment horizontal="justify" vertical="top" wrapText="1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10">
    <dxf>
      <font>
        <b/>
        <i val="0"/>
        <color rgb="FFC0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96633"/>
      </font>
      <fill>
        <patternFill>
          <bgColor rgb="FFFFFFCC"/>
        </patternFill>
      </fill>
    </dxf>
    <dxf>
      <font>
        <color rgb="FF00B050"/>
      </font>
      <fill>
        <patternFill>
          <bgColor theme="6" tint="0.79998168889431442"/>
        </patternFill>
      </fill>
    </dxf>
    <dxf>
      <font>
        <color rgb="FF0070C0"/>
      </font>
      <fill>
        <patternFill>
          <bgColor theme="8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996633"/>
      <color rgb="FFFFFFCC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C1:R31"/>
  <sheetViews>
    <sheetView showGridLines="0" topLeftCell="A49" zoomScale="115" zoomScaleNormal="115" workbookViewId="0">
      <selection activeCell="T26" sqref="T26"/>
    </sheetView>
  </sheetViews>
  <sheetFormatPr baseColWidth="10" defaultRowHeight="15"/>
  <cols>
    <col min="1" max="2" width="2.5703125" style="155" customWidth="1"/>
    <col min="3" max="3" width="2.85546875" style="155" customWidth="1"/>
    <col min="4" max="4" width="4.140625" style="155" customWidth="1"/>
    <col min="5" max="5" width="3.5703125" style="155" customWidth="1"/>
    <col min="6" max="17" width="11.42578125" style="155"/>
    <col min="18" max="18" width="30.140625" style="155" customWidth="1"/>
    <col min="19" max="16384" width="11.42578125" style="155"/>
  </cols>
  <sheetData>
    <row r="1" spans="3:18" ht="21.75" customHeight="1">
      <c r="C1" s="151"/>
      <c r="D1" s="152"/>
      <c r="E1" s="152"/>
      <c r="F1" s="152"/>
      <c r="G1" s="152"/>
      <c r="H1" s="153"/>
      <c r="I1" s="153"/>
      <c r="J1" s="153"/>
      <c r="K1" s="153"/>
      <c r="L1" s="153"/>
      <c r="M1" s="152"/>
      <c r="N1" s="152"/>
      <c r="O1" s="152"/>
      <c r="P1" s="152"/>
      <c r="Q1" s="154"/>
      <c r="R1" s="152"/>
    </row>
    <row r="2" spans="3:18" ht="21.75" customHeight="1">
      <c r="C2" s="151" t="s">
        <v>2739</v>
      </c>
      <c r="D2" s="152"/>
      <c r="E2" s="152"/>
      <c r="F2" s="152"/>
      <c r="G2" s="152"/>
      <c r="H2" s="153"/>
      <c r="I2" s="153"/>
      <c r="J2" s="153"/>
      <c r="K2" s="153"/>
      <c r="L2" s="153"/>
      <c r="M2" s="152"/>
      <c r="N2" s="152"/>
      <c r="O2" s="152"/>
      <c r="P2" s="152"/>
      <c r="Q2" s="154"/>
      <c r="R2" s="152"/>
    </row>
    <row r="3" spans="3:18" ht="7.5" customHeight="1"/>
    <row r="7" spans="3:18" ht="15.75">
      <c r="C7" s="156" t="s">
        <v>2740</v>
      </c>
      <c r="D7" s="157"/>
      <c r="E7" s="158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60"/>
    </row>
    <row r="8" spans="3:18" s="172" customFormat="1" ht="15" customHeight="1">
      <c r="C8" s="169"/>
      <c r="D8" s="170" t="s">
        <v>211</v>
      </c>
      <c r="E8" s="182" t="s">
        <v>2744</v>
      </c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71"/>
    </row>
    <row r="9" spans="3:18" ht="15" customHeight="1">
      <c r="C9" s="161"/>
      <c r="D9" s="168"/>
      <c r="E9" s="182" t="s">
        <v>2745</v>
      </c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62"/>
    </row>
    <row r="10" spans="3:18">
      <c r="C10" s="161"/>
      <c r="D10" s="163" t="s">
        <v>211</v>
      </c>
      <c r="E10" s="165" t="s">
        <v>2746</v>
      </c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2"/>
    </row>
    <row r="11" spans="3:18">
      <c r="C11" s="161"/>
      <c r="D11" s="163" t="s">
        <v>211</v>
      </c>
      <c r="E11" s="165" t="s">
        <v>2747</v>
      </c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2"/>
    </row>
    <row r="12" spans="3:18">
      <c r="C12" s="161"/>
      <c r="D12" s="163" t="s">
        <v>211</v>
      </c>
      <c r="E12" s="165" t="s">
        <v>2742</v>
      </c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2"/>
    </row>
    <row r="13" spans="3:18">
      <c r="C13" s="161"/>
      <c r="D13" s="163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2"/>
    </row>
    <row r="14" spans="3:18" ht="15.75">
      <c r="C14" s="166" t="s">
        <v>212</v>
      </c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2"/>
    </row>
    <row r="15" spans="3:18" ht="15.75">
      <c r="C15" s="161"/>
      <c r="D15" s="164"/>
      <c r="E15" s="164" t="s">
        <v>213</v>
      </c>
      <c r="F15" s="164"/>
      <c r="G15" s="165" t="s">
        <v>220</v>
      </c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2"/>
    </row>
    <row r="16" spans="3:18" ht="15.75">
      <c r="C16" s="161"/>
      <c r="D16" s="164"/>
      <c r="E16" s="164" t="s">
        <v>214</v>
      </c>
      <c r="F16" s="164"/>
      <c r="G16" s="164" t="s">
        <v>216</v>
      </c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2"/>
    </row>
    <row r="17" spans="3:18" ht="15.75">
      <c r="C17" s="161"/>
      <c r="D17" s="164"/>
      <c r="E17" s="164" t="s">
        <v>215</v>
      </c>
      <c r="F17" s="164"/>
      <c r="G17" s="164" t="s">
        <v>217</v>
      </c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2"/>
    </row>
    <row r="18" spans="3:18">
      <c r="C18" s="161"/>
      <c r="D18" s="164"/>
      <c r="E18" s="165" t="s">
        <v>2748</v>
      </c>
      <c r="F18" s="164"/>
      <c r="G18" s="165" t="s">
        <v>2749</v>
      </c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2"/>
    </row>
    <row r="19" spans="3:18">
      <c r="C19" s="161"/>
      <c r="D19" s="164"/>
      <c r="E19" s="165" t="s">
        <v>2750</v>
      </c>
      <c r="F19" s="164"/>
      <c r="G19" s="165" t="s">
        <v>2754</v>
      </c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2"/>
    </row>
    <row r="20" spans="3:18">
      <c r="C20" s="161"/>
      <c r="D20" s="164"/>
      <c r="E20" s="165"/>
      <c r="F20" s="164"/>
      <c r="G20" s="165" t="s">
        <v>2753</v>
      </c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2"/>
    </row>
    <row r="21" spans="3:18">
      <c r="C21" s="161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2"/>
    </row>
    <row r="22" spans="3:18" ht="15.75">
      <c r="C22" s="167" t="s">
        <v>2741</v>
      </c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2"/>
    </row>
    <row r="23" spans="3:18">
      <c r="C23" s="167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2"/>
    </row>
    <row r="24" spans="3:18">
      <c r="C24" s="167" t="s">
        <v>2743</v>
      </c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2"/>
    </row>
    <row r="25" spans="3:18">
      <c r="C25" s="167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2"/>
    </row>
    <row r="26" spans="3:18" ht="47.25" customHeight="1">
      <c r="C26" s="184" t="s">
        <v>2751</v>
      </c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6"/>
    </row>
    <row r="28" spans="3:18" ht="15.75" customHeight="1"/>
    <row r="30" spans="3:18">
      <c r="C30" s="181" t="s">
        <v>2756</v>
      </c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</row>
    <row r="31" spans="3:18" ht="33" customHeight="1"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</row>
  </sheetData>
  <sheetProtection algorithmName="SHA-512" hashValue="sH6CWMGFyUyANUoJiO3RG88rtZfzuhEsmF2Ajku5uEAAcoQFSn7HpEbwUDkoD7hQhC8NxTTJALJDVni3XbvZcw==" saltValue="5Yj/AMRu2FEPNPoXiatDyQ==" spinCount="100000" sheet="1" objects="1" scenarios="1" selectLockedCells="1" selectUnlockedCells="1"/>
  <mergeCells count="4">
    <mergeCell ref="C30:R31"/>
    <mergeCell ref="E8:Q8"/>
    <mergeCell ref="E9:Q9"/>
    <mergeCell ref="C26:R26"/>
  </mergeCells>
  <phoneticPr fontId="19" type="noConversion"/>
  <pageMargins left="0.78740157499999996" right="0.78740157499999996" top="0.984251969" bottom="0.984251969" header="0.4921259845" footer="0.4921259845"/>
  <pageSetup paperSize="9" scale="3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indexed="22"/>
  </sheetPr>
  <dimension ref="A1:AN1004"/>
  <sheetViews>
    <sheetView showGridLines="0" tabSelected="1" zoomScaleNormal="100" zoomScaleSheetLayoutView="100" workbookViewId="0">
      <pane ySplit="10" topLeftCell="A11" activePane="bottomLeft" state="frozen"/>
      <selection pane="bottomLeft" activeCell="D26" sqref="D26"/>
    </sheetView>
  </sheetViews>
  <sheetFormatPr baseColWidth="10" defaultRowHeight="12.75"/>
  <cols>
    <col min="1" max="1" width="11.28515625" style="98" customWidth="1"/>
    <col min="2" max="2" width="17.28515625" style="98" customWidth="1"/>
    <col min="3" max="3" width="13" style="98" customWidth="1"/>
    <col min="4" max="4" width="16.140625" style="98" customWidth="1"/>
    <col min="5" max="5" width="6.85546875" style="98" customWidth="1"/>
    <col min="6" max="6" width="14.42578125" style="99" customWidth="1"/>
    <col min="7" max="7" width="10.7109375" style="100" customWidth="1"/>
    <col min="8" max="9" width="12.85546875" style="101" customWidth="1"/>
    <col min="10" max="10" width="11.28515625" style="101" customWidth="1"/>
    <col min="11" max="11" width="13.7109375" style="102" customWidth="1"/>
    <col min="12" max="12" width="13.140625" style="74" customWidth="1"/>
    <col min="13" max="13" width="11.28515625" style="74" customWidth="1"/>
    <col min="14" max="14" width="19" style="74" customWidth="1"/>
    <col min="15" max="15" width="16.5703125" style="95" customWidth="1"/>
    <col min="16" max="16" width="17.85546875" style="74" customWidth="1"/>
    <col min="17" max="17" width="7" style="74" customWidth="1"/>
    <col min="18" max="18" width="3.140625" style="74" customWidth="1"/>
    <col min="19" max="19" width="3.7109375" style="74" customWidth="1"/>
    <col min="20" max="20" width="7.42578125" style="74" customWidth="1"/>
    <col min="21" max="21" width="18.42578125" style="74" customWidth="1"/>
    <col min="22" max="23" width="11.42578125" style="74" customWidth="1"/>
    <col min="24" max="24" width="15.140625" style="74" customWidth="1"/>
    <col min="25" max="42" width="11.42578125" style="74" customWidth="1"/>
    <col min="43" max="16384" width="11.42578125" style="74"/>
  </cols>
  <sheetData>
    <row r="1" spans="1:40" ht="15.75" customHeight="1">
      <c r="A1" s="187" t="s">
        <v>208</v>
      </c>
      <c r="B1" s="187"/>
      <c r="C1" s="187"/>
      <c r="D1" s="187"/>
      <c r="E1" s="202" t="s">
        <v>2733</v>
      </c>
      <c r="F1" s="203"/>
      <c r="G1" s="203"/>
      <c r="H1" s="203"/>
      <c r="I1" s="204"/>
      <c r="J1" s="200" t="s">
        <v>2702</v>
      </c>
      <c r="K1" s="200"/>
      <c r="L1" s="201"/>
      <c r="M1" s="103"/>
      <c r="N1" s="146" t="s">
        <v>207</v>
      </c>
      <c r="O1" s="147"/>
      <c r="P1" s="148"/>
      <c r="Q1" s="105"/>
      <c r="R1" s="77"/>
      <c r="S1" s="83"/>
      <c r="U1" s="137"/>
      <c r="V1" s="137"/>
      <c r="W1" s="137"/>
    </row>
    <row r="2" spans="1:40" s="76" customFormat="1" ht="12.75" customHeight="1">
      <c r="A2" s="195" t="s">
        <v>2731</v>
      </c>
      <c r="B2" s="196"/>
      <c r="C2" s="188" t="str">
        <f>IF(L2=0,"",IF(L2&gt;=1,"non exempté","exempté"))</f>
        <v>non exempté</v>
      </c>
      <c r="D2" s="188"/>
      <c r="E2" s="106"/>
      <c r="F2" s="205" t="s">
        <v>2701</v>
      </c>
      <c r="G2" s="205"/>
      <c r="H2" s="107">
        <f>SUM(AC11:AC1004)</f>
        <v>0</v>
      </c>
      <c r="I2" s="108" t="s">
        <v>218</v>
      </c>
      <c r="J2" s="191" t="s">
        <v>205</v>
      </c>
      <c r="K2" s="191"/>
      <c r="L2" s="121">
        <f>SUM(I11:I999)</f>
        <v>16200</v>
      </c>
      <c r="M2" s="104"/>
      <c r="N2" s="214" t="s">
        <v>2737</v>
      </c>
      <c r="O2" s="215"/>
      <c r="P2" s="216"/>
      <c r="Q2" s="149"/>
      <c r="R2" s="150"/>
      <c r="S2" s="77"/>
      <c r="T2" s="75"/>
      <c r="U2" s="75"/>
      <c r="V2" s="75"/>
    </row>
    <row r="3" spans="1:40" s="76" customFormat="1" ht="13.5" customHeight="1">
      <c r="A3" s="197" t="s">
        <v>2732</v>
      </c>
      <c r="B3" s="198"/>
      <c r="C3" s="189" t="str">
        <f>IF(L3=0,"",IF(AND(L3&gt;=10000,MAX(AK11:AK1004)&gt;=8),"oui","sans objet sauf cyclotron"))</f>
        <v>oui</v>
      </c>
      <c r="D3" s="189"/>
      <c r="E3" s="109"/>
      <c r="F3" s="206" t="s">
        <v>2700</v>
      </c>
      <c r="G3" s="206"/>
      <c r="H3" s="110">
        <f>SUM(AJ11:AJ1004)</f>
        <v>0</v>
      </c>
      <c r="I3" s="111" t="s">
        <v>218</v>
      </c>
      <c r="J3" s="199" t="s">
        <v>210</v>
      </c>
      <c r="K3" s="199"/>
      <c r="L3" s="122">
        <f>SUM($H$11:$H$6004)</f>
        <v>13050</v>
      </c>
      <c r="M3" s="104"/>
      <c r="N3" s="214"/>
      <c r="O3" s="215"/>
      <c r="P3" s="216"/>
      <c r="Q3" s="149"/>
      <c r="R3" s="150"/>
      <c r="S3" s="77"/>
      <c r="T3" s="75"/>
      <c r="U3" s="75"/>
      <c r="V3" s="75"/>
      <c r="Z3" s="76" t="s">
        <v>2693</v>
      </c>
    </row>
    <row r="4" spans="1:40" s="76" customFormat="1" ht="13.5" customHeight="1">
      <c r="A4" s="192"/>
      <c r="B4" s="192"/>
      <c r="C4" s="190"/>
      <c r="D4" s="190"/>
      <c r="E4" s="112"/>
      <c r="F4" s="113"/>
      <c r="G4" s="113"/>
      <c r="H4" s="113"/>
      <c r="I4" s="114"/>
      <c r="J4" s="193"/>
      <c r="K4" s="193"/>
      <c r="L4" s="193"/>
      <c r="M4" s="194"/>
      <c r="N4" s="214"/>
      <c r="O4" s="215"/>
      <c r="P4" s="216"/>
      <c r="Q4" s="149"/>
      <c r="R4" s="150"/>
      <c r="S4" s="83"/>
      <c r="T4" s="78"/>
      <c r="U4" s="78"/>
      <c r="V4" s="78"/>
    </row>
    <row r="5" spans="1:40" s="76" customFormat="1" ht="12.75" customHeight="1">
      <c r="A5" s="173"/>
      <c r="B5" s="174"/>
      <c r="C5" s="174"/>
      <c r="D5" s="174"/>
      <c r="E5" s="109"/>
      <c r="F5" s="115" t="s">
        <v>2698</v>
      </c>
      <c r="G5" s="72">
        <v>1</v>
      </c>
      <c r="H5" s="116" t="str">
        <f>VLOOKUP(G5,AA11:AF1004,6,FALSE)</f>
        <v>sans</v>
      </c>
      <c r="I5" s="117"/>
      <c r="N5" s="214"/>
      <c r="O5" s="215"/>
      <c r="P5" s="216"/>
      <c r="Q5" s="149"/>
      <c r="R5" s="150"/>
      <c r="S5" s="83"/>
      <c r="T5" s="138"/>
      <c r="U5" s="138"/>
      <c r="V5" s="138"/>
      <c r="W5" s="81"/>
      <c r="AB5" s="74"/>
      <c r="AC5" s="76" t="s">
        <v>2714</v>
      </c>
    </row>
    <row r="6" spans="1:40" s="76" customFormat="1" ht="12.75" customHeight="1">
      <c r="A6" s="175"/>
      <c r="B6" s="174"/>
      <c r="E6" s="118"/>
      <c r="F6" s="211" t="s">
        <v>2699</v>
      </c>
      <c r="G6" s="211"/>
      <c r="H6" s="119" t="str">
        <f>VLOOKUP(AC6,AM14:AN18,2,FALSE)</f>
        <v>sans</v>
      </c>
      <c r="I6" s="120"/>
      <c r="N6" s="217"/>
      <c r="O6" s="218"/>
      <c r="P6" s="219"/>
      <c r="Q6" s="149"/>
      <c r="R6" s="150"/>
      <c r="S6" s="145"/>
      <c r="T6" s="85"/>
      <c r="U6" s="85"/>
      <c r="V6" s="85"/>
      <c r="W6" s="81"/>
      <c r="AB6" s="74"/>
      <c r="AC6" s="76">
        <f>MAX(AH11:AH1004)</f>
        <v>0</v>
      </c>
    </row>
    <row r="7" spans="1:40" s="76" customFormat="1" ht="12.75" customHeight="1">
      <c r="A7" s="207"/>
      <c r="B7" s="207"/>
      <c r="C7" s="207"/>
      <c r="D7" s="207"/>
      <c r="E7" s="207"/>
      <c r="K7" s="220"/>
      <c r="L7" s="220"/>
      <c r="M7" s="220"/>
      <c r="N7" s="220"/>
      <c r="O7" s="220"/>
      <c r="P7" s="82"/>
      <c r="Q7" s="83"/>
      <c r="S7" s="84"/>
      <c r="T7" s="85"/>
      <c r="U7" s="85"/>
      <c r="V7" s="85"/>
      <c r="W7" s="85"/>
      <c r="X7" s="85"/>
      <c r="Y7" s="81"/>
      <c r="AD7" s="74"/>
    </row>
    <row r="8" spans="1:40" s="76" customFormat="1" ht="26.25" customHeight="1" thickBot="1">
      <c r="A8" s="207" t="s">
        <v>2755</v>
      </c>
      <c r="B8" s="207"/>
      <c r="C8" s="207"/>
      <c r="D8" s="207"/>
      <c r="E8" s="207"/>
      <c r="F8" s="79"/>
      <c r="G8" s="79"/>
      <c r="H8" s="80"/>
      <c r="I8" s="80"/>
      <c r="J8" s="79"/>
      <c r="K8" s="86"/>
      <c r="L8" s="86"/>
      <c r="M8" s="86"/>
      <c r="N8" s="86"/>
      <c r="O8" s="86"/>
      <c r="P8" s="86"/>
      <c r="Q8" s="86"/>
      <c r="S8" s="75"/>
      <c r="T8" s="78"/>
      <c r="U8" s="78"/>
      <c r="V8" s="78"/>
      <c r="W8" s="78"/>
      <c r="X8" s="87"/>
      <c r="Y8" s="81"/>
      <c r="AD8" s="74"/>
    </row>
    <row r="9" spans="1:40" s="76" customFormat="1" ht="13.5" customHeight="1" thickBot="1">
      <c r="A9" s="134" t="s">
        <v>201</v>
      </c>
      <c r="B9" s="135"/>
      <c r="C9" s="135"/>
      <c r="D9" s="135"/>
      <c r="E9" s="135"/>
      <c r="F9" s="212" t="s">
        <v>2697</v>
      </c>
      <c r="G9" s="212"/>
      <c r="H9" s="212"/>
      <c r="I9" s="212"/>
      <c r="J9" s="212"/>
      <c r="K9" s="130" t="s">
        <v>2694</v>
      </c>
      <c r="L9" s="128" t="s">
        <v>106</v>
      </c>
      <c r="M9" s="88"/>
      <c r="N9" s="213" t="s">
        <v>2738</v>
      </c>
      <c r="O9" s="213"/>
      <c r="P9" s="213"/>
      <c r="S9" s="87"/>
      <c r="T9" s="89"/>
      <c r="U9" s="89"/>
      <c r="V9" s="89"/>
      <c r="W9" s="208" t="s">
        <v>2706</v>
      </c>
      <c r="X9" s="209"/>
      <c r="Y9" s="209"/>
      <c r="Z9" s="209"/>
      <c r="AA9" s="210"/>
      <c r="AB9" s="208" t="s">
        <v>2705</v>
      </c>
      <c r="AC9" s="209"/>
      <c r="AD9" s="209"/>
      <c r="AE9" s="209"/>
      <c r="AF9" s="209"/>
      <c r="AG9" s="209"/>
      <c r="AH9" s="209"/>
      <c r="AI9" s="209"/>
      <c r="AJ9" s="209"/>
      <c r="AK9" s="210"/>
    </row>
    <row r="10" spans="1:40" ht="38.25" customHeight="1">
      <c r="A10" s="136" t="s">
        <v>91</v>
      </c>
      <c r="B10" s="136" t="s">
        <v>203</v>
      </c>
      <c r="C10" s="136" t="s">
        <v>204</v>
      </c>
      <c r="D10" s="136" t="s">
        <v>2691</v>
      </c>
      <c r="E10" s="136" t="s">
        <v>2692</v>
      </c>
      <c r="F10" s="176" t="s">
        <v>5</v>
      </c>
      <c r="G10" s="123" t="s">
        <v>6</v>
      </c>
      <c r="H10" s="124" t="s">
        <v>2695</v>
      </c>
      <c r="I10" s="124" t="s">
        <v>205</v>
      </c>
      <c r="J10" s="124" t="s">
        <v>2696</v>
      </c>
      <c r="K10" s="131" t="s">
        <v>6</v>
      </c>
      <c r="L10" s="129" t="s">
        <v>219</v>
      </c>
      <c r="M10" s="90"/>
      <c r="N10" s="127" t="s">
        <v>2735</v>
      </c>
      <c r="O10" s="127" t="s">
        <v>2734</v>
      </c>
      <c r="P10" s="140" t="s">
        <v>2736</v>
      </c>
      <c r="S10" s="139"/>
      <c r="T10" s="91"/>
      <c r="V10" s="89"/>
      <c r="W10" s="91" t="s">
        <v>2712</v>
      </c>
      <c r="X10" s="91" t="s">
        <v>2711</v>
      </c>
      <c r="Y10" s="81" t="s">
        <v>2709</v>
      </c>
      <c r="Z10" s="92" t="s">
        <v>2708</v>
      </c>
      <c r="AA10" s="92" t="s">
        <v>2704</v>
      </c>
      <c r="AB10" s="92" t="s">
        <v>2703</v>
      </c>
      <c r="AC10" s="92" t="s">
        <v>2726</v>
      </c>
      <c r="AD10" s="92" t="s">
        <v>2710</v>
      </c>
      <c r="AE10" s="92" t="s">
        <v>2707</v>
      </c>
      <c r="AF10" s="91" t="s">
        <v>2711</v>
      </c>
      <c r="AG10" s="74" t="s">
        <v>2725</v>
      </c>
      <c r="AH10" s="74" t="s">
        <v>2713</v>
      </c>
      <c r="AI10" s="74" t="s">
        <v>2719</v>
      </c>
      <c r="AJ10" s="74" t="s">
        <v>2727</v>
      </c>
      <c r="AK10" s="74" t="s">
        <v>2724</v>
      </c>
    </row>
    <row r="11" spans="1:40">
      <c r="A11" s="180" t="s">
        <v>644</v>
      </c>
      <c r="B11" s="178"/>
      <c r="C11" s="19">
        <v>80000</v>
      </c>
      <c r="D11" s="70"/>
      <c r="E11" s="71"/>
      <c r="F11" s="125">
        <f>IF($A11 &lt;&gt; "",VLOOKUP($A11,CSP!$1:$1048576,10,FALSE)/1000000,"")</f>
        <v>10</v>
      </c>
      <c r="G11" s="125">
        <f>IF($A11 &lt;&gt; "",IF(VLOOKUP($A11,CSP!$1:$1048576,14,FALSE)="NA","",VLOOKUP($A11,CSP!$1:$1048576,14,FALSE)/1000000),"")</f>
        <v>700000</v>
      </c>
      <c r="H11" s="126">
        <f>IF(AND(C11&lt;&gt;0,A11&lt;&gt;""), $C11/$F11,"")</f>
        <v>8000</v>
      </c>
      <c r="I11" s="126">
        <f>IF(AND(F11=0,OR(B11&lt;&gt;"",C11&lt;&gt;"")),1,IF(AND(A11&lt;&gt;"",OR(B11&lt;&gt;"",C11&lt;&gt;"")),(B11+C11)/F11,""))</f>
        <v>8000</v>
      </c>
      <c r="J11" s="126" t="str">
        <f>IF(OR(AND(B11="",C11=""),A11=""),"",IF(OR(AND(B11&lt;&gt;"",B11&lt;F11),AND(C11&lt;&gt;"",C11&lt;F11)),"sans",IF(OR(AND(C11&lt;&gt;"",C11&gt;=F11),AND(B11&gt;=F11,B11&lt;G11)),"D",IF(AND(B11&gt;=G11,B11&lt;10*G11,D11&lt;&gt;"oui"),"C",IF(OR(AND(B11&lt;1000*G11,D11="oui"),AND(B11&gt;=G11*10,B11&lt;1000*G11)),"B",IF(B11&gt;=1000*G11,"A",""))))))</f>
        <v>D</v>
      </c>
      <c r="K11" s="132">
        <f>IF($A11 &lt;&gt; "",VLOOKUP($A11,CSP!$1:$1048576,11,FALSE),"")</f>
        <v>100000</v>
      </c>
      <c r="L11" s="133">
        <f>IF($A11 &lt;&gt; "",VLOOKUP($A11,CSP!$1:$1048576,25,FALSE),"")</f>
        <v>0.25030000000000002</v>
      </c>
      <c r="M11" s="93"/>
      <c r="N11" s="142"/>
      <c r="O11" s="143"/>
      <c r="P11" s="141" t="str">
        <f ca="1">IF(OR(N11="",O11="",A11=""),"",N11/(2^((TODAY()-O11)/L11)))</f>
        <v/>
      </c>
      <c r="T11" s="94"/>
      <c r="U11" s="95"/>
      <c r="W11" s="96">
        <f>SUMIF($E$11:$E$1004,AA11,AE$11:$AE$1004)</f>
        <v>0</v>
      </c>
      <c r="X11" s="74" t="str">
        <f>IF(Z11&gt;=1000,"A",IF(OR(Z11&gt;=10,Y11&gt;=1),"B",IF(Z11&gt;=1,"C",IF(W11&gt;=1,"D","sans"))))</f>
        <v>sans</v>
      </c>
      <c r="Y11" s="74">
        <f>SUMIF($E$11:$E$1004,AA11,AD$11:$AD$1004)</f>
        <v>0</v>
      </c>
      <c r="Z11" s="95">
        <f>SUMIF($E$11:$E$1004,AA11,AB$11:$AB$1004)</f>
        <v>0</v>
      </c>
      <c r="AA11" s="74">
        <f>1</f>
        <v>1</v>
      </c>
      <c r="AB11" s="74">
        <f>IF(AND(B11&lt;&gt;"",G11&lt;&gt;""),B11/G11,0)</f>
        <v>0</v>
      </c>
      <c r="AC11" s="74">
        <f>IF(AB11&gt;=1,1,0)</f>
        <v>0</v>
      </c>
      <c r="AD11" s="74">
        <f>IF(AND(B11&lt;&gt;"",D11="oui",AB11&gt;=1),1,0)</f>
        <v>0</v>
      </c>
      <c r="AE11" s="96">
        <f>IF(B11&lt;&gt;"",B11/F11,0)</f>
        <v>0</v>
      </c>
      <c r="AF11" s="74" t="str">
        <f>X11</f>
        <v>sans</v>
      </c>
      <c r="AG11" s="74">
        <f>IF(B11&lt;&gt;"",IF(J11="sans",0,IF(J11="A",4,IF(J11="B",3,IF(J11="C",2,IF(J11="D",1,""))))),0)</f>
        <v>0</v>
      </c>
      <c r="AH11" s="74">
        <f t="shared" ref="AH11:AH74" si="0">IF($G$5=E11,AG11,0)</f>
        <v>0</v>
      </c>
      <c r="AI11" s="74">
        <f>IF(AND(B11&lt;&gt;"",ISNUMBER(K11),K11&lt;&gt;0),B11/K11,0)</f>
        <v>0</v>
      </c>
      <c r="AJ11" s="74">
        <f>IF(AI11&gt;=1,1,0)</f>
        <v>0</v>
      </c>
      <c r="AK11" s="74">
        <f>IF(C11&lt;&gt;"",L11,0)</f>
        <v>0.25030000000000002</v>
      </c>
    </row>
    <row r="12" spans="1:40">
      <c r="A12" s="180" t="s">
        <v>866</v>
      </c>
      <c r="B12" s="178"/>
      <c r="C12" s="19">
        <v>500</v>
      </c>
      <c r="D12" s="70"/>
      <c r="E12" s="71"/>
      <c r="F12" s="125">
        <f>IF($A12 &lt;&gt; "",VLOOKUP($A12,CSP!$1:$1048576,10,FALSE)/1000000,"")</f>
        <v>10</v>
      </c>
      <c r="G12" s="125">
        <f>IF($A12 &lt;&gt; "",IF(VLOOKUP($A12,CSP!$1:$1048576,14,FALSE)="NA","",VLOOKUP($A12,CSP!$1:$1048576,14,FALSE)/1000000),"")</f>
        <v>500000</v>
      </c>
      <c r="H12" s="126">
        <f>IF(AND(C12&lt;&gt;0,A12&lt;&gt;""), $C12/$F12,"")</f>
        <v>50</v>
      </c>
      <c r="I12" s="126">
        <f>IF(AND(F12=0,OR(B12&lt;&gt;"",C12&lt;&gt;"")),1,IF(AND(A12&lt;&gt;"",OR(B12&lt;&gt;"",C12&lt;&gt;"")),(B12+C12)/F12,""))</f>
        <v>50</v>
      </c>
      <c r="J12" s="126" t="str">
        <f>IF(OR(AND(B12="",C12=""),A12=""),"",IF(OR(AND(B12&lt;&gt;"",B12&lt;F12),AND(C12&lt;&gt;"",C12&lt;F12)),"sans",IF(OR(AND(C12&lt;&gt;"",C12&gt;=F12),AND(B12&gt;=F12,B12&lt;G12)),"D",IF(AND(B12&gt;=G12,B12&lt;10*G12,D12&lt;&gt;"oui"),"C",IF(OR(AND(B12&lt;1000*G12,D12="oui"),AND(B12&gt;=G12*10,B12&lt;1000*G12)),"B",IF(B12&gt;=1000*G12,"A",""))))))</f>
        <v>D</v>
      </c>
      <c r="K12" s="132">
        <f>IF($A12 &lt;&gt; "",VLOOKUP($A12,CSP!$1:$1048576,11,FALSE),"")</f>
        <v>60000</v>
      </c>
      <c r="L12" s="133">
        <f>IF($A12 &lt;&gt; "",VLOOKUP($A12,CSP!$1:$1048576,25,FALSE),"")</f>
        <v>0.55097916666666669</v>
      </c>
      <c r="N12" s="142"/>
      <c r="O12" s="144"/>
      <c r="P12" s="141" t="str">
        <f t="shared" ref="P12:P75" ca="1" si="1">IF(OR(N12="",O12="",A12=""),"",N12/(2^((TODAY()-O12)/L12)))</f>
        <v/>
      </c>
      <c r="W12" s="96">
        <f>SUMIF($E$11:$E$1004,AA12,AE$11:$AE$1004)</f>
        <v>0</v>
      </c>
      <c r="X12" s="74" t="str">
        <f t="shared" ref="X12:X75" si="2">IF(Z12&gt;=1000,"A",IF(OR(Z12&gt;=10,Y12&gt;=1),"B",IF(Z12&gt;=1,"C",IF(W12&gt;=1,"D","sans"))))</f>
        <v>sans</v>
      </c>
      <c r="Y12" s="74">
        <f>SUMIF($E$11:$E$1004,AA12,AD$11:$AD$1004)</f>
        <v>0</v>
      </c>
      <c r="Z12" s="95">
        <f>SUMIF($E$11:$E$1004,AA12,AB$11:$AB$1004)</f>
        <v>0</v>
      </c>
      <c r="AA12" s="97">
        <f>1+AA11</f>
        <v>2</v>
      </c>
      <c r="AB12" s="74">
        <f>IF(AND(B12&lt;&gt;"",G12&lt;&gt;""),B12/G12,0)</f>
        <v>0</v>
      </c>
      <c r="AC12" s="74">
        <f t="shared" ref="AC12:AC75" si="3">IF(AB12&gt;=1,1,0)</f>
        <v>0</v>
      </c>
      <c r="AD12" s="74">
        <f>IF(AND(B12&lt;&gt;"",D12="oui"),1,0)</f>
        <v>0</v>
      </c>
      <c r="AE12" s="96">
        <f>IF(B12&lt;&gt;"",B12/F12,0)</f>
        <v>0</v>
      </c>
      <c r="AF12" s="74" t="str">
        <f t="shared" ref="AF12:AF75" si="4">X12</f>
        <v>sans</v>
      </c>
      <c r="AG12" s="74">
        <f>IF(B12&lt;&gt;"",IF(J12="sans",0,IF(J12="A",4,IF(J12="B",3,IF(J12="C",2,IF(J12="D",1,""))))),0)</f>
        <v>0</v>
      </c>
      <c r="AH12" s="74">
        <f t="shared" si="0"/>
        <v>0</v>
      </c>
      <c r="AI12" s="74">
        <f>IF(AND(B12&lt;&gt;"",ISNUMBER(K12),K12&lt;&gt;0),B12/K12,0)</f>
        <v>0</v>
      </c>
      <c r="AJ12" s="74">
        <f t="shared" ref="AJ12:AJ75" si="5">IF(AI12&gt;=1,1,0)</f>
        <v>0</v>
      </c>
      <c r="AK12" s="74">
        <f>IF(C12&lt;&gt;"",L12,0)</f>
        <v>0.55097916666666669</v>
      </c>
    </row>
    <row r="13" spans="1:40">
      <c r="A13" s="180" t="s">
        <v>1487</v>
      </c>
      <c r="B13" s="178"/>
      <c r="C13" s="19">
        <v>3000</v>
      </c>
      <c r="D13" s="70"/>
      <c r="E13" s="71"/>
      <c r="F13" s="125">
        <f>IF($A13 &lt;&gt; "",VLOOKUP($A13,CSP!$1:$1048576,10,FALSE)/1000000,"")</f>
        <v>1</v>
      </c>
      <c r="G13" s="125">
        <f>IF($A13 &lt;&gt; "",IF(VLOOKUP($A13,CSP!$1:$1048576,14,FALSE)="NA","",VLOOKUP($A13,CSP!$1:$1048576,14,FALSE)/1000000),"")</f>
        <v>1000000</v>
      </c>
      <c r="H13" s="126">
        <f>IF(AND(C13&lt;&gt;0,A13&lt;&gt;""), $C13/$F13,"")</f>
        <v>3000</v>
      </c>
      <c r="I13" s="126">
        <f>IF(AND(F13=0,OR(B13&lt;&gt;"",C13&lt;&gt;"")),1,IF(AND(A13&lt;&gt;"",OR(B13&lt;&gt;"",C13&lt;&gt;"")),(B13+C13)/F13,""))</f>
        <v>3000</v>
      </c>
      <c r="J13" s="126" t="str">
        <f>IF(OR(AND(B13="",C13=""),A13=""),"",IF(OR(AND(B13&lt;&gt;"",B13&lt;F13),AND(C13&lt;&gt;"",C13&lt;F13)),"sans",IF(OR(AND(C13&lt;&gt;"",C13&gt;=F13),AND(B13&gt;=F13,B13&lt;G13)),"D",IF(AND(B13&gt;=G13,B13&lt;10*G13,D13&lt;&gt;"oui"),"C",IF(OR(AND(B13&lt;1000*G13,D13="oui"),AND(B13&gt;=G13*10,B13&lt;1000*G13)),"B",IF(B13&gt;=1000*G13,"A",""))))))</f>
        <v>D</v>
      </c>
      <c r="K13" s="132">
        <f>IF($A13 &lt;&gt; "",VLOOKUP($A13,CSP!$1:$1048576,11,FALSE),"")</f>
        <v>100000</v>
      </c>
      <c r="L13" s="133">
        <f>IF($A13 &lt;&gt; "",VLOOKUP($A13,CSP!$1:$1048576,25,FALSE),"")</f>
        <v>3.0421</v>
      </c>
      <c r="N13" s="142"/>
      <c r="O13" s="143"/>
      <c r="P13" s="141" t="str">
        <f t="shared" ca="1" si="1"/>
        <v/>
      </c>
      <c r="W13" s="96">
        <f>SUMIF($E$11:$E$1004,AA13,AE$11:$AE$1004)</f>
        <v>0</v>
      </c>
      <c r="X13" s="74" t="str">
        <f t="shared" si="2"/>
        <v>sans</v>
      </c>
      <c r="Y13" s="74">
        <f>SUMIF($E$11:$E$1004,AA13,AD$11:$AD$1004)</f>
        <v>0</v>
      </c>
      <c r="Z13" s="95">
        <f>SUMIF($E$11:$E$1004,AA13,AB$11:$AB$1004)</f>
        <v>0</v>
      </c>
      <c r="AA13" s="97">
        <f t="shared" ref="AA13:AA76" si="6">1+AA12</f>
        <v>3</v>
      </c>
      <c r="AB13" s="74">
        <f>IF(AND(B13&lt;&gt;"",G13&lt;&gt;""),B13/G13,0)</f>
        <v>0</v>
      </c>
      <c r="AC13" s="74">
        <f t="shared" si="3"/>
        <v>0</v>
      </c>
      <c r="AD13" s="74">
        <f>IF(AND(B13&lt;&gt;"",D13="oui"),1,0)</f>
        <v>0</v>
      </c>
      <c r="AE13" s="96">
        <f>IF(B13&lt;&gt;"",B13/F13,0)</f>
        <v>0</v>
      </c>
      <c r="AF13" s="74" t="str">
        <f t="shared" si="4"/>
        <v>sans</v>
      </c>
      <c r="AG13" s="74">
        <f>IF(B13&lt;&gt;"",IF(J13="sans",0,IF(J13="A",4,IF(J13="B",3,IF(J13="C",2,IF(J13="D",1,""))))),0)</f>
        <v>0</v>
      </c>
      <c r="AH13" s="74">
        <f t="shared" si="0"/>
        <v>0</v>
      </c>
      <c r="AI13" s="74">
        <f>IF(AND(B13&lt;&gt;"",ISNUMBER(K13),K13&lt;&gt;0),B13/K13,0)</f>
        <v>0</v>
      </c>
      <c r="AJ13" s="74">
        <f t="shared" si="5"/>
        <v>0</v>
      </c>
      <c r="AK13" s="74">
        <f>IF(C13&lt;&gt;"",L13,0)</f>
        <v>3.0421</v>
      </c>
    </row>
    <row r="14" spans="1:40" ht="15.75" customHeight="1">
      <c r="A14" s="177" t="s">
        <v>880</v>
      </c>
      <c r="B14" s="178"/>
      <c r="C14" s="19">
        <v>2000</v>
      </c>
      <c r="D14" s="70"/>
      <c r="E14" s="71"/>
      <c r="F14" s="125">
        <f>IF($A14 &lt;&gt; "",VLOOKUP($A14,CSP!$1:$1048576,10,FALSE)/1000000,"")</f>
        <v>1</v>
      </c>
      <c r="G14" s="125">
        <f>IF($A14 &lt;&gt; "",IF(VLOOKUP($A14,CSP!$1:$1048576,14,FALSE)="NA","",VLOOKUP($A14,CSP!$1:$1048576,14,FALSE)/1000000),"")</f>
        <v>200000</v>
      </c>
      <c r="H14" s="126">
        <f>IF(AND(C14&lt;&gt;0,A14&lt;&gt;""), $C14/$F14,"")</f>
        <v>2000</v>
      </c>
      <c r="I14" s="126">
        <f>IF(AND(F14=0,OR(B14&lt;&gt;"",C14&lt;&gt;"")),1,IF(AND(A14&lt;&gt;"",OR(B14&lt;&gt;"",C14&lt;&gt;"")),(B14+C14)/F14,""))</f>
        <v>2000</v>
      </c>
      <c r="J14" s="126" t="str">
        <f>IF(OR(AND(B14="",C14=""),A14=""),"",IF(OR(AND(B14&lt;&gt;"",B14&lt;F14),AND(C14&lt;&gt;"",C14&lt;F14)),"sans",IF(OR(AND(C14&lt;&gt;"",C14&gt;=F14),AND(B14&gt;=F14,B14&lt;G14)),"D",IF(AND(B14&gt;=G14,B14&lt;10*G14,D14&lt;&gt;"oui"),"C",IF(OR(AND(B14&lt;1000*G14,D14="oui"),AND(B14&gt;=G14*10,B14&lt;1000*G14)),"B",IF(B14&gt;=1000*G14,"A",""))))))</f>
        <v>D</v>
      </c>
      <c r="K14" s="132">
        <f>IF($A14 &lt;&gt; "",VLOOKUP($A14,CSP!$1:$1048576,11,FALSE),"")</f>
        <v>30000</v>
      </c>
      <c r="L14" s="133">
        <f>IF($A14 &lt;&gt; "",VLOOKUP($A14,CSP!$1:$1048576,25,FALSE),"")</f>
        <v>8.0251999999999999</v>
      </c>
      <c r="N14" s="142"/>
      <c r="O14" s="143"/>
      <c r="P14" s="141" t="str">
        <f t="shared" ca="1" si="1"/>
        <v/>
      </c>
      <c r="W14" s="96">
        <f>SUMIF($E$11:$E$1004,AA14,AE$11:$AE$1004)</f>
        <v>0</v>
      </c>
      <c r="X14" s="74" t="str">
        <f t="shared" si="2"/>
        <v>sans</v>
      </c>
      <c r="Y14" s="74">
        <f>SUMIF($E$11:$E$1004,AA14,AD$11:$AD$1004)</f>
        <v>0</v>
      </c>
      <c r="Z14" s="95">
        <f>SUMIF($E$11:$E$1004,AA14,AB$11:$AB$1004)</f>
        <v>0</v>
      </c>
      <c r="AA14" s="97">
        <f t="shared" si="6"/>
        <v>4</v>
      </c>
      <c r="AB14" s="74">
        <f>IF(AND(B14&lt;&gt;"",G14&lt;&gt;""),B14/G14,0)</f>
        <v>0</v>
      </c>
      <c r="AC14" s="74">
        <f t="shared" si="3"/>
        <v>0</v>
      </c>
      <c r="AD14" s="74">
        <f>IF(AND(B14&lt;&gt;"",D14="oui"),1,0)</f>
        <v>0</v>
      </c>
      <c r="AE14" s="96">
        <f>IF(B14&lt;&gt;"",B14/F14,0)</f>
        <v>0</v>
      </c>
      <c r="AF14" s="74" t="str">
        <f t="shared" si="4"/>
        <v>sans</v>
      </c>
      <c r="AG14" s="74">
        <f>IF(B14&lt;&gt;"",IF(J14="sans",0,IF(J14="A",4,IF(J14="B",3,IF(J14="C",2,IF(J14="D",1,""))))),0)</f>
        <v>0</v>
      </c>
      <c r="AH14" s="74">
        <f t="shared" si="0"/>
        <v>0</v>
      </c>
      <c r="AI14" s="74">
        <f>IF(AND(B14&lt;&gt;"",ISNUMBER(K14),K14&lt;&gt;0),B14/K14,0)</f>
        <v>0</v>
      </c>
      <c r="AJ14" s="74">
        <f t="shared" si="5"/>
        <v>0</v>
      </c>
      <c r="AK14" s="74">
        <f>IF(C14&lt;&gt;"",L14,0)</f>
        <v>8.0251999999999999</v>
      </c>
      <c r="AM14" s="74">
        <v>0</v>
      </c>
      <c r="AN14" s="74" t="s">
        <v>2715</v>
      </c>
    </row>
    <row r="15" spans="1:40">
      <c r="A15" s="177" t="s">
        <v>356</v>
      </c>
      <c r="B15" s="178">
        <v>1100</v>
      </c>
      <c r="C15" s="19"/>
      <c r="D15" s="70"/>
      <c r="E15" s="71"/>
      <c r="F15" s="125">
        <f>IF($A15 &lt;&gt; "",VLOOKUP($A15,CSP!$1:$1048576,10,FALSE)/1000000,"")</f>
        <v>1</v>
      </c>
      <c r="G15" s="125">
        <f>IF($A15 &lt;&gt; "",IF(VLOOKUP($A15,CSP!$1:$1048576,14,FALSE)="NA","",VLOOKUP($A15,CSP!$1:$1048576,14,FALSE)/1000000),"")</f>
        <v>700000</v>
      </c>
      <c r="H15" s="126" t="str">
        <f t="shared" ref="H15:H76" si="7">IF(AND(C15&lt;&gt;0,A15&lt;&gt;""), $C15/$F15,"")</f>
        <v/>
      </c>
      <c r="I15" s="126">
        <f t="shared" ref="I15:I76" si="8">IF(AND(F15=0,OR(B15&lt;&gt;"",C15&lt;&gt;"")),1,IF(AND(A15&lt;&gt;"",OR(B15&lt;&gt;"",C15&lt;&gt;"")),(B15+C15)/F15,""))</f>
        <v>1100</v>
      </c>
      <c r="J15" s="126" t="str">
        <f t="shared" ref="J15:J75" si="9">IF(OR(AND(B15="",C15=""),A15=""),"",IF(OR(AND(B15&lt;&gt;"",B15&lt;F15),AND(C15&lt;&gt;"",C15&lt;F15)),"sans",IF(OR(AND(C15&lt;&gt;"",C15&gt;=F15),AND(B15&gt;=F15,B15&lt;G15)),"D",IF(AND(B15&gt;=G15,B15&lt;10*G15,D15&lt;&gt;"oui"),"C",IF(OR(AND(B15&lt;1000*G15,D15="oui"),AND(B15&gt;=G15*10,B15&lt;1000*G15)),"B",IF(B15&gt;=1000*G15,"A",""))))))</f>
        <v>D</v>
      </c>
      <c r="K15" s="132">
        <f>IF($A15 &lt;&gt; "",VLOOKUP($A15,CSP!$1:$1048576,11,FALSE),"")</f>
        <v>100000</v>
      </c>
      <c r="L15" s="133">
        <f>IF($A15 &lt;&gt; "",VLOOKUP($A15,CSP!$1:$1048576,25,FALSE),"")</f>
        <v>271.74</v>
      </c>
      <c r="N15" s="142"/>
      <c r="O15" s="143"/>
      <c r="P15" s="141" t="str">
        <f t="shared" ca="1" si="1"/>
        <v/>
      </c>
      <c r="W15" s="96">
        <f>SUMIF($E$11:$E$1004,AA15,AE$11:$AE$1004)</f>
        <v>0</v>
      </c>
      <c r="X15" s="74" t="str">
        <f t="shared" si="2"/>
        <v>sans</v>
      </c>
      <c r="Y15" s="74">
        <f>SUMIF($E$11:$E$1004,AA15,AD$11:$AD$1004)</f>
        <v>0</v>
      </c>
      <c r="Z15" s="95">
        <f>SUMIF($E$11:$E$1004,AA15,AB$11:$AB$1004)</f>
        <v>0</v>
      </c>
      <c r="AA15" s="97">
        <f t="shared" si="6"/>
        <v>5</v>
      </c>
      <c r="AB15" s="74">
        <f t="shared" ref="AB15:AB75" si="10">IF(AND(B15&lt;&gt;"",G15&lt;&gt;""),B15/G15,0)</f>
        <v>1.5714285714285715E-3</v>
      </c>
      <c r="AC15" s="74">
        <f t="shared" si="3"/>
        <v>0</v>
      </c>
      <c r="AD15" s="74">
        <f t="shared" ref="AD15:AD75" si="11">IF(AND(B15&lt;&gt;"",D15="oui"),1,0)</f>
        <v>0</v>
      </c>
      <c r="AE15" s="96">
        <f t="shared" ref="AE15:AE75" si="12">IF(B15&lt;&gt;"",B15/F15,0)</f>
        <v>1100</v>
      </c>
      <c r="AF15" s="74" t="str">
        <f t="shared" si="4"/>
        <v>sans</v>
      </c>
      <c r="AG15" s="74">
        <f t="shared" ref="AG15:AG75" si="13">IF(B15&lt;&gt;"",IF(J15="sans",0,IF(J15="A",4,IF(J15="B",3,IF(J15="C",2,IF(J15="D",1,""))))),0)</f>
        <v>1</v>
      </c>
      <c r="AH15" s="74">
        <f t="shared" si="0"/>
        <v>0</v>
      </c>
      <c r="AI15" s="74">
        <f t="shared" ref="AI15:AI76" si="14">IF(AND(B15&lt;&gt;"",ISNUMBER(K15),K15&lt;&gt;0),B15/K15,0)</f>
        <v>1.0999999999999999E-2</v>
      </c>
      <c r="AJ15" s="74">
        <f t="shared" si="5"/>
        <v>0</v>
      </c>
      <c r="AK15" s="74">
        <f t="shared" ref="AK15:AK75" si="15">IF(C15&lt;&gt;"",L15,0)</f>
        <v>0</v>
      </c>
      <c r="AM15" s="74">
        <v>1</v>
      </c>
      <c r="AN15" s="74" t="s">
        <v>2716</v>
      </c>
    </row>
    <row r="16" spans="1:40">
      <c r="A16" s="177" t="s">
        <v>940</v>
      </c>
      <c r="B16" s="178">
        <v>20</v>
      </c>
      <c r="C16" s="19"/>
      <c r="D16" s="70"/>
      <c r="E16" s="71"/>
      <c r="F16" s="125">
        <f>IF($A16 &lt;&gt; "",VLOOKUP($A16,CSP!$1:$1048576,10,FALSE)/1000000,"")</f>
        <v>0.01</v>
      </c>
      <c r="G16" s="125">
        <f>IF($A16 &lt;&gt; "",IF(VLOOKUP($A16,CSP!$1:$1048576,14,FALSE)="NA","",VLOOKUP($A16,CSP!$1:$1048576,14,FALSE)/1000000),"")</f>
        <v>100000</v>
      </c>
      <c r="H16" s="126" t="str">
        <f t="shared" si="7"/>
        <v/>
      </c>
      <c r="I16" s="126">
        <f t="shared" si="8"/>
        <v>2000</v>
      </c>
      <c r="J16" s="126" t="str">
        <f t="shared" si="9"/>
        <v>D</v>
      </c>
      <c r="K16" s="132">
        <f>IF($A16 &lt;&gt; "",VLOOKUP($A16,CSP!$1:$1048576,11,FALSE),"")</f>
        <v>20000</v>
      </c>
      <c r="L16" s="133">
        <f>IF($A16 &lt;&gt; "",VLOOKUP($A16,CSP!$1:$1048576,25,FALSE),"")</f>
        <v>10979.199999999999</v>
      </c>
      <c r="N16" s="142"/>
      <c r="O16" s="143"/>
      <c r="P16" s="141" t="str">
        <f t="shared" ca="1" si="1"/>
        <v/>
      </c>
      <c r="W16" s="96">
        <f>SUMIF($E$11:$E$1004,AA16,AE$11:$AE$1004)</f>
        <v>0</v>
      </c>
      <c r="X16" s="74" t="str">
        <f t="shared" si="2"/>
        <v>sans</v>
      </c>
      <c r="Y16" s="74">
        <f>SUMIF($E$11:$E$1004,AA16,AD$11:$AD$1004)</f>
        <v>0</v>
      </c>
      <c r="Z16" s="95">
        <f>SUMIF($E$11:$E$1004,AA16,AB$11:$AB$1004)</f>
        <v>0</v>
      </c>
      <c r="AA16" s="97">
        <f t="shared" si="6"/>
        <v>6</v>
      </c>
      <c r="AB16" s="74">
        <f t="shared" si="10"/>
        <v>2.0000000000000001E-4</v>
      </c>
      <c r="AC16" s="74">
        <f t="shared" si="3"/>
        <v>0</v>
      </c>
      <c r="AD16" s="74">
        <f t="shared" si="11"/>
        <v>0</v>
      </c>
      <c r="AE16" s="96">
        <f t="shared" si="12"/>
        <v>2000</v>
      </c>
      <c r="AF16" s="74" t="str">
        <f t="shared" si="4"/>
        <v>sans</v>
      </c>
      <c r="AG16" s="74">
        <f t="shared" si="13"/>
        <v>1</v>
      </c>
      <c r="AH16" s="74">
        <f t="shared" si="0"/>
        <v>0</v>
      </c>
      <c r="AI16" s="74">
        <f t="shared" si="14"/>
        <v>1E-3</v>
      </c>
      <c r="AJ16" s="74">
        <f t="shared" si="5"/>
        <v>0</v>
      </c>
      <c r="AK16" s="74">
        <f t="shared" si="15"/>
        <v>0</v>
      </c>
      <c r="AM16" s="74">
        <v>2</v>
      </c>
      <c r="AN16" s="74" t="s">
        <v>9</v>
      </c>
    </row>
    <row r="17" spans="1:40">
      <c r="A17" s="177" t="s">
        <v>952</v>
      </c>
      <c r="B17" s="178">
        <v>20</v>
      </c>
      <c r="C17" s="19"/>
      <c r="D17" s="70"/>
      <c r="E17" s="71"/>
      <c r="F17" s="125">
        <f>IF($A17 &lt;&gt; "",VLOOKUP($A17,CSP!$1:$1048576,10,FALSE)/1000000,"")</f>
        <v>1</v>
      </c>
      <c r="G17" s="125">
        <f>IF($A17 &lt;&gt; "",VLOOKUP($A17,CSP!$1:$1048576,14,FALSE)/1000000,"")</f>
        <v>200000</v>
      </c>
      <c r="H17" s="126" t="str">
        <f t="shared" si="7"/>
        <v/>
      </c>
      <c r="I17" s="126">
        <f t="shared" si="8"/>
        <v>20</v>
      </c>
      <c r="J17" s="126" t="str">
        <f t="shared" si="9"/>
        <v>D</v>
      </c>
      <c r="K17" s="132">
        <f>IF($A17 &lt;&gt; "",VLOOKUP($A17,CSP!$1:$1048576,11,FALSE),"")</f>
        <v>30000</v>
      </c>
      <c r="L17" s="133">
        <f>IF($A17 &lt;&gt; "",VLOOKUP($A17,CSP!$1:$1048576,25,FALSE),"")</f>
        <v>3851.1150000000002</v>
      </c>
      <c r="N17" s="142"/>
      <c r="O17" s="143"/>
      <c r="P17" s="141" t="str">
        <f t="shared" ca="1" si="1"/>
        <v/>
      </c>
      <c r="W17" s="96">
        <f>SUMIF($E$11:$E$1004,AA17,AE$11:$AE$1004)</f>
        <v>0</v>
      </c>
      <c r="X17" s="74" t="str">
        <f t="shared" si="2"/>
        <v>sans</v>
      </c>
      <c r="Y17" s="74">
        <f>SUMIF($E$11:$E$1004,AA17,AD$11:$AD$1004)</f>
        <v>0</v>
      </c>
      <c r="Z17" s="95">
        <f>SUMIF($E$11:$E$1004,AA17,AB$11:$AB$1004)</f>
        <v>0</v>
      </c>
      <c r="AA17" s="97">
        <f t="shared" si="6"/>
        <v>7</v>
      </c>
      <c r="AB17" s="74">
        <f t="shared" si="10"/>
        <v>1E-4</v>
      </c>
      <c r="AC17" s="74">
        <f t="shared" si="3"/>
        <v>0</v>
      </c>
      <c r="AD17" s="74">
        <f t="shared" si="11"/>
        <v>0</v>
      </c>
      <c r="AE17" s="96">
        <f t="shared" si="12"/>
        <v>20</v>
      </c>
      <c r="AF17" s="74" t="str">
        <f t="shared" si="4"/>
        <v>sans</v>
      </c>
      <c r="AG17" s="74">
        <f t="shared" si="13"/>
        <v>1</v>
      </c>
      <c r="AH17" s="74">
        <f t="shared" si="0"/>
        <v>0</v>
      </c>
      <c r="AI17" s="74">
        <f t="shared" si="14"/>
        <v>6.6666666666666664E-4</v>
      </c>
      <c r="AJ17" s="74">
        <f t="shared" si="5"/>
        <v>0</v>
      </c>
      <c r="AK17" s="74">
        <f t="shared" si="15"/>
        <v>0</v>
      </c>
      <c r="AM17" s="74">
        <v>3</v>
      </c>
      <c r="AN17" s="74" t="s">
        <v>2717</v>
      </c>
    </row>
    <row r="18" spans="1:40">
      <c r="A18" s="179" t="s">
        <v>546</v>
      </c>
      <c r="B18" s="178">
        <v>0.3</v>
      </c>
      <c r="C18" s="19"/>
      <c r="D18" s="70" t="s">
        <v>2693</v>
      </c>
      <c r="E18" s="71"/>
      <c r="F18" s="125">
        <f>IF($A18 &lt;&gt; "",VLOOKUP($A18,CSP!$1:$1048576,10,FALSE)/1000000,"")</f>
        <v>0.01</v>
      </c>
      <c r="G18" s="125">
        <f>IF($A18 &lt;&gt; "",VLOOKUP($A18,CSP!$1:$1048576,14,FALSE)/1000000,"")</f>
        <v>1000000</v>
      </c>
      <c r="H18" s="126" t="str">
        <f t="shared" si="7"/>
        <v/>
      </c>
      <c r="I18" s="126">
        <f t="shared" si="8"/>
        <v>30</v>
      </c>
      <c r="J18" s="126" t="str">
        <f t="shared" si="9"/>
        <v>D</v>
      </c>
      <c r="K18" s="132">
        <f>IF($A18 &lt;&gt; "",VLOOKUP($A18,CSP!$1:$1048576,11,FALSE),"")</f>
        <v>3000</v>
      </c>
      <c r="L18" s="133">
        <f>IF($A18 &lt;&gt; "",VLOOKUP($A18,CSP!$1:$1048576,25,FALSE),"")</f>
        <v>10508.35</v>
      </c>
      <c r="N18" s="142"/>
      <c r="O18" s="143"/>
      <c r="P18" s="141" t="str">
        <f t="shared" ca="1" si="1"/>
        <v/>
      </c>
      <c r="W18" s="96">
        <f>SUMIF($E$11:$E$1004,AA18,AE$11:$AE$1004)</f>
        <v>0</v>
      </c>
      <c r="X18" s="74" t="str">
        <f t="shared" si="2"/>
        <v>sans</v>
      </c>
      <c r="Y18" s="74">
        <f>SUMIF($E$11:$E$1004,AA18,AD$11:$AD$1004)</f>
        <v>0</v>
      </c>
      <c r="Z18" s="95">
        <f>SUMIF($E$11:$E$1004,AA18,AB$11:$AB$1004)</f>
        <v>0</v>
      </c>
      <c r="AA18" s="97">
        <f t="shared" si="6"/>
        <v>8</v>
      </c>
      <c r="AB18" s="74">
        <f t="shared" si="10"/>
        <v>2.9999999999999999E-7</v>
      </c>
      <c r="AC18" s="74">
        <f t="shared" si="3"/>
        <v>0</v>
      </c>
      <c r="AD18" s="74">
        <f t="shared" si="11"/>
        <v>1</v>
      </c>
      <c r="AE18" s="96">
        <f t="shared" si="12"/>
        <v>30</v>
      </c>
      <c r="AF18" s="74" t="str">
        <f t="shared" si="4"/>
        <v>sans</v>
      </c>
      <c r="AG18" s="74">
        <f t="shared" si="13"/>
        <v>1</v>
      </c>
      <c r="AH18" s="74">
        <f t="shared" si="0"/>
        <v>0</v>
      </c>
      <c r="AI18" s="74">
        <f t="shared" si="14"/>
        <v>9.9999999999999991E-5</v>
      </c>
      <c r="AJ18" s="74">
        <f t="shared" si="5"/>
        <v>0</v>
      </c>
      <c r="AK18" s="74">
        <f t="shared" si="15"/>
        <v>0</v>
      </c>
      <c r="AM18" s="74">
        <v>4</v>
      </c>
      <c r="AN18" s="74" t="s">
        <v>2718</v>
      </c>
    </row>
    <row r="19" spans="1:40">
      <c r="A19" s="179"/>
      <c r="B19" s="178"/>
      <c r="C19" s="19"/>
      <c r="D19" s="70"/>
      <c r="E19" s="71"/>
      <c r="F19" s="125" t="str">
        <f>IF($A19 &lt;&gt; "",VLOOKUP($A19,CSP!$1:$1048576,10,FALSE)/1000000,"")</f>
        <v/>
      </c>
      <c r="G19" s="125" t="str">
        <f>IF($A19 &lt;&gt; "",VLOOKUP($A19,CSP!$1:$1048576,14,FALSE)/1000000,"")</f>
        <v/>
      </c>
      <c r="H19" s="126" t="str">
        <f t="shared" si="7"/>
        <v/>
      </c>
      <c r="I19" s="126" t="str">
        <f t="shared" si="8"/>
        <v/>
      </c>
      <c r="J19" s="126" t="str">
        <f t="shared" si="9"/>
        <v/>
      </c>
      <c r="K19" s="132" t="str">
        <f>IF($A19 &lt;&gt; "",VLOOKUP($A19,CSP!$1:$1048576,11,FALSE),"")</f>
        <v/>
      </c>
      <c r="L19" s="133" t="str">
        <f>IF($A19 &lt;&gt; "",VLOOKUP($A19,CSP!$1:$1048576,25,FALSE),"")</f>
        <v/>
      </c>
      <c r="N19" s="142"/>
      <c r="O19" s="144"/>
      <c r="P19" s="141" t="str">
        <f t="shared" ca="1" si="1"/>
        <v/>
      </c>
      <c r="W19" s="96">
        <f>SUMIF($E$11:$E$1004,AA19,AE$11:$AE$1004)</f>
        <v>0</v>
      </c>
      <c r="X19" s="74" t="str">
        <f t="shared" si="2"/>
        <v>sans</v>
      </c>
      <c r="Y19" s="74">
        <f>SUMIF($E$11:$E$1004,AA19,AD$11:$AD$1004)</f>
        <v>0</v>
      </c>
      <c r="Z19" s="95">
        <f>SUMIF($E$11:$E$1004,AA19,AB$11:$AB$1004)</f>
        <v>0</v>
      </c>
      <c r="AA19" s="97">
        <f t="shared" si="6"/>
        <v>9</v>
      </c>
      <c r="AB19" s="74">
        <f t="shared" si="10"/>
        <v>0</v>
      </c>
      <c r="AC19" s="74">
        <f t="shared" si="3"/>
        <v>0</v>
      </c>
      <c r="AD19" s="74">
        <f t="shared" si="11"/>
        <v>0</v>
      </c>
      <c r="AE19" s="96">
        <f t="shared" si="12"/>
        <v>0</v>
      </c>
      <c r="AF19" s="74" t="str">
        <f t="shared" si="4"/>
        <v>sans</v>
      </c>
      <c r="AG19" s="74">
        <f t="shared" si="13"/>
        <v>0</v>
      </c>
      <c r="AH19" s="74">
        <f t="shared" si="0"/>
        <v>0</v>
      </c>
      <c r="AI19" s="74">
        <f t="shared" si="14"/>
        <v>0</v>
      </c>
      <c r="AJ19" s="74">
        <f t="shared" si="5"/>
        <v>0</v>
      </c>
      <c r="AK19" s="74">
        <f t="shared" si="15"/>
        <v>0</v>
      </c>
    </row>
    <row r="20" spans="1:40">
      <c r="A20" s="179"/>
      <c r="B20" s="178"/>
      <c r="C20" s="19"/>
      <c r="D20" s="70"/>
      <c r="E20" s="71"/>
      <c r="F20" s="125" t="str">
        <f>IF($A20 &lt;&gt; "",VLOOKUP($A20,CSP!$1:$1048576,10,FALSE)/1000000,"")</f>
        <v/>
      </c>
      <c r="G20" s="125" t="str">
        <f>IF($A20 &lt;&gt; "",VLOOKUP($A20,CSP!$1:$1048576,14,FALSE)/1000000,"")</f>
        <v/>
      </c>
      <c r="H20" s="126" t="str">
        <f t="shared" si="7"/>
        <v/>
      </c>
      <c r="I20" s="126" t="str">
        <f t="shared" si="8"/>
        <v/>
      </c>
      <c r="J20" s="126" t="str">
        <f t="shared" si="9"/>
        <v/>
      </c>
      <c r="K20" s="132" t="str">
        <f>IF($A20 &lt;&gt; "",VLOOKUP($A20,CSP!$1:$1048576,11,FALSE),"")</f>
        <v/>
      </c>
      <c r="L20" s="133" t="str">
        <f>IF($A20 &lt;&gt; "",VLOOKUP($A20,CSP!$1:$1048576,25,FALSE),"")</f>
        <v/>
      </c>
      <c r="N20" s="142"/>
      <c r="O20" s="144"/>
      <c r="P20" s="141" t="str">
        <f t="shared" ca="1" si="1"/>
        <v/>
      </c>
      <c r="W20" s="96">
        <f>SUMIF($E$11:$E$1004,AA20,AE$11:$AE$1004)</f>
        <v>0</v>
      </c>
      <c r="X20" s="74" t="str">
        <f t="shared" si="2"/>
        <v>sans</v>
      </c>
      <c r="Y20" s="74">
        <f>SUMIF($E$11:$E$1004,AA20,AD$11:$AD$1004)</f>
        <v>0</v>
      </c>
      <c r="Z20" s="95">
        <f>SUMIF($E$11:$E$1004,AA20,AB$11:$AB$1004)</f>
        <v>0</v>
      </c>
      <c r="AA20" s="97">
        <f t="shared" si="6"/>
        <v>10</v>
      </c>
      <c r="AB20" s="74">
        <f t="shared" si="10"/>
        <v>0</v>
      </c>
      <c r="AC20" s="74">
        <f t="shared" si="3"/>
        <v>0</v>
      </c>
      <c r="AD20" s="74">
        <f t="shared" si="11"/>
        <v>0</v>
      </c>
      <c r="AE20" s="96">
        <f t="shared" si="12"/>
        <v>0</v>
      </c>
      <c r="AF20" s="74" t="str">
        <f t="shared" si="4"/>
        <v>sans</v>
      </c>
      <c r="AG20" s="74">
        <f t="shared" si="13"/>
        <v>0</v>
      </c>
      <c r="AH20" s="74">
        <f t="shared" si="0"/>
        <v>0</v>
      </c>
      <c r="AI20" s="74">
        <f t="shared" si="14"/>
        <v>0</v>
      </c>
      <c r="AJ20" s="74">
        <f t="shared" si="5"/>
        <v>0</v>
      </c>
      <c r="AK20" s="74">
        <f t="shared" si="15"/>
        <v>0</v>
      </c>
    </row>
    <row r="21" spans="1:40">
      <c r="A21" s="179"/>
      <c r="B21" s="178"/>
      <c r="C21" s="19"/>
      <c r="D21" s="70"/>
      <c r="E21" s="71"/>
      <c r="F21" s="125" t="str">
        <f>IF($A21 &lt;&gt; "",VLOOKUP($A21,CSP!$1:$1048576,10,FALSE)/1000000,"")</f>
        <v/>
      </c>
      <c r="G21" s="125" t="str">
        <f>IF($A21 &lt;&gt; "",VLOOKUP($A21,CSP!$1:$1048576,14,FALSE)/1000000,"")</f>
        <v/>
      </c>
      <c r="H21" s="126" t="str">
        <f t="shared" si="7"/>
        <v/>
      </c>
      <c r="I21" s="126" t="str">
        <f t="shared" si="8"/>
        <v/>
      </c>
      <c r="J21" s="126" t="str">
        <f t="shared" si="9"/>
        <v/>
      </c>
      <c r="K21" s="132" t="str">
        <f>IF($A21 &lt;&gt; "",VLOOKUP($A21,CSP!$1:$1048576,11,FALSE),"")</f>
        <v/>
      </c>
      <c r="L21" s="133" t="str">
        <f>IF($A21 &lt;&gt; "",VLOOKUP($A21,CSP!$1:$1048576,25,FALSE),"")</f>
        <v/>
      </c>
      <c r="N21" s="142"/>
      <c r="O21" s="144"/>
      <c r="P21" s="141" t="str">
        <f t="shared" ca="1" si="1"/>
        <v/>
      </c>
      <c r="W21" s="96">
        <f>SUMIF($E$11:$E$1004,AA21,AE$11:$AE$1004)</f>
        <v>0</v>
      </c>
      <c r="X21" s="74" t="str">
        <f t="shared" si="2"/>
        <v>sans</v>
      </c>
      <c r="Y21" s="74">
        <f>SUMIF($E$11:$E$1004,AA21,AD$11:$AD$1004)</f>
        <v>0</v>
      </c>
      <c r="Z21" s="95">
        <f>SUMIF($E$11:$E$1004,AA21,AB$11:$AB$1004)</f>
        <v>0</v>
      </c>
      <c r="AA21" s="97">
        <f t="shared" si="6"/>
        <v>11</v>
      </c>
      <c r="AB21" s="74">
        <f t="shared" si="10"/>
        <v>0</v>
      </c>
      <c r="AC21" s="74">
        <f t="shared" si="3"/>
        <v>0</v>
      </c>
      <c r="AD21" s="74">
        <f t="shared" si="11"/>
        <v>0</v>
      </c>
      <c r="AE21" s="96">
        <f t="shared" si="12"/>
        <v>0</v>
      </c>
      <c r="AF21" s="74" t="str">
        <f t="shared" si="4"/>
        <v>sans</v>
      </c>
      <c r="AG21" s="74">
        <f t="shared" si="13"/>
        <v>0</v>
      </c>
      <c r="AH21" s="74">
        <f t="shared" si="0"/>
        <v>0</v>
      </c>
      <c r="AI21" s="74">
        <f t="shared" si="14"/>
        <v>0</v>
      </c>
      <c r="AJ21" s="74">
        <f t="shared" si="5"/>
        <v>0</v>
      </c>
      <c r="AK21" s="74">
        <f t="shared" si="15"/>
        <v>0</v>
      </c>
    </row>
    <row r="22" spans="1:40">
      <c r="A22" s="179"/>
      <c r="B22" s="178"/>
      <c r="C22" s="19"/>
      <c r="D22" s="70"/>
      <c r="E22" s="71"/>
      <c r="F22" s="125" t="str">
        <f>IF($A22 &lt;&gt; "",VLOOKUP($A22,CSP!$1:$1048576,10,FALSE)/1000000,"")</f>
        <v/>
      </c>
      <c r="G22" s="125" t="str">
        <f>IF($A22 &lt;&gt; "",VLOOKUP($A22,CSP!$1:$1048576,14,FALSE)/1000000,"")</f>
        <v/>
      </c>
      <c r="H22" s="126" t="str">
        <f t="shared" si="7"/>
        <v/>
      </c>
      <c r="I22" s="126" t="str">
        <f t="shared" si="8"/>
        <v/>
      </c>
      <c r="J22" s="126" t="str">
        <f t="shared" si="9"/>
        <v/>
      </c>
      <c r="K22" s="132" t="str">
        <f>IF($A22 &lt;&gt; "",VLOOKUP($A22,CSP!$1:$1048576,11,FALSE),"")</f>
        <v/>
      </c>
      <c r="L22" s="133" t="str">
        <f>IF($A22 &lt;&gt; "",VLOOKUP($A22,CSP!$1:$1048576,25,FALSE),"")</f>
        <v/>
      </c>
      <c r="N22" s="142"/>
      <c r="O22" s="144"/>
      <c r="P22" s="141" t="str">
        <f t="shared" ca="1" si="1"/>
        <v/>
      </c>
      <c r="W22" s="96">
        <f>SUMIF($E$11:$E$1004,AA22,AE$11:$AE$1004)</f>
        <v>0</v>
      </c>
      <c r="X22" s="74" t="str">
        <f t="shared" si="2"/>
        <v>sans</v>
      </c>
      <c r="Y22" s="74">
        <f>SUMIF($E$11:$E$1004,AA22,AD$11:$AD$1004)</f>
        <v>0</v>
      </c>
      <c r="Z22" s="95">
        <f>SUMIF($E$11:$E$1004,AA22,AB$11:$AB$1004)</f>
        <v>0</v>
      </c>
      <c r="AA22" s="97">
        <f t="shared" si="6"/>
        <v>12</v>
      </c>
      <c r="AB22" s="74">
        <f t="shared" si="10"/>
        <v>0</v>
      </c>
      <c r="AC22" s="74">
        <f t="shared" si="3"/>
        <v>0</v>
      </c>
      <c r="AD22" s="74">
        <f t="shared" si="11"/>
        <v>0</v>
      </c>
      <c r="AE22" s="96">
        <f t="shared" si="12"/>
        <v>0</v>
      </c>
      <c r="AF22" s="74" t="str">
        <f t="shared" si="4"/>
        <v>sans</v>
      </c>
      <c r="AG22" s="74">
        <f t="shared" si="13"/>
        <v>0</v>
      </c>
      <c r="AH22" s="74">
        <f t="shared" si="0"/>
        <v>0</v>
      </c>
      <c r="AI22" s="74">
        <f t="shared" si="14"/>
        <v>0</v>
      </c>
      <c r="AJ22" s="74">
        <f t="shared" si="5"/>
        <v>0</v>
      </c>
      <c r="AK22" s="74">
        <f t="shared" si="15"/>
        <v>0</v>
      </c>
    </row>
    <row r="23" spans="1:40">
      <c r="A23" s="179"/>
      <c r="B23" s="178"/>
      <c r="C23" s="19"/>
      <c r="D23" s="70"/>
      <c r="E23" s="71"/>
      <c r="F23" s="125" t="str">
        <f>IF($A23 &lt;&gt; "",VLOOKUP($A23,CSP!$1:$1048576,10,FALSE)/1000000,"")</f>
        <v/>
      </c>
      <c r="G23" s="125" t="str">
        <f>IF($A23 &lt;&gt; "",VLOOKUP($A23,CSP!$1:$1048576,14,FALSE)/1000000,"")</f>
        <v/>
      </c>
      <c r="H23" s="126" t="str">
        <f t="shared" si="7"/>
        <v/>
      </c>
      <c r="I23" s="126" t="str">
        <f t="shared" si="8"/>
        <v/>
      </c>
      <c r="J23" s="126" t="str">
        <f t="shared" si="9"/>
        <v/>
      </c>
      <c r="K23" s="132" t="str">
        <f>IF($A23 &lt;&gt; "",VLOOKUP($A23,CSP!$1:$1048576,11,FALSE),"")</f>
        <v/>
      </c>
      <c r="L23" s="133" t="str">
        <f>IF($A23 &lt;&gt; "",VLOOKUP($A23,CSP!$1:$1048576,25,FALSE),"")</f>
        <v/>
      </c>
      <c r="N23" s="142"/>
      <c r="O23" s="144"/>
      <c r="P23" s="141" t="str">
        <f t="shared" ca="1" si="1"/>
        <v/>
      </c>
      <c r="W23" s="96">
        <f>SUMIF($E$11:$E$1004,AA23,AE$11:$AE$1004)</f>
        <v>0</v>
      </c>
      <c r="X23" s="74" t="str">
        <f t="shared" si="2"/>
        <v>sans</v>
      </c>
      <c r="Y23" s="74">
        <f>SUMIF($E$11:$E$1004,AA23,AD$11:$AD$1004)</f>
        <v>0</v>
      </c>
      <c r="Z23" s="95">
        <f>SUMIF($E$11:$E$1004,AA23,AB$11:$AB$1004)</f>
        <v>0</v>
      </c>
      <c r="AA23" s="97">
        <f t="shared" si="6"/>
        <v>13</v>
      </c>
      <c r="AB23" s="74">
        <f t="shared" si="10"/>
        <v>0</v>
      </c>
      <c r="AC23" s="74">
        <f t="shared" si="3"/>
        <v>0</v>
      </c>
      <c r="AD23" s="74">
        <f t="shared" si="11"/>
        <v>0</v>
      </c>
      <c r="AE23" s="96">
        <f t="shared" si="12"/>
        <v>0</v>
      </c>
      <c r="AF23" s="74" t="str">
        <f t="shared" si="4"/>
        <v>sans</v>
      </c>
      <c r="AG23" s="74">
        <f t="shared" si="13"/>
        <v>0</v>
      </c>
      <c r="AH23" s="74">
        <f t="shared" si="0"/>
        <v>0</v>
      </c>
      <c r="AI23" s="74">
        <f t="shared" si="14"/>
        <v>0</v>
      </c>
      <c r="AJ23" s="74">
        <f t="shared" si="5"/>
        <v>0</v>
      </c>
      <c r="AK23" s="74">
        <f t="shared" si="15"/>
        <v>0</v>
      </c>
    </row>
    <row r="24" spans="1:40">
      <c r="A24" s="179"/>
      <c r="B24" s="178"/>
      <c r="C24" s="19"/>
      <c r="D24" s="70"/>
      <c r="E24" s="71"/>
      <c r="F24" s="125" t="str">
        <f>IF($A24 &lt;&gt; "",VLOOKUP($A24,CSP!$1:$1048576,10,FALSE)/1000000,"")</f>
        <v/>
      </c>
      <c r="G24" s="125" t="str">
        <f>IF($A24 &lt;&gt; "",VLOOKUP($A24,CSP!$1:$1048576,14,FALSE)/1000000,"")</f>
        <v/>
      </c>
      <c r="H24" s="126" t="str">
        <f t="shared" si="7"/>
        <v/>
      </c>
      <c r="I24" s="126" t="str">
        <f t="shared" si="8"/>
        <v/>
      </c>
      <c r="J24" s="126" t="str">
        <f t="shared" si="9"/>
        <v/>
      </c>
      <c r="K24" s="132" t="str">
        <f>IF($A24 &lt;&gt; "",VLOOKUP($A24,CSP!$1:$1048576,11,FALSE),"")</f>
        <v/>
      </c>
      <c r="L24" s="133" t="str">
        <f>IF($A24 &lt;&gt; "",VLOOKUP($A24,CSP!$1:$1048576,25,FALSE),"")</f>
        <v/>
      </c>
      <c r="N24" s="142"/>
      <c r="O24" s="144"/>
      <c r="P24" s="141" t="str">
        <f t="shared" ca="1" si="1"/>
        <v/>
      </c>
      <c r="W24" s="96">
        <f>SUMIF($E$11:$E$1004,AA24,AE$11:$AE$1004)</f>
        <v>0</v>
      </c>
      <c r="X24" s="74" t="str">
        <f t="shared" si="2"/>
        <v>sans</v>
      </c>
      <c r="Y24" s="74">
        <f>SUMIF($E$11:$E$1004,AA24,AD$11:$AD$1004)</f>
        <v>0</v>
      </c>
      <c r="Z24" s="95">
        <f>SUMIF($E$11:$E$1004,AA24,AB$11:$AB$1004)</f>
        <v>0</v>
      </c>
      <c r="AA24" s="97">
        <f t="shared" si="6"/>
        <v>14</v>
      </c>
      <c r="AB24" s="74">
        <f t="shared" si="10"/>
        <v>0</v>
      </c>
      <c r="AC24" s="74">
        <f t="shared" si="3"/>
        <v>0</v>
      </c>
      <c r="AD24" s="74">
        <f t="shared" si="11"/>
        <v>0</v>
      </c>
      <c r="AE24" s="96">
        <f t="shared" si="12"/>
        <v>0</v>
      </c>
      <c r="AF24" s="74" t="str">
        <f t="shared" si="4"/>
        <v>sans</v>
      </c>
      <c r="AG24" s="74">
        <f t="shared" si="13"/>
        <v>0</v>
      </c>
      <c r="AH24" s="74">
        <f t="shared" si="0"/>
        <v>0</v>
      </c>
      <c r="AI24" s="74">
        <f t="shared" si="14"/>
        <v>0</v>
      </c>
      <c r="AJ24" s="74">
        <f t="shared" si="5"/>
        <v>0</v>
      </c>
      <c r="AK24" s="74">
        <f t="shared" si="15"/>
        <v>0</v>
      </c>
    </row>
    <row r="25" spans="1:40">
      <c r="A25" s="179"/>
      <c r="B25" s="179"/>
      <c r="C25" s="19"/>
      <c r="D25" s="70"/>
      <c r="E25" s="71"/>
      <c r="F25" s="125" t="str">
        <f>IF($A25 &lt;&gt; "",VLOOKUP($A25,CSP!$1:$1048576,10,FALSE)/1000000,"")</f>
        <v/>
      </c>
      <c r="G25" s="125" t="str">
        <f>IF($A25 &lt;&gt; "",VLOOKUP($A25,CSP!$1:$1048576,14,FALSE)/1000000,"")</f>
        <v/>
      </c>
      <c r="H25" s="126" t="str">
        <f t="shared" si="7"/>
        <v/>
      </c>
      <c r="I25" s="126" t="str">
        <f t="shared" si="8"/>
        <v/>
      </c>
      <c r="J25" s="126" t="str">
        <f t="shared" si="9"/>
        <v/>
      </c>
      <c r="K25" s="132" t="str">
        <f>IF($A25 &lt;&gt; "",VLOOKUP($A25,CSP!$1:$1048576,11,FALSE),"")</f>
        <v/>
      </c>
      <c r="L25" s="133" t="str">
        <f>IF($A25 &lt;&gt; "",VLOOKUP($A25,CSP!$1:$1048576,25,FALSE),"")</f>
        <v/>
      </c>
      <c r="N25" s="142"/>
      <c r="O25" s="144"/>
      <c r="P25" s="141" t="str">
        <f t="shared" ca="1" si="1"/>
        <v/>
      </c>
      <c r="W25" s="96">
        <f>SUMIF($E$11:$E$1004,AA25,AE$11:$AE$1004)</f>
        <v>0</v>
      </c>
      <c r="X25" s="74" t="str">
        <f t="shared" si="2"/>
        <v>sans</v>
      </c>
      <c r="Y25" s="74">
        <f>SUMIF($E$11:$E$1004,AA25,AD$11:$AD$1004)</f>
        <v>0</v>
      </c>
      <c r="Z25" s="95">
        <f>SUMIF($E$11:$E$1004,AA25,AB$11:$AB$1004)</f>
        <v>0</v>
      </c>
      <c r="AA25" s="97">
        <f t="shared" si="6"/>
        <v>15</v>
      </c>
      <c r="AB25" s="74">
        <f t="shared" si="10"/>
        <v>0</v>
      </c>
      <c r="AC25" s="74">
        <f t="shared" si="3"/>
        <v>0</v>
      </c>
      <c r="AD25" s="74">
        <f t="shared" si="11"/>
        <v>0</v>
      </c>
      <c r="AE25" s="96">
        <f t="shared" si="12"/>
        <v>0</v>
      </c>
      <c r="AF25" s="74" t="str">
        <f t="shared" si="4"/>
        <v>sans</v>
      </c>
      <c r="AG25" s="74">
        <f t="shared" si="13"/>
        <v>0</v>
      </c>
      <c r="AH25" s="74">
        <f t="shared" si="0"/>
        <v>0</v>
      </c>
      <c r="AI25" s="74">
        <f t="shared" si="14"/>
        <v>0</v>
      </c>
      <c r="AJ25" s="74">
        <f t="shared" si="5"/>
        <v>0</v>
      </c>
      <c r="AK25" s="74">
        <f t="shared" si="15"/>
        <v>0</v>
      </c>
    </row>
    <row r="26" spans="1:40">
      <c r="A26" s="179"/>
      <c r="B26" s="179"/>
      <c r="C26" s="19"/>
      <c r="D26" s="70"/>
      <c r="E26" s="71"/>
      <c r="F26" s="125" t="str">
        <f>IF($A26 &lt;&gt; "",VLOOKUP($A26,CSP!$1:$1048576,10,FALSE)/1000000,"")</f>
        <v/>
      </c>
      <c r="G26" s="125" t="str">
        <f>IF($A26 &lt;&gt; "",VLOOKUP($A26,CSP!$1:$1048576,14,FALSE)/1000000,"")</f>
        <v/>
      </c>
      <c r="H26" s="126" t="str">
        <f t="shared" si="7"/>
        <v/>
      </c>
      <c r="I26" s="126" t="str">
        <f t="shared" si="8"/>
        <v/>
      </c>
      <c r="J26" s="126" t="str">
        <f t="shared" si="9"/>
        <v/>
      </c>
      <c r="K26" s="132" t="str">
        <f>IF($A26 &lt;&gt; "",VLOOKUP($A26,CSP!$1:$1048576,11,FALSE),"")</f>
        <v/>
      </c>
      <c r="L26" s="133" t="str">
        <f>IF($A26 &lt;&gt; "",VLOOKUP($A26,CSP!$1:$1048576,25,FALSE),"")</f>
        <v/>
      </c>
      <c r="N26" s="142"/>
      <c r="O26" s="143"/>
      <c r="P26" s="141" t="str">
        <f t="shared" ca="1" si="1"/>
        <v/>
      </c>
      <c r="W26" s="96">
        <f>SUMIF($E$11:$E$1004,AA26,AE$11:$AE$1004)</f>
        <v>0</v>
      </c>
      <c r="X26" s="74" t="str">
        <f t="shared" si="2"/>
        <v>sans</v>
      </c>
      <c r="Y26" s="74">
        <f>SUMIF($E$11:$E$1004,AA26,AD$11:$AD$1004)</f>
        <v>0</v>
      </c>
      <c r="Z26" s="95">
        <f>SUMIF($E$11:$E$1004,AA26,AB$11:$AB$1004)</f>
        <v>0</v>
      </c>
      <c r="AA26" s="97">
        <f t="shared" si="6"/>
        <v>16</v>
      </c>
      <c r="AB26" s="74">
        <f t="shared" si="10"/>
        <v>0</v>
      </c>
      <c r="AC26" s="74">
        <f t="shared" si="3"/>
        <v>0</v>
      </c>
      <c r="AD26" s="74">
        <f t="shared" si="11"/>
        <v>0</v>
      </c>
      <c r="AE26" s="96">
        <f t="shared" si="12"/>
        <v>0</v>
      </c>
      <c r="AF26" s="74" t="str">
        <f t="shared" si="4"/>
        <v>sans</v>
      </c>
      <c r="AG26" s="74">
        <f t="shared" si="13"/>
        <v>0</v>
      </c>
      <c r="AH26" s="74">
        <f t="shared" si="0"/>
        <v>0</v>
      </c>
      <c r="AI26" s="74">
        <f t="shared" si="14"/>
        <v>0</v>
      </c>
      <c r="AJ26" s="74">
        <f t="shared" si="5"/>
        <v>0</v>
      </c>
      <c r="AK26" s="74">
        <f t="shared" si="15"/>
        <v>0</v>
      </c>
    </row>
    <row r="27" spans="1:40">
      <c r="A27" s="179"/>
      <c r="B27" s="179"/>
      <c r="C27" s="19"/>
      <c r="D27" s="70"/>
      <c r="E27" s="71"/>
      <c r="F27" s="125" t="str">
        <f>IF($A27 &lt;&gt; "",VLOOKUP($A27,CSP!$1:$1048576,10,FALSE)/1000000,"")</f>
        <v/>
      </c>
      <c r="G27" s="125" t="str">
        <f>IF($A27 &lt;&gt; "",VLOOKUP($A27,CSP!$1:$1048576,14,FALSE)/1000000,"")</f>
        <v/>
      </c>
      <c r="H27" s="126" t="str">
        <f t="shared" si="7"/>
        <v/>
      </c>
      <c r="I27" s="126" t="str">
        <f t="shared" si="8"/>
        <v/>
      </c>
      <c r="J27" s="126" t="str">
        <f t="shared" si="9"/>
        <v/>
      </c>
      <c r="K27" s="132" t="str">
        <f>IF($A27 &lt;&gt; "",VLOOKUP($A27,CSP!$1:$1048576,11,FALSE),"")</f>
        <v/>
      </c>
      <c r="L27" s="133" t="str">
        <f>IF($A27 &lt;&gt; "",VLOOKUP($A27,CSP!$1:$1048576,25,FALSE),"")</f>
        <v/>
      </c>
      <c r="N27" s="142"/>
      <c r="O27" s="143"/>
      <c r="P27" s="141" t="str">
        <f t="shared" ca="1" si="1"/>
        <v/>
      </c>
      <c r="W27" s="96">
        <f>SUMIF($E$11:$E$1004,AA27,AE$11:$AE$1004)</f>
        <v>0</v>
      </c>
      <c r="X27" s="74" t="str">
        <f t="shared" si="2"/>
        <v>sans</v>
      </c>
      <c r="Y27" s="74">
        <f>SUMIF($E$11:$E$1004,AA27,AD$11:$AD$1004)</f>
        <v>0</v>
      </c>
      <c r="Z27" s="95">
        <f>SUMIF($E$11:$E$1004,AA27,AB$11:$AB$1004)</f>
        <v>0</v>
      </c>
      <c r="AA27" s="97">
        <f t="shared" si="6"/>
        <v>17</v>
      </c>
      <c r="AB27" s="74">
        <f t="shared" si="10"/>
        <v>0</v>
      </c>
      <c r="AC27" s="74">
        <f t="shared" si="3"/>
        <v>0</v>
      </c>
      <c r="AD27" s="74">
        <f t="shared" si="11"/>
        <v>0</v>
      </c>
      <c r="AE27" s="96">
        <f t="shared" si="12"/>
        <v>0</v>
      </c>
      <c r="AF27" s="74" t="str">
        <f t="shared" si="4"/>
        <v>sans</v>
      </c>
      <c r="AG27" s="74">
        <f t="shared" si="13"/>
        <v>0</v>
      </c>
      <c r="AH27" s="74">
        <f t="shared" si="0"/>
        <v>0</v>
      </c>
      <c r="AI27" s="74">
        <f t="shared" si="14"/>
        <v>0</v>
      </c>
      <c r="AJ27" s="74">
        <f t="shared" si="5"/>
        <v>0</v>
      </c>
      <c r="AK27" s="74">
        <f t="shared" si="15"/>
        <v>0</v>
      </c>
    </row>
    <row r="28" spans="1:40">
      <c r="A28" s="179"/>
      <c r="B28" s="179"/>
      <c r="C28" s="19"/>
      <c r="D28" s="70"/>
      <c r="E28" s="71"/>
      <c r="F28" s="125" t="str">
        <f>IF($A28 &lt;&gt; "",VLOOKUP($A28,CSP!$1:$1048576,10,FALSE)/1000000,"")</f>
        <v/>
      </c>
      <c r="G28" s="125" t="str">
        <f>IF($A28 &lt;&gt; "",VLOOKUP($A28,CSP!$1:$1048576,14,FALSE)/1000000,"")</f>
        <v/>
      </c>
      <c r="H28" s="126" t="str">
        <f t="shared" si="7"/>
        <v/>
      </c>
      <c r="I28" s="126" t="str">
        <f t="shared" si="8"/>
        <v/>
      </c>
      <c r="J28" s="126" t="str">
        <f t="shared" si="9"/>
        <v/>
      </c>
      <c r="K28" s="132" t="str">
        <f>IF($A28 &lt;&gt; "",VLOOKUP($A28,CSP!$1:$1048576,11,FALSE),"")</f>
        <v/>
      </c>
      <c r="L28" s="133" t="str">
        <f>IF($A28 &lt;&gt; "",VLOOKUP($A28,CSP!$1:$1048576,25,FALSE),"")</f>
        <v/>
      </c>
      <c r="N28" s="142"/>
      <c r="O28" s="143"/>
      <c r="P28" s="141" t="str">
        <f t="shared" ca="1" si="1"/>
        <v/>
      </c>
      <c r="W28" s="96">
        <f>SUMIF($E$11:$E$1004,AA28,AE$11:$AE$1004)</f>
        <v>0</v>
      </c>
      <c r="X28" s="74" t="str">
        <f t="shared" si="2"/>
        <v>sans</v>
      </c>
      <c r="Y28" s="74">
        <f>SUMIF($E$11:$E$1004,AA28,AD$11:$AD$1004)</f>
        <v>0</v>
      </c>
      <c r="Z28" s="95">
        <f>SUMIF($E$11:$E$1004,AA28,AB$11:$AB$1004)</f>
        <v>0</v>
      </c>
      <c r="AA28" s="97">
        <f t="shared" si="6"/>
        <v>18</v>
      </c>
      <c r="AB28" s="74">
        <f t="shared" si="10"/>
        <v>0</v>
      </c>
      <c r="AC28" s="74">
        <f t="shared" si="3"/>
        <v>0</v>
      </c>
      <c r="AD28" s="74">
        <f t="shared" si="11"/>
        <v>0</v>
      </c>
      <c r="AE28" s="96">
        <f t="shared" si="12"/>
        <v>0</v>
      </c>
      <c r="AF28" s="74" t="str">
        <f t="shared" si="4"/>
        <v>sans</v>
      </c>
      <c r="AG28" s="74">
        <f t="shared" si="13"/>
        <v>0</v>
      </c>
      <c r="AH28" s="74">
        <f t="shared" si="0"/>
        <v>0</v>
      </c>
      <c r="AI28" s="74">
        <f t="shared" si="14"/>
        <v>0</v>
      </c>
      <c r="AJ28" s="74">
        <f t="shared" si="5"/>
        <v>0</v>
      </c>
      <c r="AK28" s="74">
        <f t="shared" si="15"/>
        <v>0</v>
      </c>
    </row>
    <row r="29" spans="1:40">
      <c r="A29" s="179"/>
      <c r="B29" s="179"/>
      <c r="C29" s="19"/>
      <c r="D29" s="70"/>
      <c r="E29" s="71"/>
      <c r="F29" s="125" t="str">
        <f>IF($A29 &lt;&gt; "",VLOOKUP($A29,CSP!$1:$1048576,10,FALSE)/1000000,"")</f>
        <v/>
      </c>
      <c r="G29" s="125" t="str">
        <f>IF($A29 &lt;&gt; "",VLOOKUP($A29,CSP!$1:$1048576,14,FALSE)/1000000,"")</f>
        <v/>
      </c>
      <c r="H29" s="126" t="str">
        <f t="shared" si="7"/>
        <v/>
      </c>
      <c r="I29" s="126" t="str">
        <f t="shared" si="8"/>
        <v/>
      </c>
      <c r="J29" s="126" t="str">
        <f t="shared" si="9"/>
        <v/>
      </c>
      <c r="K29" s="132" t="str">
        <f>IF($A29 &lt;&gt; "",VLOOKUP($A29,CSP!$1:$1048576,11,FALSE),"")</f>
        <v/>
      </c>
      <c r="L29" s="133" t="str">
        <f>IF($A29 &lt;&gt; "",VLOOKUP($A29,CSP!$1:$1048576,25,FALSE),"")</f>
        <v/>
      </c>
      <c r="N29" s="142"/>
      <c r="O29" s="143"/>
      <c r="P29" s="141" t="str">
        <f t="shared" ca="1" si="1"/>
        <v/>
      </c>
      <c r="W29" s="96">
        <f>SUMIF($E$11:$E$1004,AA29,AE$11:$AE$1004)</f>
        <v>0</v>
      </c>
      <c r="X29" s="74" t="str">
        <f t="shared" si="2"/>
        <v>sans</v>
      </c>
      <c r="Y29" s="74">
        <f>SUMIF($E$11:$E$1004,AA29,AD$11:$AD$1004)</f>
        <v>0</v>
      </c>
      <c r="Z29" s="95">
        <f>SUMIF($E$11:$E$1004,AA29,AB$11:$AB$1004)</f>
        <v>0</v>
      </c>
      <c r="AA29" s="97">
        <f t="shared" si="6"/>
        <v>19</v>
      </c>
      <c r="AB29" s="74">
        <f t="shared" si="10"/>
        <v>0</v>
      </c>
      <c r="AC29" s="74">
        <f t="shared" si="3"/>
        <v>0</v>
      </c>
      <c r="AD29" s="74">
        <f t="shared" si="11"/>
        <v>0</v>
      </c>
      <c r="AE29" s="96">
        <f t="shared" si="12"/>
        <v>0</v>
      </c>
      <c r="AF29" s="74" t="str">
        <f t="shared" si="4"/>
        <v>sans</v>
      </c>
      <c r="AG29" s="74">
        <f t="shared" si="13"/>
        <v>0</v>
      </c>
      <c r="AH29" s="74">
        <f t="shared" si="0"/>
        <v>0</v>
      </c>
      <c r="AI29" s="74">
        <f t="shared" si="14"/>
        <v>0</v>
      </c>
      <c r="AJ29" s="74">
        <f t="shared" si="5"/>
        <v>0</v>
      </c>
      <c r="AK29" s="74">
        <f t="shared" si="15"/>
        <v>0</v>
      </c>
    </row>
    <row r="30" spans="1:40">
      <c r="A30" s="179"/>
      <c r="B30" s="179"/>
      <c r="C30" s="19"/>
      <c r="D30" s="70"/>
      <c r="E30" s="71"/>
      <c r="F30" s="125" t="str">
        <f>IF($A30 &lt;&gt; "",VLOOKUP($A30,CSP!$1:$1048576,10,FALSE)/1000000,"")</f>
        <v/>
      </c>
      <c r="G30" s="125" t="str">
        <f>IF($A30 &lt;&gt; "",VLOOKUP($A30,CSP!$1:$1048576,14,FALSE)/1000000,"")</f>
        <v/>
      </c>
      <c r="H30" s="126" t="str">
        <f t="shared" si="7"/>
        <v/>
      </c>
      <c r="I30" s="126" t="str">
        <f t="shared" si="8"/>
        <v/>
      </c>
      <c r="J30" s="126" t="str">
        <f t="shared" si="9"/>
        <v/>
      </c>
      <c r="K30" s="132" t="str">
        <f>IF($A30 &lt;&gt; "",VLOOKUP($A30,CSP!$1:$1048576,11,FALSE),"")</f>
        <v/>
      </c>
      <c r="L30" s="133" t="str">
        <f>IF($A30 &lt;&gt; "",VLOOKUP($A30,CSP!$1:$1048576,25,FALSE),"")</f>
        <v/>
      </c>
      <c r="N30" s="142"/>
      <c r="O30" s="143"/>
      <c r="P30" s="141" t="str">
        <f t="shared" ca="1" si="1"/>
        <v/>
      </c>
      <c r="W30" s="96">
        <f>SUMIF($E$11:$E$1004,AA30,AE$11:$AE$1004)</f>
        <v>0</v>
      </c>
      <c r="X30" s="74" t="str">
        <f t="shared" si="2"/>
        <v>sans</v>
      </c>
      <c r="Y30" s="74">
        <f>SUMIF($E$11:$E$1004,AA30,AD$11:$AD$1004)</f>
        <v>0</v>
      </c>
      <c r="Z30" s="95">
        <f>SUMIF($E$11:$E$1004,AA30,AB$11:$AB$1004)</f>
        <v>0</v>
      </c>
      <c r="AA30" s="97">
        <f t="shared" si="6"/>
        <v>20</v>
      </c>
      <c r="AB30" s="74">
        <f t="shared" si="10"/>
        <v>0</v>
      </c>
      <c r="AC30" s="74">
        <f t="shared" si="3"/>
        <v>0</v>
      </c>
      <c r="AD30" s="74">
        <f t="shared" si="11"/>
        <v>0</v>
      </c>
      <c r="AE30" s="96">
        <f t="shared" si="12"/>
        <v>0</v>
      </c>
      <c r="AF30" s="74" t="str">
        <f t="shared" si="4"/>
        <v>sans</v>
      </c>
      <c r="AG30" s="74">
        <f t="shared" si="13"/>
        <v>0</v>
      </c>
      <c r="AH30" s="74">
        <f t="shared" si="0"/>
        <v>0</v>
      </c>
      <c r="AI30" s="74">
        <f t="shared" si="14"/>
        <v>0</v>
      </c>
      <c r="AJ30" s="74">
        <f t="shared" si="5"/>
        <v>0</v>
      </c>
      <c r="AK30" s="74">
        <f t="shared" si="15"/>
        <v>0</v>
      </c>
    </row>
    <row r="31" spans="1:40">
      <c r="A31" s="179"/>
      <c r="B31" s="179"/>
      <c r="C31" s="19"/>
      <c r="D31" s="70"/>
      <c r="E31" s="71"/>
      <c r="F31" s="125" t="str">
        <f>IF($A31 &lt;&gt; "",VLOOKUP($A31,CSP!$1:$1048576,10,FALSE)/1000000,"")</f>
        <v/>
      </c>
      <c r="G31" s="125" t="str">
        <f>IF($A31 &lt;&gt; "",VLOOKUP($A31,CSP!$1:$1048576,14,FALSE)/1000000,"")</f>
        <v/>
      </c>
      <c r="H31" s="126" t="str">
        <f t="shared" si="7"/>
        <v/>
      </c>
      <c r="I31" s="126" t="str">
        <f t="shared" si="8"/>
        <v/>
      </c>
      <c r="J31" s="126" t="str">
        <f t="shared" si="9"/>
        <v/>
      </c>
      <c r="K31" s="132" t="str">
        <f>IF($A31 &lt;&gt; "",VLOOKUP($A31,CSP!$1:$1048576,11,FALSE),"")</f>
        <v/>
      </c>
      <c r="L31" s="133" t="str">
        <f>IF($A31 &lt;&gt; "",VLOOKUP($A31,CSP!$1:$1048576,25,FALSE),"")</f>
        <v/>
      </c>
      <c r="N31" s="142"/>
      <c r="O31" s="143"/>
      <c r="P31" s="141" t="str">
        <f t="shared" ca="1" si="1"/>
        <v/>
      </c>
      <c r="W31" s="96">
        <f>SUMIF($E$11:$E$1004,AA31,AE$11:$AE$1004)</f>
        <v>0</v>
      </c>
      <c r="X31" s="74" t="str">
        <f t="shared" si="2"/>
        <v>sans</v>
      </c>
      <c r="Y31" s="74">
        <f>SUMIF($E$11:$E$1004,AA31,AD$11:$AD$1004)</f>
        <v>0</v>
      </c>
      <c r="Z31" s="95">
        <f>SUMIF($E$11:$E$1004,AA31,AB$11:$AB$1004)</f>
        <v>0</v>
      </c>
      <c r="AA31" s="97">
        <f t="shared" si="6"/>
        <v>21</v>
      </c>
      <c r="AB31" s="74">
        <f t="shared" si="10"/>
        <v>0</v>
      </c>
      <c r="AC31" s="74">
        <f t="shared" si="3"/>
        <v>0</v>
      </c>
      <c r="AD31" s="74">
        <f t="shared" si="11"/>
        <v>0</v>
      </c>
      <c r="AE31" s="96">
        <f t="shared" si="12"/>
        <v>0</v>
      </c>
      <c r="AF31" s="74" t="str">
        <f t="shared" si="4"/>
        <v>sans</v>
      </c>
      <c r="AG31" s="74">
        <f t="shared" si="13"/>
        <v>0</v>
      </c>
      <c r="AH31" s="74">
        <f t="shared" si="0"/>
        <v>0</v>
      </c>
      <c r="AI31" s="74">
        <f t="shared" si="14"/>
        <v>0</v>
      </c>
      <c r="AJ31" s="74">
        <f t="shared" si="5"/>
        <v>0</v>
      </c>
      <c r="AK31" s="74">
        <f t="shared" si="15"/>
        <v>0</v>
      </c>
    </row>
    <row r="32" spans="1:40">
      <c r="A32" s="179"/>
      <c r="B32" s="179"/>
      <c r="C32" s="19"/>
      <c r="D32" s="70"/>
      <c r="E32" s="71"/>
      <c r="F32" s="125" t="str">
        <f>IF($A32 &lt;&gt; "",VLOOKUP($A32,CSP!$1:$1048576,10,FALSE)/1000000,"")</f>
        <v/>
      </c>
      <c r="G32" s="125" t="str">
        <f>IF($A32 &lt;&gt; "",VLOOKUP($A32,CSP!$1:$1048576,14,FALSE)/1000000,"")</f>
        <v/>
      </c>
      <c r="H32" s="126" t="str">
        <f t="shared" si="7"/>
        <v/>
      </c>
      <c r="I32" s="126" t="str">
        <f t="shared" si="8"/>
        <v/>
      </c>
      <c r="J32" s="126" t="str">
        <f t="shared" si="9"/>
        <v/>
      </c>
      <c r="K32" s="132" t="str">
        <f>IF($A32 &lt;&gt; "",VLOOKUP($A32,CSP!$1:$1048576,11,FALSE),"")</f>
        <v/>
      </c>
      <c r="L32" s="133" t="str">
        <f>IF($A32 &lt;&gt; "",VLOOKUP($A32,CSP!$1:$1048576,25,FALSE),"")</f>
        <v/>
      </c>
      <c r="N32" s="142"/>
      <c r="O32" s="143"/>
      <c r="P32" s="141" t="str">
        <f t="shared" ca="1" si="1"/>
        <v/>
      </c>
      <c r="W32" s="96">
        <f>SUMIF($E$11:$E$1004,AA32,AE$11:$AE$1004)</f>
        <v>0</v>
      </c>
      <c r="X32" s="74" t="str">
        <f t="shared" si="2"/>
        <v>sans</v>
      </c>
      <c r="Y32" s="74">
        <f>SUMIF($E$11:$E$1004,AA32,AD$11:$AD$1004)</f>
        <v>0</v>
      </c>
      <c r="Z32" s="95">
        <f>SUMIF($E$11:$E$1004,AA32,AB$11:$AB$1004)</f>
        <v>0</v>
      </c>
      <c r="AA32" s="97">
        <f t="shared" si="6"/>
        <v>22</v>
      </c>
      <c r="AB32" s="74">
        <f t="shared" si="10"/>
        <v>0</v>
      </c>
      <c r="AC32" s="74">
        <f t="shared" si="3"/>
        <v>0</v>
      </c>
      <c r="AD32" s="74">
        <f t="shared" si="11"/>
        <v>0</v>
      </c>
      <c r="AE32" s="96">
        <f t="shared" si="12"/>
        <v>0</v>
      </c>
      <c r="AF32" s="74" t="str">
        <f t="shared" si="4"/>
        <v>sans</v>
      </c>
      <c r="AG32" s="74">
        <f t="shared" si="13"/>
        <v>0</v>
      </c>
      <c r="AH32" s="74">
        <f t="shared" si="0"/>
        <v>0</v>
      </c>
      <c r="AI32" s="74">
        <f t="shared" si="14"/>
        <v>0</v>
      </c>
      <c r="AJ32" s="74">
        <f t="shared" si="5"/>
        <v>0</v>
      </c>
      <c r="AK32" s="74">
        <f t="shared" si="15"/>
        <v>0</v>
      </c>
    </row>
    <row r="33" spans="1:37">
      <c r="A33" s="179"/>
      <c r="B33" s="179"/>
      <c r="C33" s="19"/>
      <c r="D33" s="70"/>
      <c r="E33" s="71"/>
      <c r="F33" s="125" t="str">
        <f>IF($A33 &lt;&gt; "",VLOOKUP($A33,CSP!$1:$1048576,10,FALSE)/1000000,"")</f>
        <v/>
      </c>
      <c r="G33" s="125" t="str">
        <f>IF($A33 &lt;&gt; "",VLOOKUP($A33,CSP!$1:$1048576,14,FALSE)/1000000,"")</f>
        <v/>
      </c>
      <c r="H33" s="126" t="str">
        <f t="shared" si="7"/>
        <v/>
      </c>
      <c r="I33" s="126" t="str">
        <f t="shared" si="8"/>
        <v/>
      </c>
      <c r="J33" s="126" t="str">
        <f t="shared" si="9"/>
        <v/>
      </c>
      <c r="K33" s="132" t="str">
        <f>IF($A33 &lt;&gt; "",VLOOKUP($A33,CSP!$1:$1048576,11,FALSE),"")</f>
        <v/>
      </c>
      <c r="L33" s="133" t="str">
        <f>IF($A33 &lt;&gt; "",VLOOKUP($A33,CSP!$1:$1048576,25,FALSE),"")</f>
        <v/>
      </c>
      <c r="N33" s="142"/>
      <c r="O33" s="143"/>
      <c r="P33" s="141" t="str">
        <f t="shared" ca="1" si="1"/>
        <v/>
      </c>
      <c r="W33" s="96">
        <f>SUMIF($E$11:$E$1004,AA33,AE$11:$AE$1004)</f>
        <v>0</v>
      </c>
      <c r="X33" s="74" t="str">
        <f t="shared" si="2"/>
        <v>sans</v>
      </c>
      <c r="Y33" s="74">
        <f>SUMIF($E$11:$E$1004,AA33,AD$11:$AD$1004)</f>
        <v>0</v>
      </c>
      <c r="Z33" s="95">
        <f>SUMIF($E$11:$E$1004,AA33,AB$11:$AB$1004)</f>
        <v>0</v>
      </c>
      <c r="AA33" s="97">
        <f t="shared" si="6"/>
        <v>23</v>
      </c>
      <c r="AB33" s="74">
        <f t="shared" si="10"/>
        <v>0</v>
      </c>
      <c r="AC33" s="74">
        <f t="shared" si="3"/>
        <v>0</v>
      </c>
      <c r="AD33" s="74">
        <f t="shared" si="11"/>
        <v>0</v>
      </c>
      <c r="AE33" s="96">
        <f t="shared" si="12"/>
        <v>0</v>
      </c>
      <c r="AF33" s="74" t="str">
        <f t="shared" si="4"/>
        <v>sans</v>
      </c>
      <c r="AG33" s="74">
        <f t="shared" si="13"/>
        <v>0</v>
      </c>
      <c r="AH33" s="74">
        <f t="shared" si="0"/>
        <v>0</v>
      </c>
      <c r="AI33" s="74">
        <f t="shared" si="14"/>
        <v>0</v>
      </c>
      <c r="AJ33" s="74">
        <f t="shared" si="5"/>
        <v>0</v>
      </c>
      <c r="AK33" s="74">
        <f t="shared" si="15"/>
        <v>0</v>
      </c>
    </row>
    <row r="34" spans="1:37">
      <c r="A34" s="179"/>
      <c r="B34" s="179"/>
      <c r="C34" s="19"/>
      <c r="D34" s="70"/>
      <c r="E34" s="71"/>
      <c r="F34" s="125" t="str">
        <f>IF($A34 &lt;&gt; "",VLOOKUP($A34,CSP!$1:$1048576,10,FALSE)/1000000,"")</f>
        <v/>
      </c>
      <c r="G34" s="125" t="str">
        <f>IF($A34 &lt;&gt; "",VLOOKUP($A34,CSP!$1:$1048576,14,FALSE)/1000000,"")</f>
        <v/>
      </c>
      <c r="H34" s="126" t="str">
        <f t="shared" si="7"/>
        <v/>
      </c>
      <c r="I34" s="126" t="str">
        <f t="shared" si="8"/>
        <v/>
      </c>
      <c r="J34" s="126" t="str">
        <f t="shared" si="9"/>
        <v/>
      </c>
      <c r="K34" s="132" t="str">
        <f>IF($A34 &lt;&gt; "",VLOOKUP($A34,CSP!$1:$1048576,11,FALSE),"")</f>
        <v/>
      </c>
      <c r="L34" s="133" t="str">
        <f>IF($A34 &lt;&gt; "",VLOOKUP($A34,CSP!$1:$1048576,25,FALSE),"")</f>
        <v/>
      </c>
      <c r="N34" s="142"/>
      <c r="O34" s="144"/>
      <c r="P34" s="141" t="str">
        <f t="shared" ca="1" si="1"/>
        <v/>
      </c>
      <c r="W34" s="96">
        <f>SUMIF($E$11:$E$1004,AA34,AE$11:$AE$1004)</f>
        <v>0</v>
      </c>
      <c r="X34" s="74" t="str">
        <f t="shared" si="2"/>
        <v>sans</v>
      </c>
      <c r="Y34" s="74">
        <f>SUMIF($E$11:$E$1004,AA34,AD$11:$AD$1004)</f>
        <v>0</v>
      </c>
      <c r="Z34" s="95">
        <f>SUMIF($E$11:$E$1004,AA34,AB$11:$AB$1004)</f>
        <v>0</v>
      </c>
      <c r="AA34" s="97">
        <f t="shared" si="6"/>
        <v>24</v>
      </c>
      <c r="AB34" s="74">
        <f t="shared" si="10"/>
        <v>0</v>
      </c>
      <c r="AC34" s="74">
        <f t="shared" si="3"/>
        <v>0</v>
      </c>
      <c r="AD34" s="74">
        <f t="shared" si="11"/>
        <v>0</v>
      </c>
      <c r="AE34" s="96">
        <f t="shared" si="12"/>
        <v>0</v>
      </c>
      <c r="AF34" s="74" t="str">
        <f t="shared" si="4"/>
        <v>sans</v>
      </c>
      <c r="AG34" s="74">
        <f t="shared" si="13"/>
        <v>0</v>
      </c>
      <c r="AH34" s="74">
        <f t="shared" si="0"/>
        <v>0</v>
      </c>
      <c r="AI34" s="74">
        <f t="shared" si="14"/>
        <v>0</v>
      </c>
      <c r="AJ34" s="74">
        <f t="shared" si="5"/>
        <v>0</v>
      </c>
      <c r="AK34" s="74">
        <f t="shared" si="15"/>
        <v>0</v>
      </c>
    </row>
    <row r="35" spans="1:37">
      <c r="A35" s="179"/>
      <c r="B35" s="179"/>
      <c r="C35" s="19"/>
      <c r="D35" s="70"/>
      <c r="E35" s="71"/>
      <c r="F35" s="125" t="str">
        <f>IF($A35 &lt;&gt; "",VLOOKUP($A35,CSP!$1:$1048576,10,FALSE)/1000000,"")</f>
        <v/>
      </c>
      <c r="G35" s="125" t="str">
        <f>IF($A35 &lt;&gt; "",VLOOKUP($A35,CSP!$1:$1048576,14,FALSE)/1000000,"")</f>
        <v/>
      </c>
      <c r="H35" s="126" t="str">
        <f t="shared" si="7"/>
        <v/>
      </c>
      <c r="I35" s="126" t="str">
        <f t="shared" si="8"/>
        <v/>
      </c>
      <c r="J35" s="126" t="str">
        <f t="shared" si="9"/>
        <v/>
      </c>
      <c r="K35" s="132" t="str">
        <f>IF($A35 &lt;&gt; "",VLOOKUP($A35,CSP!$1:$1048576,11,FALSE),"")</f>
        <v/>
      </c>
      <c r="L35" s="133" t="str">
        <f>IF($A35 &lt;&gt; "",VLOOKUP($A35,CSP!$1:$1048576,25,FALSE),"")</f>
        <v/>
      </c>
      <c r="N35" s="142"/>
      <c r="O35" s="144"/>
      <c r="P35" s="141" t="str">
        <f t="shared" ca="1" si="1"/>
        <v/>
      </c>
      <c r="W35" s="96">
        <f>SUMIF($E$11:$E$1004,AA35,AE$11:$AE$1004)</f>
        <v>0</v>
      </c>
      <c r="X35" s="74" t="str">
        <f t="shared" si="2"/>
        <v>sans</v>
      </c>
      <c r="Y35" s="74">
        <f>SUMIF($E$11:$E$1004,AA35,AD$11:$AD$1004)</f>
        <v>0</v>
      </c>
      <c r="Z35" s="95">
        <f>SUMIF($E$11:$E$1004,AA35,AB$11:$AB$1004)</f>
        <v>0</v>
      </c>
      <c r="AA35" s="97">
        <f t="shared" si="6"/>
        <v>25</v>
      </c>
      <c r="AB35" s="74">
        <f t="shared" si="10"/>
        <v>0</v>
      </c>
      <c r="AC35" s="74">
        <f t="shared" si="3"/>
        <v>0</v>
      </c>
      <c r="AD35" s="74">
        <f t="shared" si="11"/>
        <v>0</v>
      </c>
      <c r="AE35" s="96">
        <f t="shared" si="12"/>
        <v>0</v>
      </c>
      <c r="AF35" s="74" t="str">
        <f t="shared" si="4"/>
        <v>sans</v>
      </c>
      <c r="AG35" s="74">
        <f t="shared" si="13"/>
        <v>0</v>
      </c>
      <c r="AH35" s="74">
        <f t="shared" si="0"/>
        <v>0</v>
      </c>
      <c r="AI35" s="74">
        <f t="shared" si="14"/>
        <v>0</v>
      </c>
      <c r="AJ35" s="74">
        <f t="shared" si="5"/>
        <v>0</v>
      </c>
      <c r="AK35" s="74">
        <f t="shared" si="15"/>
        <v>0</v>
      </c>
    </row>
    <row r="36" spans="1:37">
      <c r="A36" s="179"/>
      <c r="B36" s="179"/>
      <c r="C36" s="19"/>
      <c r="D36" s="70"/>
      <c r="E36" s="71"/>
      <c r="F36" s="125" t="str">
        <f>IF($A36 &lt;&gt; "",VLOOKUP($A36,CSP!$1:$1048576,10,FALSE)/1000000,"")</f>
        <v/>
      </c>
      <c r="G36" s="125" t="str">
        <f>IF($A36 &lt;&gt; "",VLOOKUP($A36,CSP!$1:$1048576,14,FALSE)/1000000,"")</f>
        <v/>
      </c>
      <c r="H36" s="126" t="str">
        <f t="shared" si="7"/>
        <v/>
      </c>
      <c r="I36" s="126" t="str">
        <f t="shared" si="8"/>
        <v/>
      </c>
      <c r="J36" s="126" t="str">
        <f t="shared" si="9"/>
        <v/>
      </c>
      <c r="K36" s="132" t="str">
        <f>IF($A36 &lt;&gt; "",VLOOKUP($A36,CSP!$1:$1048576,11,FALSE),"")</f>
        <v/>
      </c>
      <c r="L36" s="133" t="str">
        <f>IF($A36 &lt;&gt; "",VLOOKUP($A36,CSP!$1:$1048576,25,FALSE),"")</f>
        <v/>
      </c>
      <c r="N36" s="142"/>
      <c r="O36" s="144"/>
      <c r="P36" s="141" t="str">
        <f t="shared" ca="1" si="1"/>
        <v/>
      </c>
      <c r="W36" s="96">
        <f>SUMIF($E$11:$E$1004,AA36,AE$11:$AE$1004)</f>
        <v>0</v>
      </c>
      <c r="X36" s="74" t="str">
        <f t="shared" si="2"/>
        <v>sans</v>
      </c>
      <c r="Y36" s="74">
        <f>SUMIF($E$11:$E$1004,AA36,AD$11:$AD$1004)</f>
        <v>0</v>
      </c>
      <c r="Z36" s="95">
        <f>SUMIF($E$11:$E$1004,AA36,AB$11:$AB$1004)</f>
        <v>0</v>
      </c>
      <c r="AA36" s="97">
        <f t="shared" si="6"/>
        <v>26</v>
      </c>
      <c r="AB36" s="74">
        <f t="shared" si="10"/>
        <v>0</v>
      </c>
      <c r="AC36" s="74">
        <f t="shared" si="3"/>
        <v>0</v>
      </c>
      <c r="AD36" s="74">
        <f t="shared" si="11"/>
        <v>0</v>
      </c>
      <c r="AE36" s="96">
        <f t="shared" si="12"/>
        <v>0</v>
      </c>
      <c r="AF36" s="74" t="str">
        <f t="shared" si="4"/>
        <v>sans</v>
      </c>
      <c r="AG36" s="74">
        <f t="shared" si="13"/>
        <v>0</v>
      </c>
      <c r="AH36" s="74">
        <f t="shared" si="0"/>
        <v>0</v>
      </c>
      <c r="AI36" s="74">
        <f t="shared" si="14"/>
        <v>0</v>
      </c>
      <c r="AJ36" s="74">
        <f t="shared" si="5"/>
        <v>0</v>
      </c>
      <c r="AK36" s="74">
        <f t="shared" si="15"/>
        <v>0</v>
      </c>
    </row>
    <row r="37" spans="1:37">
      <c r="A37" s="179"/>
      <c r="B37" s="179"/>
      <c r="C37" s="19"/>
      <c r="D37" s="70"/>
      <c r="E37" s="71"/>
      <c r="F37" s="125" t="str">
        <f>IF($A37 &lt;&gt; "",VLOOKUP($A37,CSP!$1:$1048576,10,FALSE)/1000000,"")</f>
        <v/>
      </c>
      <c r="G37" s="125" t="str">
        <f>IF($A37 &lt;&gt; "",VLOOKUP($A37,CSP!$1:$1048576,14,FALSE)/1000000,"")</f>
        <v/>
      </c>
      <c r="H37" s="126" t="str">
        <f t="shared" si="7"/>
        <v/>
      </c>
      <c r="I37" s="126" t="str">
        <f t="shared" si="8"/>
        <v/>
      </c>
      <c r="J37" s="126" t="str">
        <f t="shared" si="9"/>
        <v/>
      </c>
      <c r="K37" s="132" t="str">
        <f>IF($A37 &lt;&gt; "",VLOOKUP($A37,CSP!$1:$1048576,11,FALSE),"")</f>
        <v/>
      </c>
      <c r="L37" s="133" t="str">
        <f>IF($A37 &lt;&gt; "",VLOOKUP($A37,CSP!$1:$1048576,25,FALSE),"")</f>
        <v/>
      </c>
      <c r="N37" s="142"/>
      <c r="O37" s="144"/>
      <c r="P37" s="141" t="str">
        <f t="shared" ca="1" si="1"/>
        <v/>
      </c>
      <c r="W37" s="96">
        <f>SUMIF($E$11:$E$1004,AA37,AE$11:$AE$1004)</f>
        <v>0</v>
      </c>
      <c r="X37" s="74" t="str">
        <f t="shared" si="2"/>
        <v>sans</v>
      </c>
      <c r="Y37" s="74">
        <f>SUMIF($E$11:$E$1004,AA37,AD$11:$AD$1004)</f>
        <v>0</v>
      </c>
      <c r="Z37" s="95">
        <f>SUMIF($E$11:$E$1004,AA37,AB$11:$AB$1004)</f>
        <v>0</v>
      </c>
      <c r="AA37" s="97">
        <f t="shared" si="6"/>
        <v>27</v>
      </c>
      <c r="AB37" s="74">
        <f t="shared" si="10"/>
        <v>0</v>
      </c>
      <c r="AC37" s="74">
        <f t="shared" si="3"/>
        <v>0</v>
      </c>
      <c r="AD37" s="74">
        <f t="shared" si="11"/>
        <v>0</v>
      </c>
      <c r="AE37" s="96">
        <f t="shared" si="12"/>
        <v>0</v>
      </c>
      <c r="AF37" s="74" t="str">
        <f t="shared" si="4"/>
        <v>sans</v>
      </c>
      <c r="AG37" s="74">
        <f t="shared" si="13"/>
        <v>0</v>
      </c>
      <c r="AH37" s="74">
        <f t="shared" si="0"/>
        <v>0</v>
      </c>
      <c r="AI37" s="74">
        <f t="shared" si="14"/>
        <v>0</v>
      </c>
      <c r="AJ37" s="74">
        <f t="shared" si="5"/>
        <v>0</v>
      </c>
      <c r="AK37" s="74">
        <f t="shared" si="15"/>
        <v>0</v>
      </c>
    </row>
    <row r="38" spans="1:37">
      <c r="A38" s="179"/>
      <c r="B38" s="179"/>
      <c r="C38" s="19"/>
      <c r="D38" s="70"/>
      <c r="E38" s="71"/>
      <c r="F38" s="125" t="str">
        <f>IF($A38 &lt;&gt; "",VLOOKUP($A38,CSP!$1:$1048576,10,FALSE)/1000000,"")</f>
        <v/>
      </c>
      <c r="G38" s="125" t="str">
        <f>IF($A38 &lt;&gt; "",VLOOKUP($A38,CSP!$1:$1048576,14,FALSE)/1000000,"")</f>
        <v/>
      </c>
      <c r="H38" s="126" t="str">
        <f t="shared" si="7"/>
        <v/>
      </c>
      <c r="I38" s="126" t="str">
        <f t="shared" si="8"/>
        <v/>
      </c>
      <c r="J38" s="126" t="str">
        <f t="shared" si="9"/>
        <v/>
      </c>
      <c r="K38" s="132" t="str">
        <f>IF($A38 &lt;&gt; "",VLOOKUP($A38,CSP!$1:$1048576,11,FALSE),"")</f>
        <v/>
      </c>
      <c r="L38" s="133" t="str">
        <f>IF($A38 &lt;&gt; "",VLOOKUP($A38,CSP!$1:$1048576,25,FALSE),"")</f>
        <v/>
      </c>
      <c r="N38" s="142"/>
      <c r="O38" s="144"/>
      <c r="P38" s="141" t="str">
        <f t="shared" ca="1" si="1"/>
        <v/>
      </c>
      <c r="W38" s="96">
        <f>SUMIF($E$11:$E$1004,AA38,AE$11:$AE$1004)</f>
        <v>0</v>
      </c>
      <c r="X38" s="74" t="str">
        <f t="shared" si="2"/>
        <v>sans</v>
      </c>
      <c r="Y38" s="74">
        <f>SUMIF($E$11:$E$1004,AA38,AD$11:$AD$1004)</f>
        <v>0</v>
      </c>
      <c r="Z38" s="95">
        <f>SUMIF($E$11:$E$1004,AA38,AB$11:$AB$1004)</f>
        <v>0</v>
      </c>
      <c r="AA38" s="97">
        <f t="shared" si="6"/>
        <v>28</v>
      </c>
      <c r="AB38" s="74">
        <f t="shared" si="10"/>
        <v>0</v>
      </c>
      <c r="AC38" s="74">
        <f t="shared" si="3"/>
        <v>0</v>
      </c>
      <c r="AD38" s="74">
        <f t="shared" si="11"/>
        <v>0</v>
      </c>
      <c r="AE38" s="96">
        <f t="shared" si="12"/>
        <v>0</v>
      </c>
      <c r="AF38" s="74" t="str">
        <f t="shared" si="4"/>
        <v>sans</v>
      </c>
      <c r="AG38" s="74">
        <f t="shared" si="13"/>
        <v>0</v>
      </c>
      <c r="AH38" s="74">
        <f t="shared" si="0"/>
        <v>0</v>
      </c>
      <c r="AI38" s="74">
        <f t="shared" si="14"/>
        <v>0</v>
      </c>
      <c r="AJ38" s="74">
        <f t="shared" si="5"/>
        <v>0</v>
      </c>
      <c r="AK38" s="74">
        <f t="shared" si="15"/>
        <v>0</v>
      </c>
    </row>
    <row r="39" spans="1:37">
      <c r="A39" s="179"/>
      <c r="B39" s="179"/>
      <c r="C39" s="19"/>
      <c r="D39" s="70"/>
      <c r="E39" s="71"/>
      <c r="F39" s="125" t="str">
        <f>IF($A39 &lt;&gt; "",VLOOKUP($A39,CSP!$1:$1048576,10,FALSE)/1000000,"")</f>
        <v/>
      </c>
      <c r="G39" s="125" t="str">
        <f>IF($A39 &lt;&gt; "",VLOOKUP($A39,CSP!$1:$1048576,14,FALSE)/1000000,"")</f>
        <v/>
      </c>
      <c r="H39" s="126" t="str">
        <f t="shared" si="7"/>
        <v/>
      </c>
      <c r="I39" s="126" t="str">
        <f t="shared" si="8"/>
        <v/>
      </c>
      <c r="J39" s="126" t="str">
        <f t="shared" si="9"/>
        <v/>
      </c>
      <c r="K39" s="132" t="str">
        <f>IF($A39 &lt;&gt; "",VLOOKUP($A39,CSP!$1:$1048576,11,FALSE),"")</f>
        <v/>
      </c>
      <c r="L39" s="133" t="str">
        <f>IF($A39 &lt;&gt; "",VLOOKUP($A39,CSP!$1:$1048576,25,FALSE),"")</f>
        <v/>
      </c>
      <c r="N39" s="142"/>
      <c r="O39" s="144"/>
      <c r="P39" s="141" t="str">
        <f t="shared" ca="1" si="1"/>
        <v/>
      </c>
      <c r="W39" s="96">
        <f>SUMIF($E$11:$E$1004,AA39,AE$11:$AE$1004)</f>
        <v>0</v>
      </c>
      <c r="X39" s="74" t="str">
        <f t="shared" si="2"/>
        <v>sans</v>
      </c>
      <c r="Y39" s="74">
        <f>SUMIF($E$11:$E$1004,AA39,AD$11:$AD$1004)</f>
        <v>0</v>
      </c>
      <c r="Z39" s="95">
        <f>SUMIF($E$11:$E$1004,AA39,AB$11:$AB$1004)</f>
        <v>0</v>
      </c>
      <c r="AA39" s="97">
        <f t="shared" si="6"/>
        <v>29</v>
      </c>
      <c r="AB39" s="74">
        <f t="shared" si="10"/>
        <v>0</v>
      </c>
      <c r="AC39" s="74">
        <f t="shared" si="3"/>
        <v>0</v>
      </c>
      <c r="AD39" s="74">
        <f t="shared" si="11"/>
        <v>0</v>
      </c>
      <c r="AE39" s="96">
        <f t="shared" si="12"/>
        <v>0</v>
      </c>
      <c r="AF39" s="74" t="str">
        <f t="shared" si="4"/>
        <v>sans</v>
      </c>
      <c r="AG39" s="74">
        <f t="shared" si="13"/>
        <v>0</v>
      </c>
      <c r="AH39" s="74">
        <f t="shared" si="0"/>
        <v>0</v>
      </c>
      <c r="AI39" s="74">
        <f t="shared" si="14"/>
        <v>0</v>
      </c>
      <c r="AJ39" s="74">
        <f t="shared" si="5"/>
        <v>0</v>
      </c>
      <c r="AK39" s="74">
        <f t="shared" si="15"/>
        <v>0</v>
      </c>
    </row>
    <row r="40" spans="1:37">
      <c r="A40" s="179"/>
      <c r="B40" s="179"/>
      <c r="C40" s="19"/>
      <c r="D40" s="70"/>
      <c r="E40" s="71"/>
      <c r="F40" s="125" t="str">
        <f>IF($A40 &lt;&gt; "",VLOOKUP($A40,CSP!$1:$1048576,10,FALSE)/1000000,"")</f>
        <v/>
      </c>
      <c r="G40" s="125" t="str">
        <f>IF($A40 &lt;&gt; "",VLOOKUP($A40,CSP!$1:$1048576,14,FALSE)/1000000,"")</f>
        <v/>
      </c>
      <c r="H40" s="126" t="str">
        <f t="shared" si="7"/>
        <v/>
      </c>
      <c r="I40" s="126" t="str">
        <f t="shared" si="8"/>
        <v/>
      </c>
      <c r="J40" s="126" t="str">
        <f t="shared" si="9"/>
        <v/>
      </c>
      <c r="K40" s="132" t="str">
        <f>IF($A40 &lt;&gt; "",VLOOKUP($A40,CSP!$1:$1048576,11,FALSE),"")</f>
        <v/>
      </c>
      <c r="L40" s="133" t="str">
        <f>IF($A40 &lt;&gt; "",VLOOKUP($A40,CSP!$1:$1048576,25,FALSE),"")</f>
        <v/>
      </c>
      <c r="N40" s="142"/>
      <c r="O40" s="144"/>
      <c r="P40" s="141" t="str">
        <f t="shared" ca="1" si="1"/>
        <v/>
      </c>
      <c r="W40" s="96">
        <f>SUMIF($E$11:$E$1004,AA40,AE$11:$AE$1004)</f>
        <v>0</v>
      </c>
      <c r="X40" s="74" t="str">
        <f t="shared" si="2"/>
        <v>sans</v>
      </c>
      <c r="Y40" s="74">
        <f>SUMIF($E$11:$E$1004,AA40,AD$11:$AD$1004)</f>
        <v>0</v>
      </c>
      <c r="Z40" s="95">
        <f>SUMIF($E$11:$E$1004,AA40,AB$11:$AB$1004)</f>
        <v>0</v>
      </c>
      <c r="AA40" s="97">
        <f t="shared" si="6"/>
        <v>30</v>
      </c>
      <c r="AB40" s="74">
        <f t="shared" si="10"/>
        <v>0</v>
      </c>
      <c r="AC40" s="74">
        <f t="shared" si="3"/>
        <v>0</v>
      </c>
      <c r="AD40" s="74">
        <f t="shared" si="11"/>
        <v>0</v>
      </c>
      <c r="AE40" s="96">
        <f t="shared" si="12"/>
        <v>0</v>
      </c>
      <c r="AF40" s="74" t="str">
        <f t="shared" si="4"/>
        <v>sans</v>
      </c>
      <c r="AG40" s="74">
        <f t="shared" si="13"/>
        <v>0</v>
      </c>
      <c r="AH40" s="74">
        <f t="shared" si="0"/>
        <v>0</v>
      </c>
      <c r="AI40" s="74">
        <f t="shared" si="14"/>
        <v>0</v>
      </c>
      <c r="AJ40" s="74">
        <f t="shared" si="5"/>
        <v>0</v>
      </c>
      <c r="AK40" s="74">
        <f t="shared" si="15"/>
        <v>0</v>
      </c>
    </row>
    <row r="41" spans="1:37">
      <c r="A41" s="179"/>
      <c r="B41" s="179"/>
      <c r="C41" s="19"/>
      <c r="D41" s="70"/>
      <c r="E41" s="71"/>
      <c r="F41" s="125" t="str">
        <f>IF($A41 &lt;&gt; "",VLOOKUP($A41,CSP!$1:$1048576,10,FALSE)/1000000,"")</f>
        <v/>
      </c>
      <c r="G41" s="125" t="str">
        <f>IF($A41 &lt;&gt; "",VLOOKUP($A41,CSP!$1:$1048576,14,FALSE)/1000000,"")</f>
        <v/>
      </c>
      <c r="H41" s="126" t="str">
        <f t="shared" si="7"/>
        <v/>
      </c>
      <c r="I41" s="126" t="str">
        <f t="shared" si="8"/>
        <v/>
      </c>
      <c r="J41" s="126" t="str">
        <f t="shared" si="9"/>
        <v/>
      </c>
      <c r="K41" s="132" t="str">
        <f>IF($A41 &lt;&gt; "",VLOOKUP($A41,CSP!$1:$1048576,11,FALSE),"")</f>
        <v/>
      </c>
      <c r="L41" s="133" t="str">
        <f>IF($A41 &lt;&gt; "",VLOOKUP($A41,CSP!$1:$1048576,25,FALSE),"")</f>
        <v/>
      </c>
      <c r="N41" s="142"/>
      <c r="O41" s="144"/>
      <c r="P41" s="141" t="str">
        <f t="shared" ca="1" si="1"/>
        <v/>
      </c>
      <c r="W41" s="96">
        <f>SUMIF($E$11:$E$1004,AA41,AE$11:$AE$1004)</f>
        <v>0</v>
      </c>
      <c r="X41" s="74" t="str">
        <f t="shared" si="2"/>
        <v>sans</v>
      </c>
      <c r="Y41" s="74">
        <f>SUMIF($E$11:$E$1004,AA41,AD$11:$AD$1004)</f>
        <v>0</v>
      </c>
      <c r="Z41" s="95">
        <f>SUMIF($E$11:$E$1004,AA41,AB$11:$AB$1004)</f>
        <v>0</v>
      </c>
      <c r="AA41" s="97">
        <f t="shared" si="6"/>
        <v>31</v>
      </c>
      <c r="AB41" s="74">
        <f t="shared" si="10"/>
        <v>0</v>
      </c>
      <c r="AC41" s="74">
        <f t="shared" si="3"/>
        <v>0</v>
      </c>
      <c r="AD41" s="74">
        <f t="shared" si="11"/>
        <v>0</v>
      </c>
      <c r="AE41" s="96">
        <f t="shared" si="12"/>
        <v>0</v>
      </c>
      <c r="AF41" s="74" t="str">
        <f t="shared" si="4"/>
        <v>sans</v>
      </c>
      <c r="AG41" s="74">
        <f t="shared" si="13"/>
        <v>0</v>
      </c>
      <c r="AH41" s="74">
        <f t="shared" si="0"/>
        <v>0</v>
      </c>
      <c r="AI41" s="74">
        <f t="shared" si="14"/>
        <v>0</v>
      </c>
      <c r="AJ41" s="74">
        <f t="shared" si="5"/>
        <v>0</v>
      </c>
      <c r="AK41" s="74">
        <f t="shared" si="15"/>
        <v>0</v>
      </c>
    </row>
    <row r="42" spans="1:37">
      <c r="A42" s="179"/>
      <c r="B42" s="179"/>
      <c r="C42" s="19"/>
      <c r="D42" s="70"/>
      <c r="E42" s="71"/>
      <c r="F42" s="125" t="str">
        <f>IF($A42 &lt;&gt; "",VLOOKUP($A42,CSP!$1:$1048576,10,FALSE)/1000000,"")</f>
        <v/>
      </c>
      <c r="G42" s="125" t="str">
        <f>IF($A42 &lt;&gt; "",VLOOKUP($A42,CSP!$1:$1048576,14,FALSE)/1000000,"")</f>
        <v/>
      </c>
      <c r="H42" s="126" t="str">
        <f t="shared" si="7"/>
        <v/>
      </c>
      <c r="I42" s="126" t="str">
        <f t="shared" si="8"/>
        <v/>
      </c>
      <c r="J42" s="126" t="str">
        <f t="shared" si="9"/>
        <v/>
      </c>
      <c r="K42" s="132" t="str">
        <f>IF($A42 &lt;&gt; "",VLOOKUP($A42,CSP!$1:$1048576,11,FALSE),"")</f>
        <v/>
      </c>
      <c r="L42" s="133" t="str">
        <f>IF($A42 &lt;&gt; "",VLOOKUP($A42,CSP!$1:$1048576,25,FALSE),"")</f>
        <v/>
      </c>
      <c r="N42" s="142"/>
      <c r="O42" s="144"/>
      <c r="P42" s="141" t="str">
        <f t="shared" ca="1" si="1"/>
        <v/>
      </c>
      <c r="W42" s="96">
        <f>SUMIF($E$11:$E$1004,AA42,AE$11:$AE$1004)</f>
        <v>0</v>
      </c>
      <c r="X42" s="74" t="str">
        <f t="shared" si="2"/>
        <v>sans</v>
      </c>
      <c r="Y42" s="74">
        <f>SUMIF($E$11:$E$1004,AA42,AD$11:$AD$1004)</f>
        <v>0</v>
      </c>
      <c r="Z42" s="95">
        <f>SUMIF($E$11:$E$1004,AA42,AB$11:$AB$1004)</f>
        <v>0</v>
      </c>
      <c r="AA42" s="97">
        <f t="shared" si="6"/>
        <v>32</v>
      </c>
      <c r="AB42" s="74">
        <f t="shared" si="10"/>
        <v>0</v>
      </c>
      <c r="AC42" s="74">
        <f t="shared" si="3"/>
        <v>0</v>
      </c>
      <c r="AD42" s="74">
        <f t="shared" si="11"/>
        <v>0</v>
      </c>
      <c r="AE42" s="96">
        <f t="shared" si="12"/>
        <v>0</v>
      </c>
      <c r="AF42" s="74" t="str">
        <f t="shared" si="4"/>
        <v>sans</v>
      </c>
      <c r="AG42" s="74">
        <f t="shared" si="13"/>
        <v>0</v>
      </c>
      <c r="AH42" s="74">
        <f t="shared" si="0"/>
        <v>0</v>
      </c>
      <c r="AI42" s="74">
        <f t="shared" si="14"/>
        <v>0</v>
      </c>
      <c r="AJ42" s="74">
        <f t="shared" si="5"/>
        <v>0</v>
      </c>
      <c r="AK42" s="74">
        <f t="shared" si="15"/>
        <v>0</v>
      </c>
    </row>
    <row r="43" spans="1:37">
      <c r="A43" s="179"/>
      <c r="B43" s="179"/>
      <c r="C43" s="19"/>
      <c r="D43" s="70"/>
      <c r="E43" s="71"/>
      <c r="F43" s="125" t="str">
        <f>IF($A43 &lt;&gt; "",VLOOKUP($A43,CSP!$1:$1048576,10,FALSE)/1000000,"")</f>
        <v/>
      </c>
      <c r="G43" s="125" t="str">
        <f>IF($A43 &lt;&gt; "",VLOOKUP($A43,CSP!$1:$1048576,14,FALSE)/1000000,"")</f>
        <v/>
      </c>
      <c r="H43" s="126" t="str">
        <f t="shared" si="7"/>
        <v/>
      </c>
      <c r="I43" s="126" t="str">
        <f t="shared" si="8"/>
        <v/>
      </c>
      <c r="J43" s="126" t="str">
        <f t="shared" si="9"/>
        <v/>
      </c>
      <c r="K43" s="132" t="str">
        <f>IF($A43 &lt;&gt; "",VLOOKUP($A43,CSP!$1:$1048576,11,FALSE),"")</f>
        <v/>
      </c>
      <c r="L43" s="133" t="str">
        <f>IF($A43 &lt;&gt; "",VLOOKUP($A43,CSP!$1:$1048576,25,FALSE),"")</f>
        <v/>
      </c>
      <c r="N43" s="142"/>
      <c r="O43" s="144"/>
      <c r="P43" s="141" t="str">
        <f t="shared" ca="1" si="1"/>
        <v/>
      </c>
      <c r="W43" s="96">
        <f>SUMIF($E$11:$E$1004,AA43,AE$11:$AE$1004)</f>
        <v>0</v>
      </c>
      <c r="X43" s="74" t="str">
        <f t="shared" si="2"/>
        <v>sans</v>
      </c>
      <c r="Y43" s="74">
        <f>SUMIF($E$11:$E$1004,AA43,AD$11:$AD$1004)</f>
        <v>0</v>
      </c>
      <c r="Z43" s="95">
        <f>SUMIF($E$11:$E$1004,AA43,AB$11:$AB$1004)</f>
        <v>0</v>
      </c>
      <c r="AA43" s="97">
        <f t="shared" si="6"/>
        <v>33</v>
      </c>
      <c r="AB43" s="74">
        <f t="shared" si="10"/>
        <v>0</v>
      </c>
      <c r="AC43" s="74">
        <f t="shared" si="3"/>
        <v>0</v>
      </c>
      <c r="AD43" s="74">
        <f t="shared" si="11"/>
        <v>0</v>
      </c>
      <c r="AE43" s="96">
        <f t="shared" si="12"/>
        <v>0</v>
      </c>
      <c r="AF43" s="74" t="str">
        <f t="shared" si="4"/>
        <v>sans</v>
      </c>
      <c r="AG43" s="74">
        <f t="shared" si="13"/>
        <v>0</v>
      </c>
      <c r="AH43" s="74">
        <f t="shared" si="0"/>
        <v>0</v>
      </c>
      <c r="AI43" s="74">
        <f t="shared" si="14"/>
        <v>0</v>
      </c>
      <c r="AJ43" s="74">
        <f t="shared" si="5"/>
        <v>0</v>
      </c>
      <c r="AK43" s="74">
        <f t="shared" si="15"/>
        <v>0</v>
      </c>
    </row>
    <row r="44" spans="1:37">
      <c r="A44" s="179"/>
      <c r="B44" s="179"/>
      <c r="C44" s="19"/>
      <c r="D44" s="70"/>
      <c r="E44" s="71"/>
      <c r="F44" s="125" t="str">
        <f>IF($A44 &lt;&gt; "",VLOOKUP($A44,CSP!$1:$1048576,10,FALSE)/1000000,"")</f>
        <v/>
      </c>
      <c r="G44" s="125" t="str">
        <f>IF($A44 &lt;&gt; "",VLOOKUP($A44,CSP!$1:$1048576,14,FALSE)/1000000,"")</f>
        <v/>
      </c>
      <c r="H44" s="126" t="str">
        <f t="shared" si="7"/>
        <v/>
      </c>
      <c r="I44" s="126" t="str">
        <f t="shared" si="8"/>
        <v/>
      </c>
      <c r="J44" s="126" t="str">
        <f t="shared" si="9"/>
        <v/>
      </c>
      <c r="K44" s="132" t="str">
        <f>IF($A44 &lt;&gt; "",VLOOKUP($A44,CSP!$1:$1048576,11,FALSE),"")</f>
        <v/>
      </c>
      <c r="L44" s="133" t="str">
        <f>IF($A44 &lt;&gt; "",VLOOKUP($A44,CSP!$1:$1048576,25,FALSE),"")</f>
        <v/>
      </c>
      <c r="N44" s="142"/>
      <c r="O44" s="144"/>
      <c r="P44" s="141" t="str">
        <f t="shared" ca="1" si="1"/>
        <v/>
      </c>
      <c r="W44" s="96">
        <f>SUMIF($E$11:$E$1004,AA44,AE$11:$AE$1004)</f>
        <v>0</v>
      </c>
      <c r="X44" s="74" t="str">
        <f t="shared" si="2"/>
        <v>sans</v>
      </c>
      <c r="Y44" s="74">
        <f>SUMIF($E$11:$E$1004,AA44,AD$11:$AD$1004)</f>
        <v>0</v>
      </c>
      <c r="Z44" s="95">
        <f>SUMIF($E$11:$E$1004,AA44,AB$11:$AB$1004)</f>
        <v>0</v>
      </c>
      <c r="AA44" s="97">
        <f t="shared" si="6"/>
        <v>34</v>
      </c>
      <c r="AB44" s="74">
        <f t="shared" si="10"/>
        <v>0</v>
      </c>
      <c r="AC44" s="74">
        <f t="shared" si="3"/>
        <v>0</v>
      </c>
      <c r="AD44" s="74">
        <f t="shared" si="11"/>
        <v>0</v>
      </c>
      <c r="AE44" s="96">
        <f t="shared" si="12"/>
        <v>0</v>
      </c>
      <c r="AF44" s="74" t="str">
        <f t="shared" si="4"/>
        <v>sans</v>
      </c>
      <c r="AG44" s="74">
        <f t="shared" si="13"/>
        <v>0</v>
      </c>
      <c r="AH44" s="74">
        <f t="shared" si="0"/>
        <v>0</v>
      </c>
      <c r="AI44" s="74">
        <f t="shared" si="14"/>
        <v>0</v>
      </c>
      <c r="AJ44" s="74">
        <f t="shared" si="5"/>
        <v>0</v>
      </c>
      <c r="AK44" s="74">
        <f t="shared" si="15"/>
        <v>0</v>
      </c>
    </row>
    <row r="45" spans="1:37">
      <c r="A45" s="179"/>
      <c r="B45" s="179"/>
      <c r="C45" s="19"/>
      <c r="D45" s="70"/>
      <c r="E45" s="71"/>
      <c r="F45" s="125" t="str">
        <f>IF($A45 &lt;&gt; "",VLOOKUP($A45,CSP!$1:$1048576,10,FALSE)/1000000,"")</f>
        <v/>
      </c>
      <c r="G45" s="125" t="str">
        <f>IF($A45 &lt;&gt; "",VLOOKUP($A45,CSP!$1:$1048576,14,FALSE)/1000000,"")</f>
        <v/>
      </c>
      <c r="H45" s="126" t="str">
        <f t="shared" si="7"/>
        <v/>
      </c>
      <c r="I45" s="126" t="str">
        <f t="shared" si="8"/>
        <v/>
      </c>
      <c r="J45" s="126" t="str">
        <f t="shared" si="9"/>
        <v/>
      </c>
      <c r="K45" s="132" t="str">
        <f>IF($A45 &lt;&gt; "",VLOOKUP($A45,CSP!$1:$1048576,11,FALSE),"")</f>
        <v/>
      </c>
      <c r="L45" s="133" t="str">
        <f>IF($A45 &lt;&gt; "",VLOOKUP($A45,CSP!$1:$1048576,25,FALSE),"")</f>
        <v/>
      </c>
      <c r="N45" s="142"/>
      <c r="O45" s="144"/>
      <c r="P45" s="141" t="str">
        <f t="shared" ca="1" si="1"/>
        <v/>
      </c>
      <c r="W45" s="96">
        <f>SUMIF($E$11:$E$1004,AA45,AE$11:$AE$1004)</f>
        <v>0</v>
      </c>
      <c r="X45" s="74" t="str">
        <f t="shared" si="2"/>
        <v>sans</v>
      </c>
      <c r="Y45" s="74">
        <f>SUMIF($E$11:$E$1004,AA45,AD$11:$AD$1004)</f>
        <v>0</v>
      </c>
      <c r="Z45" s="95">
        <f>SUMIF($E$11:$E$1004,AA45,AB$11:$AB$1004)</f>
        <v>0</v>
      </c>
      <c r="AA45" s="97">
        <f t="shared" si="6"/>
        <v>35</v>
      </c>
      <c r="AB45" s="74">
        <f t="shared" si="10"/>
        <v>0</v>
      </c>
      <c r="AC45" s="74">
        <f t="shared" si="3"/>
        <v>0</v>
      </c>
      <c r="AD45" s="74">
        <f t="shared" si="11"/>
        <v>0</v>
      </c>
      <c r="AE45" s="96">
        <f t="shared" si="12"/>
        <v>0</v>
      </c>
      <c r="AF45" s="74" t="str">
        <f t="shared" si="4"/>
        <v>sans</v>
      </c>
      <c r="AG45" s="74">
        <f t="shared" si="13"/>
        <v>0</v>
      </c>
      <c r="AH45" s="74">
        <f t="shared" si="0"/>
        <v>0</v>
      </c>
      <c r="AI45" s="74">
        <f t="shared" si="14"/>
        <v>0</v>
      </c>
      <c r="AJ45" s="74">
        <f t="shared" si="5"/>
        <v>0</v>
      </c>
      <c r="AK45" s="74">
        <f t="shared" si="15"/>
        <v>0</v>
      </c>
    </row>
    <row r="46" spans="1:37">
      <c r="A46" s="179"/>
      <c r="B46" s="179"/>
      <c r="C46" s="19"/>
      <c r="D46" s="70"/>
      <c r="E46" s="71"/>
      <c r="F46" s="125" t="str">
        <f>IF($A46 &lt;&gt; "",VLOOKUP($A46,CSP!$1:$1048576,10,FALSE)/1000000,"")</f>
        <v/>
      </c>
      <c r="G46" s="125" t="str">
        <f>IF($A46 &lt;&gt; "",VLOOKUP($A46,CSP!$1:$1048576,14,FALSE)/1000000,"")</f>
        <v/>
      </c>
      <c r="H46" s="126" t="str">
        <f t="shared" si="7"/>
        <v/>
      </c>
      <c r="I46" s="126" t="str">
        <f t="shared" si="8"/>
        <v/>
      </c>
      <c r="J46" s="126" t="str">
        <f t="shared" si="9"/>
        <v/>
      </c>
      <c r="K46" s="132" t="str">
        <f>IF($A46 &lt;&gt; "",VLOOKUP($A46,CSP!$1:$1048576,11,FALSE),"")</f>
        <v/>
      </c>
      <c r="L46" s="133" t="str">
        <f>IF($A46 &lt;&gt; "",VLOOKUP($A46,CSP!$1:$1048576,25,FALSE),"")</f>
        <v/>
      </c>
      <c r="N46" s="142"/>
      <c r="O46" s="144"/>
      <c r="P46" s="141" t="str">
        <f t="shared" ca="1" si="1"/>
        <v/>
      </c>
      <c r="W46" s="96">
        <f>SUMIF($E$11:$E$1004,AA46,AE$11:$AE$1004)</f>
        <v>0</v>
      </c>
      <c r="X46" s="74" t="str">
        <f t="shared" si="2"/>
        <v>sans</v>
      </c>
      <c r="Y46" s="74">
        <f>SUMIF($E$11:$E$1004,AA46,AD$11:$AD$1004)</f>
        <v>0</v>
      </c>
      <c r="Z46" s="95">
        <f>SUMIF($E$11:$E$1004,AA46,AB$11:$AB$1004)</f>
        <v>0</v>
      </c>
      <c r="AA46" s="97">
        <f t="shared" si="6"/>
        <v>36</v>
      </c>
      <c r="AB46" s="74">
        <f t="shared" si="10"/>
        <v>0</v>
      </c>
      <c r="AC46" s="74">
        <f t="shared" si="3"/>
        <v>0</v>
      </c>
      <c r="AD46" s="74">
        <f t="shared" si="11"/>
        <v>0</v>
      </c>
      <c r="AE46" s="96">
        <f t="shared" si="12"/>
        <v>0</v>
      </c>
      <c r="AF46" s="74" t="str">
        <f t="shared" si="4"/>
        <v>sans</v>
      </c>
      <c r="AG46" s="74">
        <f t="shared" si="13"/>
        <v>0</v>
      </c>
      <c r="AH46" s="74">
        <f t="shared" si="0"/>
        <v>0</v>
      </c>
      <c r="AI46" s="74">
        <f t="shared" si="14"/>
        <v>0</v>
      </c>
      <c r="AJ46" s="74">
        <f t="shared" si="5"/>
        <v>0</v>
      </c>
      <c r="AK46" s="74">
        <f t="shared" si="15"/>
        <v>0</v>
      </c>
    </row>
    <row r="47" spans="1:37">
      <c r="A47" s="179"/>
      <c r="B47" s="179"/>
      <c r="C47" s="19"/>
      <c r="D47" s="70"/>
      <c r="E47" s="71"/>
      <c r="F47" s="125" t="str">
        <f>IF($A47 &lt;&gt; "",VLOOKUP($A47,CSP!$1:$1048576,10,FALSE)/1000000,"")</f>
        <v/>
      </c>
      <c r="G47" s="125" t="str">
        <f>IF($A47 &lt;&gt; "",VLOOKUP($A47,CSP!$1:$1048576,14,FALSE)/1000000,"")</f>
        <v/>
      </c>
      <c r="H47" s="126" t="str">
        <f t="shared" si="7"/>
        <v/>
      </c>
      <c r="I47" s="126" t="str">
        <f t="shared" si="8"/>
        <v/>
      </c>
      <c r="J47" s="126" t="str">
        <f t="shared" si="9"/>
        <v/>
      </c>
      <c r="K47" s="132" t="str">
        <f>IF($A47 &lt;&gt; "",VLOOKUP($A47,CSP!$1:$1048576,11,FALSE),"")</f>
        <v/>
      </c>
      <c r="L47" s="133" t="str">
        <f>IF($A47 &lt;&gt; "",VLOOKUP($A47,CSP!$1:$1048576,25,FALSE),"")</f>
        <v/>
      </c>
      <c r="N47" s="142"/>
      <c r="O47" s="144"/>
      <c r="P47" s="141" t="str">
        <f t="shared" ca="1" si="1"/>
        <v/>
      </c>
      <c r="W47" s="96">
        <f>SUMIF($E$11:$E$1004,AA47,AE$11:$AE$1004)</f>
        <v>0</v>
      </c>
      <c r="X47" s="74" t="str">
        <f t="shared" si="2"/>
        <v>sans</v>
      </c>
      <c r="Y47" s="74">
        <f>SUMIF($E$11:$E$1004,AA47,AD$11:$AD$1004)</f>
        <v>0</v>
      </c>
      <c r="Z47" s="95">
        <f>SUMIF($E$11:$E$1004,AA47,AB$11:$AB$1004)</f>
        <v>0</v>
      </c>
      <c r="AA47" s="97">
        <f t="shared" si="6"/>
        <v>37</v>
      </c>
      <c r="AB47" s="74">
        <f t="shared" si="10"/>
        <v>0</v>
      </c>
      <c r="AC47" s="74">
        <f t="shared" si="3"/>
        <v>0</v>
      </c>
      <c r="AD47" s="74">
        <f t="shared" si="11"/>
        <v>0</v>
      </c>
      <c r="AE47" s="96">
        <f t="shared" si="12"/>
        <v>0</v>
      </c>
      <c r="AF47" s="74" t="str">
        <f t="shared" si="4"/>
        <v>sans</v>
      </c>
      <c r="AG47" s="74">
        <f t="shared" si="13"/>
        <v>0</v>
      </c>
      <c r="AH47" s="74">
        <f t="shared" si="0"/>
        <v>0</v>
      </c>
      <c r="AI47" s="74">
        <f t="shared" si="14"/>
        <v>0</v>
      </c>
      <c r="AJ47" s="74">
        <f t="shared" si="5"/>
        <v>0</v>
      </c>
      <c r="AK47" s="74">
        <f t="shared" si="15"/>
        <v>0</v>
      </c>
    </row>
    <row r="48" spans="1:37">
      <c r="A48" s="179"/>
      <c r="B48" s="179"/>
      <c r="C48" s="19"/>
      <c r="D48" s="70"/>
      <c r="E48" s="71"/>
      <c r="F48" s="125" t="str">
        <f>IF($A48 &lt;&gt; "",VLOOKUP($A48,CSP!$1:$1048576,10,FALSE)/1000000,"")</f>
        <v/>
      </c>
      <c r="G48" s="125" t="str">
        <f>IF($A48 &lt;&gt; "",VLOOKUP($A48,CSP!$1:$1048576,14,FALSE)/1000000,"")</f>
        <v/>
      </c>
      <c r="H48" s="126" t="str">
        <f t="shared" si="7"/>
        <v/>
      </c>
      <c r="I48" s="126" t="str">
        <f t="shared" si="8"/>
        <v/>
      </c>
      <c r="J48" s="126" t="str">
        <f t="shared" si="9"/>
        <v/>
      </c>
      <c r="K48" s="132" t="str">
        <f>IF($A48 &lt;&gt; "",VLOOKUP($A48,CSP!$1:$1048576,11,FALSE),"")</f>
        <v/>
      </c>
      <c r="L48" s="133" t="str">
        <f>IF($A48 &lt;&gt; "",VLOOKUP($A48,CSP!$1:$1048576,25,FALSE),"")</f>
        <v/>
      </c>
      <c r="N48" s="142"/>
      <c r="O48" s="144"/>
      <c r="P48" s="141" t="str">
        <f t="shared" ca="1" si="1"/>
        <v/>
      </c>
      <c r="W48" s="96">
        <f>SUMIF($E$11:$E$1004,AA48,AE$11:$AE$1004)</f>
        <v>0</v>
      </c>
      <c r="X48" s="74" t="str">
        <f t="shared" si="2"/>
        <v>sans</v>
      </c>
      <c r="Y48" s="74">
        <f>SUMIF($E$11:$E$1004,AA48,AD$11:$AD$1004)</f>
        <v>0</v>
      </c>
      <c r="Z48" s="95">
        <f>SUMIF($E$11:$E$1004,AA48,AB$11:$AB$1004)</f>
        <v>0</v>
      </c>
      <c r="AA48" s="97">
        <f t="shared" si="6"/>
        <v>38</v>
      </c>
      <c r="AB48" s="74">
        <f t="shared" si="10"/>
        <v>0</v>
      </c>
      <c r="AC48" s="74">
        <f t="shared" si="3"/>
        <v>0</v>
      </c>
      <c r="AD48" s="74">
        <f t="shared" si="11"/>
        <v>0</v>
      </c>
      <c r="AE48" s="96">
        <f t="shared" si="12"/>
        <v>0</v>
      </c>
      <c r="AF48" s="74" t="str">
        <f t="shared" si="4"/>
        <v>sans</v>
      </c>
      <c r="AG48" s="74">
        <f t="shared" si="13"/>
        <v>0</v>
      </c>
      <c r="AH48" s="74">
        <f t="shared" si="0"/>
        <v>0</v>
      </c>
      <c r="AI48" s="74">
        <f t="shared" si="14"/>
        <v>0</v>
      </c>
      <c r="AJ48" s="74">
        <f t="shared" si="5"/>
        <v>0</v>
      </c>
      <c r="AK48" s="74">
        <f t="shared" si="15"/>
        <v>0</v>
      </c>
    </row>
    <row r="49" spans="1:37">
      <c r="A49" s="179"/>
      <c r="B49" s="179"/>
      <c r="C49" s="19"/>
      <c r="D49" s="70"/>
      <c r="E49" s="71"/>
      <c r="F49" s="125" t="str">
        <f>IF($A49 &lt;&gt; "",VLOOKUP($A49,CSP!$1:$1048576,10,FALSE)/1000000,"")</f>
        <v/>
      </c>
      <c r="G49" s="125" t="str">
        <f>IF($A49 &lt;&gt; "",VLOOKUP($A49,CSP!$1:$1048576,14,FALSE)/1000000,"")</f>
        <v/>
      </c>
      <c r="H49" s="126" t="str">
        <f t="shared" si="7"/>
        <v/>
      </c>
      <c r="I49" s="126" t="str">
        <f t="shared" si="8"/>
        <v/>
      </c>
      <c r="J49" s="126" t="str">
        <f t="shared" si="9"/>
        <v/>
      </c>
      <c r="K49" s="132" t="str">
        <f>IF($A49 &lt;&gt; "",VLOOKUP($A49,CSP!$1:$1048576,11,FALSE),"")</f>
        <v/>
      </c>
      <c r="L49" s="133" t="str">
        <f>IF($A49 &lt;&gt; "",VLOOKUP($A49,CSP!$1:$1048576,25,FALSE),"")</f>
        <v/>
      </c>
      <c r="N49" s="142"/>
      <c r="O49" s="144"/>
      <c r="P49" s="141" t="str">
        <f t="shared" ca="1" si="1"/>
        <v/>
      </c>
      <c r="W49" s="96">
        <f>SUMIF($E$11:$E$1004,AA49,AE$11:$AE$1004)</f>
        <v>0</v>
      </c>
      <c r="X49" s="74" t="str">
        <f t="shared" si="2"/>
        <v>sans</v>
      </c>
      <c r="Y49" s="74">
        <f>SUMIF($E$11:$E$1004,AA49,AD$11:$AD$1004)</f>
        <v>0</v>
      </c>
      <c r="Z49" s="95">
        <f>SUMIF($E$11:$E$1004,AA49,AB$11:$AB$1004)</f>
        <v>0</v>
      </c>
      <c r="AA49" s="97">
        <f t="shared" si="6"/>
        <v>39</v>
      </c>
      <c r="AB49" s="74">
        <f t="shared" si="10"/>
        <v>0</v>
      </c>
      <c r="AC49" s="74">
        <f t="shared" si="3"/>
        <v>0</v>
      </c>
      <c r="AD49" s="74">
        <f t="shared" si="11"/>
        <v>0</v>
      </c>
      <c r="AE49" s="96">
        <f t="shared" si="12"/>
        <v>0</v>
      </c>
      <c r="AF49" s="74" t="str">
        <f t="shared" si="4"/>
        <v>sans</v>
      </c>
      <c r="AG49" s="74">
        <f t="shared" si="13"/>
        <v>0</v>
      </c>
      <c r="AH49" s="74">
        <f t="shared" si="0"/>
        <v>0</v>
      </c>
      <c r="AI49" s="74">
        <f t="shared" si="14"/>
        <v>0</v>
      </c>
      <c r="AJ49" s="74">
        <f t="shared" si="5"/>
        <v>0</v>
      </c>
      <c r="AK49" s="74">
        <f t="shared" si="15"/>
        <v>0</v>
      </c>
    </row>
    <row r="50" spans="1:37">
      <c r="A50" s="179"/>
      <c r="B50" s="179"/>
      <c r="C50" s="19"/>
      <c r="D50" s="70"/>
      <c r="E50" s="71"/>
      <c r="F50" s="125" t="str">
        <f>IF($A50 &lt;&gt; "",VLOOKUP($A50,CSP!$1:$1048576,10,FALSE)/1000000,"")</f>
        <v/>
      </c>
      <c r="G50" s="125" t="str">
        <f>IF($A50 &lt;&gt; "",VLOOKUP($A50,CSP!$1:$1048576,14,FALSE)/1000000,"")</f>
        <v/>
      </c>
      <c r="H50" s="126" t="str">
        <f t="shared" si="7"/>
        <v/>
      </c>
      <c r="I50" s="126" t="str">
        <f t="shared" si="8"/>
        <v/>
      </c>
      <c r="J50" s="126" t="str">
        <f t="shared" si="9"/>
        <v/>
      </c>
      <c r="K50" s="132" t="str">
        <f>IF($A50 &lt;&gt; "",VLOOKUP($A50,CSP!$1:$1048576,11,FALSE),"")</f>
        <v/>
      </c>
      <c r="L50" s="133" t="str">
        <f>IF($A50 &lt;&gt; "",VLOOKUP($A50,CSP!$1:$1048576,25,FALSE),"")</f>
        <v/>
      </c>
      <c r="N50" s="142"/>
      <c r="O50" s="144"/>
      <c r="P50" s="141" t="str">
        <f t="shared" ca="1" si="1"/>
        <v/>
      </c>
      <c r="W50" s="96">
        <f>SUMIF($E$11:$E$1004,AA50,AE$11:$AE$1004)</f>
        <v>0</v>
      </c>
      <c r="X50" s="74" t="str">
        <f t="shared" si="2"/>
        <v>sans</v>
      </c>
      <c r="Y50" s="74">
        <f>SUMIF($E$11:$E$1004,AA50,AD$11:$AD$1004)</f>
        <v>0</v>
      </c>
      <c r="Z50" s="95">
        <f>SUMIF($E$11:$E$1004,AA50,AB$11:$AB$1004)</f>
        <v>0</v>
      </c>
      <c r="AA50" s="97">
        <f t="shared" si="6"/>
        <v>40</v>
      </c>
      <c r="AB50" s="74">
        <f t="shared" si="10"/>
        <v>0</v>
      </c>
      <c r="AC50" s="74">
        <f t="shared" si="3"/>
        <v>0</v>
      </c>
      <c r="AD50" s="74">
        <f t="shared" si="11"/>
        <v>0</v>
      </c>
      <c r="AE50" s="96">
        <f t="shared" si="12"/>
        <v>0</v>
      </c>
      <c r="AF50" s="74" t="str">
        <f t="shared" si="4"/>
        <v>sans</v>
      </c>
      <c r="AG50" s="74">
        <f t="shared" si="13"/>
        <v>0</v>
      </c>
      <c r="AH50" s="74">
        <f t="shared" si="0"/>
        <v>0</v>
      </c>
      <c r="AI50" s="74">
        <f t="shared" si="14"/>
        <v>0</v>
      </c>
      <c r="AJ50" s="74">
        <f t="shared" si="5"/>
        <v>0</v>
      </c>
      <c r="AK50" s="74">
        <f t="shared" si="15"/>
        <v>0</v>
      </c>
    </row>
    <row r="51" spans="1:37">
      <c r="A51" s="179"/>
      <c r="B51" s="179"/>
      <c r="C51" s="19"/>
      <c r="D51" s="70"/>
      <c r="E51" s="71"/>
      <c r="F51" s="125" t="str">
        <f>IF($A51 &lt;&gt; "",VLOOKUP($A51,CSP!$1:$1048576,10,FALSE)/1000000,"")</f>
        <v/>
      </c>
      <c r="G51" s="125" t="str">
        <f>IF($A51 &lt;&gt; "",VLOOKUP($A51,CSP!$1:$1048576,14,FALSE)/1000000,"")</f>
        <v/>
      </c>
      <c r="H51" s="126" t="str">
        <f t="shared" si="7"/>
        <v/>
      </c>
      <c r="I51" s="126" t="str">
        <f t="shared" si="8"/>
        <v/>
      </c>
      <c r="J51" s="126" t="str">
        <f t="shared" si="9"/>
        <v/>
      </c>
      <c r="K51" s="132" t="str">
        <f>IF($A51 &lt;&gt; "",VLOOKUP($A51,CSP!$1:$1048576,11,FALSE),"")</f>
        <v/>
      </c>
      <c r="L51" s="133" t="str">
        <f>IF($A51 &lt;&gt; "",VLOOKUP($A51,CSP!$1:$1048576,25,FALSE),"")</f>
        <v/>
      </c>
      <c r="N51" s="142"/>
      <c r="O51" s="144"/>
      <c r="P51" s="141" t="str">
        <f t="shared" ca="1" si="1"/>
        <v/>
      </c>
      <c r="W51" s="96">
        <f>SUMIF($E$11:$E$1004,AA51,AE$11:$AE$1004)</f>
        <v>0</v>
      </c>
      <c r="X51" s="74" t="str">
        <f t="shared" si="2"/>
        <v>sans</v>
      </c>
      <c r="Y51" s="74">
        <f>SUMIF($E$11:$E$1004,AA51,AD$11:$AD$1004)</f>
        <v>0</v>
      </c>
      <c r="Z51" s="95">
        <f>SUMIF($E$11:$E$1004,AA51,AB$11:$AB$1004)</f>
        <v>0</v>
      </c>
      <c r="AA51" s="97">
        <f t="shared" si="6"/>
        <v>41</v>
      </c>
      <c r="AB51" s="74">
        <f t="shared" si="10"/>
        <v>0</v>
      </c>
      <c r="AC51" s="74">
        <f t="shared" si="3"/>
        <v>0</v>
      </c>
      <c r="AD51" s="74">
        <f t="shared" si="11"/>
        <v>0</v>
      </c>
      <c r="AE51" s="96">
        <f t="shared" si="12"/>
        <v>0</v>
      </c>
      <c r="AF51" s="74" t="str">
        <f t="shared" si="4"/>
        <v>sans</v>
      </c>
      <c r="AG51" s="74">
        <f t="shared" si="13"/>
        <v>0</v>
      </c>
      <c r="AH51" s="74">
        <f t="shared" si="0"/>
        <v>0</v>
      </c>
      <c r="AI51" s="74">
        <f t="shared" si="14"/>
        <v>0</v>
      </c>
      <c r="AJ51" s="74">
        <f t="shared" si="5"/>
        <v>0</v>
      </c>
      <c r="AK51" s="74">
        <f t="shared" si="15"/>
        <v>0</v>
      </c>
    </row>
    <row r="52" spans="1:37">
      <c r="A52" s="179"/>
      <c r="B52" s="179"/>
      <c r="C52" s="19"/>
      <c r="D52" s="70"/>
      <c r="E52" s="71"/>
      <c r="F52" s="125" t="str">
        <f>IF($A52 &lt;&gt; "",VLOOKUP($A52,CSP!$1:$1048576,10,FALSE)/1000000,"")</f>
        <v/>
      </c>
      <c r="G52" s="125" t="str">
        <f>IF($A52 &lt;&gt; "",VLOOKUP($A52,CSP!$1:$1048576,14,FALSE)/1000000,"")</f>
        <v/>
      </c>
      <c r="H52" s="126" t="str">
        <f t="shared" si="7"/>
        <v/>
      </c>
      <c r="I52" s="126" t="str">
        <f t="shared" si="8"/>
        <v/>
      </c>
      <c r="J52" s="126" t="str">
        <f t="shared" si="9"/>
        <v/>
      </c>
      <c r="K52" s="132" t="str">
        <f>IF($A52 &lt;&gt; "",VLOOKUP($A52,CSP!$1:$1048576,11,FALSE),"")</f>
        <v/>
      </c>
      <c r="L52" s="133" t="str">
        <f>IF($A52 &lt;&gt; "",VLOOKUP($A52,CSP!$1:$1048576,25,FALSE),"")</f>
        <v/>
      </c>
      <c r="N52" s="142"/>
      <c r="O52" s="144"/>
      <c r="P52" s="141" t="str">
        <f t="shared" ca="1" si="1"/>
        <v/>
      </c>
      <c r="W52" s="96">
        <f>SUMIF($E$11:$E$1004,AA52,AE$11:$AE$1004)</f>
        <v>0</v>
      </c>
      <c r="X52" s="74" t="str">
        <f t="shared" si="2"/>
        <v>sans</v>
      </c>
      <c r="Y52" s="74">
        <f>SUMIF($E$11:$E$1004,AA52,AD$11:$AD$1004)</f>
        <v>0</v>
      </c>
      <c r="Z52" s="95">
        <f>SUMIF($E$11:$E$1004,AA52,AB$11:$AB$1004)</f>
        <v>0</v>
      </c>
      <c r="AA52" s="97">
        <f t="shared" si="6"/>
        <v>42</v>
      </c>
      <c r="AB52" s="74">
        <f t="shared" si="10"/>
        <v>0</v>
      </c>
      <c r="AC52" s="74">
        <f t="shared" si="3"/>
        <v>0</v>
      </c>
      <c r="AD52" s="74">
        <f t="shared" si="11"/>
        <v>0</v>
      </c>
      <c r="AE52" s="96">
        <f t="shared" si="12"/>
        <v>0</v>
      </c>
      <c r="AF52" s="74" t="str">
        <f t="shared" si="4"/>
        <v>sans</v>
      </c>
      <c r="AG52" s="74">
        <f t="shared" si="13"/>
        <v>0</v>
      </c>
      <c r="AH52" s="74">
        <f t="shared" si="0"/>
        <v>0</v>
      </c>
      <c r="AI52" s="74">
        <f t="shared" si="14"/>
        <v>0</v>
      </c>
      <c r="AJ52" s="74">
        <f t="shared" si="5"/>
        <v>0</v>
      </c>
      <c r="AK52" s="74">
        <f t="shared" si="15"/>
        <v>0</v>
      </c>
    </row>
    <row r="53" spans="1:37">
      <c r="A53" s="179"/>
      <c r="B53" s="179"/>
      <c r="C53" s="19"/>
      <c r="D53" s="70"/>
      <c r="E53" s="71"/>
      <c r="F53" s="125" t="str">
        <f>IF($A53 &lt;&gt; "",VLOOKUP($A53,CSP!$1:$1048576,10,FALSE)/1000000,"")</f>
        <v/>
      </c>
      <c r="G53" s="125" t="str">
        <f>IF($A53 &lt;&gt; "",VLOOKUP($A53,CSP!$1:$1048576,14,FALSE)/1000000,"")</f>
        <v/>
      </c>
      <c r="H53" s="126" t="str">
        <f t="shared" si="7"/>
        <v/>
      </c>
      <c r="I53" s="126" t="str">
        <f t="shared" si="8"/>
        <v/>
      </c>
      <c r="J53" s="126" t="str">
        <f t="shared" si="9"/>
        <v/>
      </c>
      <c r="K53" s="132" t="str">
        <f>IF($A53 &lt;&gt; "",VLOOKUP($A53,CSP!$1:$1048576,11,FALSE),"")</f>
        <v/>
      </c>
      <c r="L53" s="133" t="str">
        <f>IF($A53 &lt;&gt; "",VLOOKUP($A53,CSP!$1:$1048576,25,FALSE),"")</f>
        <v/>
      </c>
      <c r="N53" s="142"/>
      <c r="O53" s="144"/>
      <c r="P53" s="141" t="str">
        <f t="shared" ca="1" si="1"/>
        <v/>
      </c>
      <c r="W53" s="96">
        <f>SUMIF($E$11:$E$1004,AA53,AE$11:$AE$1004)</f>
        <v>0</v>
      </c>
      <c r="X53" s="74" t="str">
        <f t="shared" si="2"/>
        <v>sans</v>
      </c>
      <c r="Y53" s="74">
        <f>SUMIF($E$11:$E$1004,AA53,AD$11:$AD$1004)</f>
        <v>0</v>
      </c>
      <c r="Z53" s="95">
        <f>SUMIF($E$11:$E$1004,AA53,AB$11:$AB$1004)</f>
        <v>0</v>
      </c>
      <c r="AA53" s="97">
        <f t="shared" si="6"/>
        <v>43</v>
      </c>
      <c r="AB53" s="74">
        <f t="shared" si="10"/>
        <v>0</v>
      </c>
      <c r="AC53" s="74">
        <f t="shared" si="3"/>
        <v>0</v>
      </c>
      <c r="AD53" s="74">
        <f t="shared" si="11"/>
        <v>0</v>
      </c>
      <c r="AE53" s="96">
        <f t="shared" si="12"/>
        <v>0</v>
      </c>
      <c r="AF53" s="74" t="str">
        <f t="shared" si="4"/>
        <v>sans</v>
      </c>
      <c r="AG53" s="74">
        <f t="shared" si="13"/>
        <v>0</v>
      </c>
      <c r="AH53" s="74">
        <f t="shared" si="0"/>
        <v>0</v>
      </c>
      <c r="AI53" s="74">
        <f t="shared" si="14"/>
        <v>0</v>
      </c>
      <c r="AJ53" s="74">
        <f t="shared" si="5"/>
        <v>0</v>
      </c>
      <c r="AK53" s="74">
        <f t="shared" si="15"/>
        <v>0</v>
      </c>
    </row>
    <row r="54" spans="1:37">
      <c r="A54" s="179"/>
      <c r="B54" s="179"/>
      <c r="C54" s="19"/>
      <c r="D54" s="70"/>
      <c r="E54" s="71"/>
      <c r="F54" s="125" t="str">
        <f>IF($A54 &lt;&gt; "",VLOOKUP($A54,CSP!$1:$1048576,10,FALSE)/1000000,"")</f>
        <v/>
      </c>
      <c r="G54" s="125" t="str">
        <f>IF($A54 &lt;&gt; "",VLOOKUP($A54,CSP!$1:$1048576,14,FALSE)/1000000,"")</f>
        <v/>
      </c>
      <c r="H54" s="126" t="str">
        <f t="shared" si="7"/>
        <v/>
      </c>
      <c r="I54" s="126" t="str">
        <f t="shared" si="8"/>
        <v/>
      </c>
      <c r="J54" s="126" t="str">
        <f t="shared" si="9"/>
        <v/>
      </c>
      <c r="K54" s="132" t="str">
        <f>IF($A54 &lt;&gt; "",VLOOKUP($A54,CSP!$1:$1048576,11,FALSE),"")</f>
        <v/>
      </c>
      <c r="L54" s="133" t="str">
        <f>IF($A54 &lt;&gt; "",VLOOKUP($A54,CSP!$1:$1048576,25,FALSE),"")</f>
        <v/>
      </c>
      <c r="N54" s="142"/>
      <c r="O54" s="144"/>
      <c r="P54" s="141" t="str">
        <f t="shared" ca="1" si="1"/>
        <v/>
      </c>
      <c r="W54" s="96">
        <f>SUMIF($E$11:$E$1004,AA54,AE$11:$AE$1004)</f>
        <v>0</v>
      </c>
      <c r="X54" s="74" t="str">
        <f t="shared" si="2"/>
        <v>sans</v>
      </c>
      <c r="Y54" s="74">
        <f>SUMIF($E$11:$E$1004,AA54,AD$11:$AD$1004)</f>
        <v>0</v>
      </c>
      <c r="Z54" s="95">
        <f>SUMIF($E$11:$E$1004,AA54,AB$11:$AB$1004)</f>
        <v>0</v>
      </c>
      <c r="AA54" s="97">
        <f t="shared" si="6"/>
        <v>44</v>
      </c>
      <c r="AB54" s="74">
        <f t="shared" si="10"/>
        <v>0</v>
      </c>
      <c r="AC54" s="74">
        <f t="shared" si="3"/>
        <v>0</v>
      </c>
      <c r="AD54" s="74">
        <f t="shared" si="11"/>
        <v>0</v>
      </c>
      <c r="AE54" s="96">
        <f t="shared" si="12"/>
        <v>0</v>
      </c>
      <c r="AF54" s="74" t="str">
        <f t="shared" si="4"/>
        <v>sans</v>
      </c>
      <c r="AG54" s="74">
        <f t="shared" si="13"/>
        <v>0</v>
      </c>
      <c r="AH54" s="74">
        <f t="shared" si="0"/>
        <v>0</v>
      </c>
      <c r="AI54" s="74">
        <f t="shared" si="14"/>
        <v>0</v>
      </c>
      <c r="AJ54" s="74">
        <f t="shared" si="5"/>
        <v>0</v>
      </c>
      <c r="AK54" s="74">
        <f t="shared" si="15"/>
        <v>0</v>
      </c>
    </row>
    <row r="55" spans="1:37">
      <c r="A55" s="179"/>
      <c r="B55" s="179"/>
      <c r="C55" s="19"/>
      <c r="D55" s="70"/>
      <c r="E55" s="71"/>
      <c r="F55" s="125" t="str">
        <f>IF($A55 &lt;&gt; "",VLOOKUP($A55,CSP!$1:$1048576,10,FALSE)/1000000,"")</f>
        <v/>
      </c>
      <c r="G55" s="125" t="str">
        <f>IF($A55 &lt;&gt; "",VLOOKUP($A55,CSP!$1:$1048576,14,FALSE)/1000000,"")</f>
        <v/>
      </c>
      <c r="H55" s="126" t="str">
        <f t="shared" si="7"/>
        <v/>
      </c>
      <c r="I55" s="126" t="str">
        <f t="shared" si="8"/>
        <v/>
      </c>
      <c r="J55" s="126" t="str">
        <f t="shared" si="9"/>
        <v/>
      </c>
      <c r="K55" s="132" t="str">
        <f>IF($A55 &lt;&gt; "",VLOOKUP($A55,CSP!$1:$1048576,11,FALSE),"")</f>
        <v/>
      </c>
      <c r="L55" s="133" t="str">
        <f>IF($A55 &lt;&gt; "",VLOOKUP($A55,CSP!$1:$1048576,25,FALSE),"")</f>
        <v/>
      </c>
      <c r="N55" s="142"/>
      <c r="O55" s="144"/>
      <c r="P55" s="141" t="str">
        <f t="shared" ca="1" si="1"/>
        <v/>
      </c>
      <c r="W55" s="96">
        <f>SUMIF($E$11:$E$1004,AA55,AE$11:$AE$1004)</f>
        <v>0</v>
      </c>
      <c r="X55" s="74" t="str">
        <f t="shared" si="2"/>
        <v>sans</v>
      </c>
      <c r="Y55" s="74">
        <f>SUMIF($E$11:$E$1004,AA55,AD$11:$AD$1004)</f>
        <v>0</v>
      </c>
      <c r="Z55" s="95">
        <f>SUMIF($E$11:$E$1004,AA55,AB$11:$AB$1004)</f>
        <v>0</v>
      </c>
      <c r="AA55" s="97">
        <f t="shared" si="6"/>
        <v>45</v>
      </c>
      <c r="AB55" s="74">
        <f t="shared" si="10"/>
        <v>0</v>
      </c>
      <c r="AC55" s="74">
        <f t="shared" si="3"/>
        <v>0</v>
      </c>
      <c r="AD55" s="74">
        <f t="shared" si="11"/>
        <v>0</v>
      </c>
      <c r="AE55" s="96">
        <f t="shared" si="12"/>
        <v>0</v>
      </c>
      <c r="AF55" s="74" t="str">
        <f t="shared" si="4"/>
        <v>sans</v>
      </c>
      <c r="AG55" s="74">
        <f t="shared" si="13"/>
        <v>0</v>
      </c>
      <c r="AH55" s="74">
        <f t="shared" si="0"/>
        <v>0</v>
      </c>
      <c r="AI55" s="74">
        <f t="shared" si="14"/>
        <v>0</v>
      </c>
      <c r="AJ55" s="74">
        <f t="shared" si="5"/>
        <v>0</v>
      </c>
      <c r="AK55" s="74">
        <f t="shared" si="15"/>
        <v>0</v>
      </c>
    </row>
    <row r="56" spans="1:37">
      <c r="A56" s="179"/>
      <c r="B56" s="179"/>
      <c r="C56" s="19"/>
      <c r="D56" s="70"/>
      <c r="E56" s="71"/>
      <c r="F56" s="125" t="str">
        <f>IF($A56 &lt;&gt; "",VLOOKUP($A56,CSP!$1:$1048576,10,FALSE)/1000000,"")</f>
        <v/>
      </c>
      <c r="G56" s="125" t="str">
        <f>IF($A56 &lt;&gt; "",VLOOKUP($A56,CSP!$1:$1048576,14,FALSE)/1000000,"")</f>
        <v/>
      </c>
      <c r="H56" s="126" t="str">
        <f t="shared" si="7"/>
        <v/>
      </c>
      <c r="I56" s="126" t="str">
        <f t="shared" si="8"/>
        <v/>
      </c>
      <c r="J56" s="126" t="str">
        <f t="shared" si="9"/>
        <v/>
      </c>
      <c r="K56" s="132" t="str">
        <f>IF($A56 &lt;&gt; "",VLOOKUP($A56,CSP!$1:$1048576,11,FALSE),"")</f>
        <v/>
      </c>
      <c r="L56" s="133" t="str">
        <f>IF($A56 &lt;&gt; "",VLOOKUP($A56,CSP!$1:$1048576,25,FALSE),"")</f>
        <v/>
      </c>
      <c r="N56" s="142"/>
      <c r="O56" s="144"/>
      <c r="P56" s="141" t="str">
        <f t="shared" ca="1" si="1"/>
        <v/>
      </c>
      <c r="W56" s="96">
        <f>SUMIF($E$11:$E$1004,AA56,AE$11:$AE$1004)</f>
        <v>0</v>
      </c>
      <c r="X56" s="74" t="str">
        <f t="shared" si="2"/>
        <v>sans</v>
      </c>
      <c r="Y56" s="74">
        <f>SUMIF($E$11:$E$1004,AA56,AD$11:$AD$1004)</f>
        <v>0</v>
      </c>
      <c r="Z56" s="95">
        <f>SUMIF($E$11:$E$1004,AA56,AB$11:$AB$1004)</f>
        <v>0</v>
      </c>
      <c r="AA56" s="97">
        <f t="shared" si="6"/>
        <v>46</v>
      </c>
      <c r="AB56" s="74">
        <f t="shared" si="10"/>
        <v>0</v>
      </c>
      <c r="AC56" s="74">
        <f t="shared" si="3"/>
        <v>0</v>
      </c>
      <c r="AD56" s="74">
        <f t="shared" si="11"/>
        <v>0</v>
      </c>
      <c r="AE56" s="96">
        <f t="shared" si="12"/>
        <v>0</v>
      </c>
      <c r="AF56" s="74" t="str">
        <f t="shared" si="4"/>
        <v>sans</v>
      </c>
      <c r="AG56" s="74">
        <f t="shared" si="13"/>
        <v>0</v>
      </c>
      <c r="AH56" s="74">
        <f t="shared" si="0"/>
        <v>0</v>
      </c>
      <c r="AI56" s="74">
        <f t="shared" si="14"/>
        <v>0</v>
      </c>
      <c r="AJ56" s="74">
        <f t="shared" si="5"/>
        <v>0</v>
      </c>
      <c r="AK56" s="74">
        <f t="shared" si="15"/>
        <v>0</v>
      </c>
    </row>
    <row r="57" spans="1:37">
      <c r="A57" s="179"/>
      <c r="B57" s="179"/>
      <c r="C57" s="19"/>
      <c r="D57" s="70"/>
      <c r="E57" s="71"/>
      <c r="F57" s="125" t="str">
        <f>IF($A57 &lt;&gt; "",VLOOKUP($A57,CSP!$1:$1048576,10,FALSE)/1000000,"")</f>
        <v/>
      </c>
      <c r="G57" s="125" t="str">
        <f>IF($A57 &lt;&gt; "",VLOOKUP($A57,CSP!$1:$1048576,14,FALSE)/1000000,"")</f>
        <v/>
      </c>
      <c r="H57" s="126" t="str">
        <f t="shared" si="7"/>
        <v/>
      </c>
      <c r="I57" s="126" t="str">
        <f t="shared" si="8"/>
        <v/>
      </c>
      <c r="J57" s="126" t="str">
        <f t="shared" si="9"/>
        <v/>
      </c>
      <c r="K57" s="132" t="str">
        <f>IF($A57 &lt;&gt; "",VLOOKUP($A57,CSP!$1:$1048576,11,FALSE),"")</f>
        <v/>
      </c>
      <c r="L57" s="133" t="str">
        <f>IF($A57 &lt;&gt; "",VLOOKUP($A57,CSP!$1:$1048576,25,FALSE),"")</f>
        <v/>
      </c>
      <c r="M57" s="95"/>
      <c r="N57" s="142"/>
      <c r="O57" s="143"/>
      <c r="P57" s="141" t="str">
        <f t="shared" ca="1" si="1"/>
        <v/>
      </c>
      <c r="W57" s="96">
        <f>SUMIF($E$11:$E$1004,AA57,AE$11:$AE$1004)</f>
        <v>0</v>
      </c>
      <c r="X57" s="74" t="str">
        <f t="shared" si="2"/>
        <v>sans</v>
      </c>
      <c r="Y57" s="74">
        <f>SUMIF($E$11:$E$1004,AA57,AD$11:$AD$1004)</f>
        <v>0</v>
      </c>
      <c r="Z57" s="95">
        <f>SUMIF($E$11:$E$1004,AA57,AB$11:$AB$1004)</f>
        <v>0</v>
      </c>
      <c r="AA57" s="97">
        <f t="shared" si="6"/>
        <v>47</v>
      </c>
      <c r="AB57" s="74">
        <f t="shared" si="10"/>
        <v>0</v>
      </c>
      <c r="AC57" s="74">
        <f t="shared" si="3"/>
        <v>0</v>
      </c>
      <c r="AD57" s="74">
        <f t="shared" si="11"/>
        <v>0</v>
      </c>
      <c r="AE57" s="96">
        <f t="shared" si="12"/>
        <v>0</v>
      </c>
      <c r="AF57" s="74" t="str">
        <f t="shared" si="4"/>
        <v>sans</v>
      </c>
      <c r="AG57" s="74">
        <f t="shared" si="13"/>
        <v>0</v>
      </c>
      <c r="AH57" s="74">
        <f t="shared" si="0"/>
        <v>0</v>
      </c>
      <c r="AI57" s="74">
        <f t="shared" si="14"/>
        <v>0</v>
      </c>
      <c r="AJ57" s="74">
        <f t="shared" si="5"/>
        <v>0</v>
      </c>
      <c r="AK57" s="74">
        <f t="shared" si="15"/>
        <v>0</v>
      </c>
    </row>
    <row r="58" spans="1:37">
      <c r="A58" s="179"/>
      <c r="B58" s="179"/>
      <c r="C58" s="19"/>
      <c r="D58" s="70"/>
      <c r="E58" s="71"/>
      <c r="F58" s="125" t="str">
        <f>IF($A58 &lt;&gt; "",VLOOKUP($A58,CSP!$1:$1048576,10,FALSE)/1000000,"")</f>
        <v/>
      </c>
      <c r="G58" s="125" t="str">
        <f>IF($A58 &lt;&gt; "",VLOOKUP($A58,CSP!$1:$1048576,14,FALSE)/1000000,"")</f>
        <v/>
      </c>
      <c r="H58" s="126" t="str">
        <f t="shared" si="7"/>
        <v/>
      </c>
      <c r="I58" s="126" t="str">
        <f t="shared" si="8"/>
        <v/>
      </c>
      <c r="J58" s="126" t="str">
        <f t="shared" si="9"/>
        <v/>
      </c>
      <c r="K58" s="132" t="str">
        <f>IF($A58 &lt;&gt; "",VLOOKUP($A58,CSP!$1:$1048576,11,FALSE),"")</f>
        <v/>
      </c>
      <c r="L58" s="133" t="str">
        <f>IF($A58 &lt;&gt; "",VLOOKUP($A58,CSP!$1:$1048576,25,FALSE),"")</f>
        <v/>
      </c>
      <c r="M58" s="95"/>
      <c r="N58" s="142"/>
      <c r="O58" s="143"/>
      <c r="P58" s="141" t="str">
        <f t="shared" ca="1" si="1"/>
        <v/>
      </c>
      <c r="W58" s="96">
        <f>SUMIF($E$11:$E$1004,AA58,AE$11:$AE$1004)</f>
        <v>0</v>
      </c>
      <c r="X58" s="74" t="str">
        <f t="shared" si="2"/>
        <v>sans</v>
      </c>
      <c r="Y58" s="74">
        <f>SUMIF($E$11:$E$1004,AA58,AD$11:$AD$1004)</f>
        <v>0</v>
      </c>
      <c r="Z58" s="95">
        <f>SUMIF($E$11:$E$1004,AA58,AB$11:$AB$1004)</f>
        <v>0</v>
      </c>
      <c r="AA58" s="97">
        <f t="shared" si="6"/>
        <v>48</v>
      </c>
      <c r="AB58" s="74">
        <f t="shared" si="10"/>
        <v>0</v>
      </c>
      <c r="AC58" s="74">
        <f t="shared" si="3"/>
        <v>0</v>
      </c>
      <c r="AD58" s="74">
        <f t="shared" si="11"/>
        <v>0</v>
      </c>
      <c r="AE58" s="96">
        <f t="shared" si="12"/>
        <v>0</v>
      </c>
      <c r="AF58" s="74" t="str">
        <f t="shared" si="4"/>
        <v>sans</v>
      </c>
      <c r="AG58" s="74">
        <f t="shared" si="13"/>
        <v>0</v>
      </c>
      <c r="AH58" s="74">
        <f t="shared" si="0"/>
        <v>0</v>
      </c>
      <c r="AI58" s="74">
        <f t="shared" si="14"/>
        <v>0</v>
      </c>
      <c r="AJ58" s="74">
        <f t="shared" si="5"/>
        <v>0</v>
      </c>
      <c r="AK58" s="74">
        <f t="shared" si="15"/>
        <v>0</v>
      </c>
    </row>
    <row r="59" spans="1:37">
      <c r="A59" s="179"/>
      <c r="B59" s="179"/>
      <c r="C59" s="19"/>
      <c r="D59" s="70"/>
      <c r="E59" s="71"/>
      <c r="F59" s="125" t="str">
        <f>IF($A59 &lt;&gt; "",VLOOKUP($A59,CSP!$1:$1048576,10,FALSE)/1000000,"")</f>
        <v/>
      </c>
      <c r="G59" s="125" t="str">
        <f>IF($A59 &lt;&gt; "",VLOOKUP($A59,CSP!$1:$1048576,14,FALSE)/1000000,"")</f>
        <v/>
      </c>
      <c r="H59" s="126" t="str">
        <f t="shared" si="7"/>
        <v/>
      </c>
      <c r="I59" s="126" t="str">
        <f t="shared" si="8"/>
        <v/>
      </c>
      <c r="J59" s="126" t="str">
        <f t="shared" si="9"/>
        <v/>
      </c>
      <c r="K59" s="132" t="str">
        <f>IF($A59 &lt;&gt; "",VLOOKUP($A59,CSP!$1:$1048576,11,FALSE),"")</f>
        <v/>
      </c>
      <c r="L59" s="133" t="str">
        <f>IF($A59 &lt;&gt; "",VLOOKUP($A59,CSP!$1:$1048576,25,FALSE),"")</f>
        <v/>
      </c>
      <c r="M59" s="95"/>
      <c r="N59" s="142"/>
      <c r="O59" s="143"/>
      <c r="P59" s="141" t="str">
        <f t="shared" ca="1" si="1"/>
        <v/>
      </c>
      <c r="W59" s="96">
        <f>SUMIF($E$11:$E$1004,AA59,AE$11:$AE$1004)</f>
        <v>0</v>
      </c>
      <c r="X59" s="74" t="str">
        <f t="shared" si="2"/>
        <v>sans</v>
      </c>
      <c r="Y59" s="74">
        <f>SUMIF($E$11:$E$1004,AA59,AD$11:$AD$1004)</f>
        <v>0</v>
      </c>
      <c r="Z59" s="95">
        <f>SUMIF($E$11:$E$1004,AA59,AB$11:$AB$1004)</f>
        <v>0</v>
      </c>
      <c r="AA59" s="97">
        <f t="shared" si="6"/>
        <v>49</v>
      </c>
      <c r="AB59" s="74">
        <f t="shared" si="10"/>
        <v>0</v>
      </c>
      <c r="AC59" s="74">
        <f t="shared" si="3"/>
        <v>0</v>
      </c>
      <c r="AD59" s="74">
        <f t="shared" si="11"/>
        <v>0</v>
      </c>
      <c r="AE59" s="96">
        <f t="shared" si="12"/>
        <v>0</v>
      </c>
      <c r="AF59" s="74" t="str">
        <f t="shared" si="4"/>
        <v>sans</v>
      </c>
      <c r="AG59" s="74">
        <f t="shared" si="13"/>
        <v>0</v>
      </c>
      <c r="AH59" s="74">
        <f t="shared" si="0"/>
        <v>0</v>
      </c>
      <c r="AI59" s="74">
        <f t="shared" si="14"/>
        <v>0</v>
      </c>
      <c r="AJ59" s="74">
        <f t="shared" si="5"/>
        <v>0</v>
      </c>
      <c r="AK59" s="74">
        <f t="shared" si="15"/>
        <v>0</v>
      </c>
    </row>
    <row r="60" spans="1:37">
      <c r="A60" s="179"/>
      <c r="B60" s="179"/>
      <c r="C60" s="19"/>
      <c r="D60" s="70"/>
      <c r="E60" s="71"/>
      <c r="F60" s="125" t="str">
        <f>IF($A60 &lt;&gt; "",VLOOKUP($A60,CSP!$1:$1048576,10,FALSE)/1000000,"")</f>
        <v/>
      </c>
      <c r="G60" s="125" t="str">
        <f>IF($A60 &lt;&gt; "",VLOOKUP($A60,CSP!$1:$1048576,14,FALSE)/1000000,"")</f>
        <v/>
      </c>
      <c r="H60" s="126" t="str">
        <f t="shared" si="7"/>
        <v/>
      </c>
      <c r="I60" s="126" t="str">
        <f t="shared" si="8"/>
        <v/>
      </c>
      <c r="J60" s="126" t="str">
        <f t="shared" si="9"/>
        <v/>
      </c>
      <c r="K60" s="132" t="str">
        <f>IF($A60 &lt;&gt; "",VLOOKUP($A60,CSP!$1:$1048576,11,FALSE),"")</f>
        <v/>
      </c>
      <c r="L60" s="133" t="str">
        <f>IF($A60 &lt;&gt; "",VLOOKUP($A60,CSP!$1:$1048576,25,FALSE),"")</f>
        <v/>
      </c>
      <c r="M60" s="95"/>
      <c r="N60" s="142"/>
      <c r="O60" s="143"/>
      <c r="P60" s="141" t="str">
        <f t="shared" ca="1" si="1"/>
        <v/>
      </c>
      <c r="W60" s="96">
        <f>SUMIF($E$11:$E$1004,AA60,AE$11:$AE$1004)</f>
        <v>0</v>
      </c>
      <c r="X60" s="74" t="str">
        <f t="shared" si="2"/>
        <v>sans</v>
      </c>
      <c r="Y60" s="74">
        <f>SUMIF($E$11:$E$1004,AA60,AD$11:$AD$1004)</f>
        <v>0</v>
      </c>
      <c r="Z60" s="95">
        <f>SUMIF($E$11:$E$1004,AA60,AB$11:$AB$1004)</f>
        <v>0</v>
      </c>
      <c r="AA60" s="97">
        <f t="shared" si="6"/>
        <v>50</v>
      </c>
      <c r="AB60" s="74">
        <f t="shared" si="10"/>
        <v>0</v>
      </c>
      <c r="AC60" s="74">
        <f t="shared" si="3"/>
        <v>0</v>
      </c>
      <c r="AD60" s="74">
        <f t="shared" si="11"/>
        <v>0</v>
      </c>
      <c r="AE60" s="96">
        <f t="shared" si="12"/>
        <v>0</v>
      </c>
      <c r="AF60" s="74" t="str">
        <f t="shared" si="4"/>
        <v>sans</v>
      </c>
      <c r="AG60" s="74">
        <f t="shared" si="13"/>
        <v>0</v>
      </c>
      <c r="AH60" s="74">
        <f t="shared" si="0"/>
        <v>0</v>
      </c>
      <c r="AI60" s="74">
        <f t="shared" si="14"/>
        <v>0</v>
      </c>
      <c r="AJ60" s="74">
        <f t="shared" si="5"/>
        <v>0</v>
      </c>
      <c r="AK60" s="74">
        <f t="shared" si="15"/>
        <v>0</v>
      </c>
    </row>
    <row r="61" spans="1:37">
      <c r="A61" s="179"/>
      <c r="B61" s="179"/>
      <c r="C61" s="19"/>
      <c r="D61" s="70"/>
      <c r="E61" s="71"/>
      <c r="F61" s="125" t="str">
        <f>IF($A61 &lt;&gt; "",VLOOKUP($A61,CSP!$1:$1048576,10,FALSE)/1000000,"")</f>
        <v/>
      </c>
      <c r="G61" s="125" t="str">
        <f>IF($A61 &lt;&gt; "",VLOOKUP($A61,CSP!$1:$1048576,14,FALSE)/1000000,"")</f>
        <v/>
      </c>
      <c r="H61" s="126" t="str">
        <f t="shared" si="7"/>
        <v/>
      </c>
      <c r="I61" s="126" t="str">
        <f t="shared" si="8"/>
        <v/>
      </c>
      <c r="J61" s="126" t="str">
        <f t="shared" si="9"/>
        <v/>
      </c>
      <c r="K61" s="132" t="str">
        <f>IF($A61 &lt;&gt; "",VLOOKUP($A61,CSP!$1:$1048576,11,FALSE),"")</f>
        <v/>
      </c>
      <c r="L61" s="133" t="str">
        <f>IF($A61 &lt;&gt; "",VLOOKUP($A61,CSP!$1:$1048576,25,FALSE),"")</f>
        <v/>
      </c>
      <c r="N61" s="142"/>
      <c r="O61" s="144"/>
      <c r="P61" s="141" t="str">
        <f t="shared" ca="1" si="1"/>
        <v/>
      </c>
      <c r="W61" s="96">
        <f>SUMIF($E$11:$E$1004,AA61,AE$11:$AE$1004)</f>
        <v>0</v>
      </c>
      <c r="X61" s="74" t="str">
        <f t="shared" si="2"/>
        <v>sans</v>
      </c>
      <c r="Y61" s="74">
        <f>SUMIF($E$11:$E$1004,AA61,AD$11:$AD$1004)</f>
        <v>0</v>
      </c>
      <c r="Z61" s="95">
        <f>SUMIF($E$11:$E$1004,AA61,AB$11:$AB$1004)</f>
        <v>0</v>
      </c>
      <c r="AA61" s="97">
        <f t="shared" si="6"/>
        <v>51</v>
      </c>
      <c r="AB61" s="74">
        <f t="shared" si="10"/>
        <v>0</v>
      </c>
      <c r="AC61" s="74">
        <f t="shared" si="3"/>
        <v>0</v>
      </c>
      <c r="AD61" s="74">
        <f t="shared" si="11"/>
        <v>0</v>
      </c>
      <c r="AE61" s="96">
        <f t="shared" si="12"/>
        <v>0</v>
      </c>
      <c r="AF61" s="74" t="str">
        <f t="shared" si="4"/>
        <v>sans</v>
      </c>
      <c r="AG61" s="74">
        <f t="shared" si="13"/>
        <v>0</v>
      </c>
      <c r="AH61" s="74">
        <f t="shared" si="0"/>
        <v>0</v>
      </c>
      <c r="AI61" s="74">
        <f t="shared" si="14"/>
        <v>0</v>
      </c>
      <c r="AJ61" s="74">
        <f t="shared" si="5"/>
        <v>0</v>
      </c>
      <c r="AK61" s="74">
        <f t="shared" si="15"/>
        <v>0</v>
      </c>
    </row>
    <row r="62" spans="1:37">
      <c r="A62" s="179"/>
      <c r="B62" s="179"/>
      <c r="C62" s="19"/>
      <c r="D62" s="70"/>
      <c r="E62" s="71"/>
      <c r="F62" s="125" t="str">
        <f>IF($A62 &lt;&gt; "",VLOOKUP($A62,CSP!$1:$1048576,10,FALSE)/1000000,"")</f>
        <v/>
      </c>
      <c r="G62" s="125" t="str">
        <f>IF($A62 &lt;&gt; "",VLOOKUP($A62,CSP!$1:$1048576,14,FALSE)/1000000,"")</f>
        <v/>
      </c>
      <c r="H62" s="126" t="str">
        <f t="shared" si="7"/>
        <v/>
      </c>
      <c r="I62" s="126" t="str">
        <f t="shared" si="8"/>
        <v/>
      </c>
      <c r="J62" s="126" t="str">
        <f t="shared" si="9"/>
        <v/>
      </c>
      <c r="K62" s="132" t="str">
        <f>IF($A62 &lt;&gt; "",VLOOKUP($A62,CSP!$1:$1048576,11,FALSE),"")</f>
        <v/>
      </c>
      <c r="L62" s="133" t="str">
        <f>IF($A62 &lt;&gt; "",VLOOKUP($A62,CSP!$1:$1048576,25,FALSE),"")</f>
        <v/>
      </c>
      <c r="N62" s="142"/>
      <c r="O62" s="144"/>
      <c r="P62" s="141" t="str">
        <f t="shared" ca="1" si="1"/>
        <v/>
      </c>
      <c r="W62" s="96">
        <f>SUMIF($E$11:$E$1004,AA62,AE$11:$AE$1004)</f>
        <v>0</v>
      </c>
      <c r="X62" s="74" t="str">
        <f t="shared" si="2"/>
        <v>sans</v>
      </c>
      <c r="Y62" s="74">
        <f>SUMIF($E$11:$E$1004,AA62,AD$11:$AD$1004)</f>
        <v>0</v>
      </c>
      <c r="Z62" s="95">
        <f>SUMIF($E$11:$E$1004,AA62,AB$11:$AB$1004)</f>
        <v>0</v>
      </c>
      <c r="AA62" s="97">
        <f t="shared" si="6"/>
        <v>52</v>
      </c>
      <c r="AB62" s="74">
        <f t="shared" si="10"/>
        <v>0</v>
      </c>
      <c r="AC62" s="74">
        <f t="shared" si="3"/>
        <v>0</v>
      </c>
      <c r="AD62" s="74">
        <f t="shared" si="11"/>
        <v>0</v>
      </c>
      <c r="AE62" s="96">
        <f t="shared" si="12"/>
        <v>0</v>
      </c>
      <c r="AF62" s="74" t="str">
        <f t="shared" si="4"/>
        <v>sans</v>
      </c>
      <c r="AG62" s="74">
        <f t="shared" si="13"/>
        <v>0</v>
      </c>
      <c r="AH62" s="74">
        <f t="shared" si="0"/>
        <v>0</v>
      </c>
      <c r="AI62" s="74">
        <f t="shared" si="14"/>
        <v>0</v>
      </c>
      <c r="AJ62" s="74">
        <f t="shared" si="5"/>
        <v>0</v>
      </c>
      <c r="AK62" s="74">
        <f t="shared" si="15"/>
        <v>0</v>
      </c>
    </row>
    <row r="63" spans="1:37">
      <c r="A63" s="179"/>
      <c r="B63" s="179"/>
      <c r="C63" s="19"/>
      <c r="D63" s="70"/>
      <c r="E63" s="71"/>
      <c r="F63" s="125" t="str">
        <f>IF($A63 &lt;&gt; "",VLOOKUP($A63,CSP!$1:$1048576,10,FALSE)/1000000,"")</f>
        <v/>
      </c>
      <c r="G63" s="125" t="str">
        <f>IF($A63 &lt;&gt; "",VLOOKUP($A63,CSP!$1:$1048576,14,FALSE)/1000000,"")</f>
        <v/>
      </c>
      <c r="H63" s="126" t="str">
        <f t="shared" si="7"/>
        <v/>
      </c>
      <c r="I63" s="126" t="str">
        <f t="shared" si="8"/>
        <v/>
      </c>
      <c r="J63" s="126" t="str">
        <f t="shared" si="9"/>
        <v/>
      </c>
      <c r="K63" s="132" t="str">
        <f>IF($A63 &lt;&gt; "",VLOOKUP($A63,CSP!$1:$1048576,11,FALSE),"")</f>
        <v/>
      </c>
      <c r="L63" s="133" t="str">
        <f>IF($A63 &lt;&gt; "",VLOOKUP($A63,CSP!$1:$1048576,25,FALSE),"")</f>
        <v/>
      </c>
      <c r="N63" s="142"/>
      <c r="O63" s="144"/>
      <c r="P63" s="141" t="str">
        <f t="shared" ca="1" si="1"/>
        <v/>
      </c>
      <c r="W63" s="96">
        <f>SUMIF($E$11:$E$1004,AA63,AE$11:$AE$1004)</f>
        <v>0</v>
      </c>
      <c r="X63" s="74" t="str">
        <f t="shared" si="2"/>
        <v>sans</v>
      </c>
      <c r="Y63" s="74">
        <f>SUMIF($E$11:$E$1004,AA63,AD$11:$AD$1004)</f>
        <v>0</v>
      </c>
      <c r="Z63" s="95">
        <f>SUMIF($E$11:$E$1004,AA63,AB$11:$AB$1004)</f>
        <v>0</v>
      </c>
      <c r="AA63" s="97">
        <f t="shared" si="6"/>
        <v>53</v>
      </c>
      <c r="AB63" s="74">
        <f t="shared" si="10"/>
        <v>0</v>
      </c>
      <c r="AC63" s="74">
        <f t="shared" si="3"/>
        <v>0</v>
      </c>
      <c r="AD63" s="74">
        <f t="shared" si="11"/>
        <v>0</v>
      </c>
      <c r="AE63" s="96">
        <f t="shared" si="12"/>
        <v>0</v>
      </c>
      <c r="AF63" s="74" t="str">
        <f t="shared" si="4"/>
        <v>sans</v>
      </c>
      <c r="AG63" s="74">
        <f t="shared" si="13"/>
        <v>0</v>
      </c>
      <c r="AH63" s="74">
        <f t="shared" si="0"/>
        <v>0</v>
      </c>
      <c r="AI63" s="74">
        <f t="shared" si="14"/>
        <v>0</v>
      </c>
      <c r="AJ63" s="74">
        <f t="shared" si="5"/>
        <v>0</v>
      </c>
      <c r="AK63" s="74">
        <f t="shared" si="15"/>
        <v>0</v>
      </c>
    </row>
    <row r="64" spans="1:37">
      <c r="A64" s="179"/>
      <c r="B64" s="179"/>
      <c r="C64" s="19"/>
      <c r="D64" s="70"/>
      <c r="E64" s="71"/>
      <c r="F64" s="125" t="str">
        <f>IF($A64 &lt;&gt; "",VLOOKUP($A64,CSP!$1:$1048576,10,FALSE)/1000000,"")</f>
        <v/>
      </c>
      <c r="G64" s="125" t="str">
        <f>IF($A64 &lt;&gt; "",VLOOKUP($A64,CSP!$1:$1048576,14,FALSE)/1000000,"")</f>
        <v/>
      </c>
      <c r="H64" s="126" t="str">
        <f t="shared" si="7"/>
        <v/>
      </c>
      <c r="I64" s="126" t="str">
        <f t="shared" si="8"/>
        <v/>
      </c>
      <c r="J64" s="126" t="str">
        <f t="shared" si="9"/>
        <v/>
      </c>
      <c r="K64" s="132" t="str">
        <f>IF($A64 &lt;&gt; "",VLOOKUP($A64,CSP!$1:$1048576,11,FALSE),"")</f>
        <v/>
      </c>
      <c r="L64" s="133" t="str">
        <f>IF($A64 &lt;&gt; "",VLOOKUP($A64,CSP!$1:$1048576,25,FALSE),"")</f>
        <v/>
      </c>
      <c r="N64" s="142"/>
      <c r="O64" s="144"/>
      <c r="P64" s="141" t="str">
        <f t="shared" ca="1" si="1"/>
        <v/>
      </c>
      <c r="W64" s="96">
        <f>SUMIF($E$11:$E$1004,AA64,AE$11:$AE$1004)</f>
        <v>0</v>
      </c>
      <c r="X64" s="74" t="str">
        <f t="shared" si="2"/>
        <v>sans</v>
      </c>
      <c r="Y64" s="74">
        <f>SUMIF($E$11:$E$1004,AA64,AD$11:$AD$1004)</f>
        <v>0</v>
      </c>
      <c r="Z64" s="95">
        <f>SUMIF($E$11:$E$1004,AA64,AB$11:$AB$1004)</f>
        <v>0</v>
      </c>
      <c r="AA64" s="97">
        <f t="shared" si="6"/>
        <v>54</v>
      </c>
      <c r="AB64" s="74">
        <f t="shared" si="10"/>
        <v>0</v>
      </c>
      <c r="AC64" s="74">
        <f t="shared" si="3"/>
        <v>0</v>
      </c>
      <c r="AD64" s="74">
        <f t="shared" si="11"/>
        <v>0</v>
      </c>
      <c r="AE64" s="96">
        <f t="shared" si="12"/>
        <v>0</v>
      </c>
      <c r="AF64" s="74" t="str">
        <f t="shared" si="4"/>
        <v>sans</v>
      </c>
      <c r="AG64" s="74">
        <f t="shared" si="13"/>
        <v>0</v>
      </c>
      <c r="AH64" s="74">
        <f t="shared" si="0"/>
        <v>0</v>
      </c>
      <c r="AI64" s="74">
        <f t="shared" si="14"/>
        <v>0</v>
      </c>
      <c r="AJ64" s="74">
        <f t="shared" si="5"/>
        <v>0</v>
      </c>
      <c r="AK64" s="74">
        <f t="shared" si="15"/>
        <v>0</v>
      </c>
    </row>
    <row r="65" spans="1:37">
      <c r="A65" s="179"/>
      <c r="B65" s="179"/>
      <c r="C65" s="19"/>
      <c r="D65" s="70"/>
      <c r="E65" s="71"/>
      <c r="F65" s="125" t="str">
        <f>IF($A65 &lt;&gt; "",VLOOKUP($A65,CSP!$1:$1048576,10,FALSE)/1000000,"")</f>
        <v/>
      </c>
      <c r="G65" s="125" t="str">
        <f>IF($A65 &lt;&gt; "",VLOOKUP($A65,CSP!$1:$1048576,14,FALSE)/1000000,"")</f>
        <v/>
      </c>
      <c r="H65" s="126" t="str">
        <f t="shared" si="7"/>
        <v/>
      </c>
      <c r="I65" s="126" t="str">
        <f t="shared" si="8"/>
        <v/>
      </c>
      <c r="J65" s="126" t="str">
        <f t="shared" si="9"/>
        <v/>
      </c>
      <c r="K65" s="132" t="str">
        <f>IF($A65 &lt;&gt; "",VLOOKUP($A65,CSP!$1:$1048576,11,FALSE),"")</f>
        <v/>
      </c>
      <c r="L65" s="133" t="str">
        <f>IF($A65 &lt;&gt; "",VLOOKUP($A65,CSP!$1:$1048576,25,FALSE),"")</f>
        <v/>
      </c>
      <c r="N65" s="142"/>
      <c r="O65" s="144"/>
      <c r="P65" s="141" t="str">
        <f t="shared" ca="1" si="1"/>
        <v/>
      </c>
      <c r="W65" s="96">
        <f>SUMIF($E$11:$E$1004,AA65,AE$11:$AE$1004)</f>
        <v>0</v>
      </c>
      <c r="X65" s="74" t="str">
        <f t="shared" si="2"/>
        <v>sans</v>
      </c>
      <c r="Y65" s="74">
        <f>SUMIF($E$11:$E$1004,AA65,AD$11:$AD$1004)</f>
        <v>0</v>
      </c>
      <c r="Z65" s="95">
        <f>SUMIF($E$11:$E$1004,AA65,AB$11:$AB$1004)</f>
        <v>0</v>
      </c>
      <c r="AA65" s="97">
        <f t="shared" si="6"/>
        <v>55</v>
      </c>
      <c r="AB65" s="74">
        <f t="shared" si="10"/>
        <v>0</v>
      </c>
      <c r="AC65" s="74">
        <f t="shared" si="3"/>
        <v>0</v>
      </c>
      <c r="AD65" s="74">
        <f t="shared" si="11"/>
        <v>0</v>
      </c>
      <c r="AE65" s="96">
        <f t="shared" si="12"/>
        <v>0</v>
      </c>
      <c r="AF65" s="74" t="str">
        <f t="shared" si="4"/>
        <v>sans</v>
      </c>
      <c r="AG65" s="74">
        <f t="shared" si="13"/>
        <v>0</v>
      </c>
      <c r="AH65" s="74">
        <f t="shared" si="0"/>
        <v>0</v>
      </c>
      <c r="AI65" s="74">
        <f t="shared" si="14"/>
        <v>0</v>
      </c>
      <c r="AJ65" s="74">
        <f t="shared" si="5"/>
        <v>0</v>
      </c>
      <c r="AK65" s="74">
        <f t="shared" si="15"/>
        <v>0</v>
      </c>
    </row>
    <row r="66" spans="1:37">
      <c r="A66" s="179"/>
      <c r="B66" s="179"/>
      <c r="C66" s="19"/>
      <c r="D66" s="70"/>
      <c r="E66" s="71"/>
      <c r="F66" s="125" t="str">
        <f>IF($A66 &lt;&gt; "",VLOOKUP($A66,CSP!$1:$1048576,10,FALSE)/1000000,"")</f>
        <v/>
      </c>
      <c r="G66" s="125" t="str">
        <f>IF($A66 &lt;&gt; "",VLOOKUP($A66,CSP!$1:$1048576,14,FALSE)/1000000,"")</f>
        <v/>
      </c>
      <c r="H66" s="126" t="str">
        <f t="shared" si="7"/>
        <v/>
      </c>
      <c r="I66" s="126" t="str">
        <f t="shared" si="8"/>
        <v/>
      </c>
      <c r="J66" s="126" t="str">
        <f t="shared" si="9"/>
        <v/>
      </c>
      <c r="K66" s="132" t="str">
        <f>IF($A66 &lt;&gt; "",VLOOKUP($A66,CSP!$1:$1048576,11,FALSE),"")</f>
        <v/>
      </c>
      <c r="L66" s="133" t="str">
        <f>IF($A66 &lt;&gt; "",VLOOKUP($A66,CSP!$1:$1048576,25,FALSE),"")</f>
        <v/>
      </c>
      <c r="N66" s="142"/>
      <c r="O66" s="144"/>
      <c r="P66" s="141" t="str">
        <f t="shared" ca="1" si="1"/>
        <v/>
      </c>
      <c r="W66" s="96">
        <f>SUMIF($E$11:$E$1004,AA66,AE$11:$AE$1004)</f>
        <v>0</v>
      </c>
      <c r="X66" s="74" t="str">
        <f t="shared" si="2"/>
        <v>sans</v>
      </c>
      <c r="Y66" s="74">
        <f>SUMIF($E$11:$E$1004,AA66,AD$11:$AD$1004)</f>
        <v>0</v>
      </c>
      <c r="Z66" s="95">
        <f>SUMIF($E$11:$E$1004,AA66,AB$11:$AB$1004)</f>
        <v>0</v>
      </c>
      <c r="AA66" s="97">
        <f t="shared" si="6"/>
        <v>56</v>
      </c>
      <c r="AB66" s="74">
        <f t="shared" si="10"/>
        <v>0</v>
      </c>
      <c r="AC66" s="74">
        <f t="shared" si="3"/>
        <v>0</v>
      </c>
      <c r="AD66" s="74">
        <f t="shared" si="11"/>
        <v>0</v>
      </c>
      <c r="AE66" s="96">
        <f t="shared" si="12"/>
        <v>0</v>
      </c>
      <c r="AF66" s="74" t="str">
        <f t="shared" si="4"/>
        <v>sans</v>
      </c>
      <c r="AG66" s="74">
        <f t="shared" si="13"/>
        <v>0</v>
      </c>
      <c r="AH66" s="74">
        <f t="shared" si="0"/>
        <v>0</v>
      </c>
      <c r="AI66" s="74">
        <f t="shared" si="14"/>
        <v>0</v>
      </c>
      <c r="AJ66" s="74">
        <f t="shared" si="5"/>
        <v>0</v>
      </c>
      <c r="AK66" s="74">
        <f t="shared" si="15"/>
        <v>0</v>
      </c>
    </row>
    <row r="67" spans="1:37">
      <c r="A67" s="179"/>
      <c r="B67" s="179"/>
      <c r="C67" s="19"/>
      <c r="D67" s="70"/>
      <c r="E67" s="71"/>
      <c r="F67" s="125" t="str">
        <f>IF($A67 &lt;&gt; "",VLOOKUP($A67,CSP!$1:$1048576,10,FALSE)/1000000,"")</f>
        <v/>
      </c>
      <c r="G67" s="125" t="str">
        <f>IF($A67 &lt;&gt; "",VLOOKUP($A67,CSP!$1:$1048576,14,FALSE)/1000000,"")</f>
        <v/>
      </c>
      <c r="H67" s="126" t="str">
        <f t="shared" si="7"/>
        <v/>
      </c>
      <c r="I67" s="126" t="str">
        <f t="shared" si="8"/>
        <v/>
      </c>
      <c r="J67" s="126" t="str">
        <f t="shared" si="9"/>
        <v/>
      </c>
      <c r="K67" s="132" t="str">
        <f>IF($A67 &lt;&gt; "",VLOOKUP($A67,CSP!$1:$1048576,11,FALSE),"")</f>
        <v/>
      </c>
      <c r="L67" s="133" t="str">
        <f>IF($A67 &lt;&gt; "",VLOOKUP($A67,CSP!$1:$1048576,25,FALSE),"")</f>
        <v/>
      </c>
      <c r="N67" s="142"/>
      <c r="O67" s="144"/>
      <c r="P67" s="141" t="str">
        <f t="shared" ca="1" si="1"/>
        <v/>
      </c>
      <c r="W67" s="96">
        <f>SUMIF($E$11:$E$1004,AA67,AE$11:$AE$1004)</f>
        <v>0</v>
      </c>
      <c r="X67" s="74" t="str">
        <f t="shared" si="2"/>
        <v>sans</v>
      </c>
      <c r="Y67" s="74">
        <f>SUMIF($E$11:$E$1004,AA67,AD$11:$AD$1004)</f>
        <v>0</v>
      </c>
      <c r="Z67" s="95">
        <f>SUMIF($E$11:$E$1004,AA67,AB$11:$AB$1004)</f>
        <v>0</v>
      </c>
      <c r="AA67" s="97">
        <f t="shared" si="6"/>
        <v>57</v>
      </c>
      <c r="AB67" s="74">
        <f t="shared" si="10"/>
        <v>0</v>
      </c>
      <c r="AC67" s="74">
        <f t="shared" si="3"/>
        <v>0</v>
      </c>
      <c r="AD67" s="74">
        <f t="shared" si="11"/>
        <v>0</v>
      </c>
      <c r="AE67" s="96">
        <f t="shared" si="12"/>
        <v>0</v>
      </c>
      <c r="AF67" s="74" t="str">
        <f t="shared" si="4"/>
        <v>sans</v>
      </c>
      <c r="AG67" s="74">
        <f t="shared" si="13"/>
        <v>0</v>
      </c>
      <c r="AH67" s="74">
        <f t="shared" si="0"/>
        <v>0</v>
      </c>
      <c r="AI67" s="74">
        <f t="shared" si="14"/>
        <v>0</v>
      </c>
      <c r="AJ67" s="74">
        <f t="shared" si="5"/>
        <v>0</v>
      </c>
      <c r="AK67" s="74">
        <f t="shared" si="15"/>
        <v>0</v>
      </c>
    </row>
    <row r="68" spans="1:37">
      <c r="A68" s="179"/>
      <c r="B68" s="179"/>
      <c r="C68" s="19"/>
      <c r="D68" s="70"/>
      <c r="E68" s="71"/>
      <c r="F68" s="125" t="str">
        <f>IF($A68 &lt;&gt; "",VLOOKUP($A68,CSP!$1:$1048576,10,FALSE)/1000000,"")</f>
        <v/>
      </c>
      <c r="G68" s="125" t="str">
        <f>IF($A68 &lt;&gt; "",VLOOKUP($A68,CSP!$1:$1048576,14,FALSE)/1000000,"")</f>
        <v/>
      </c>
      <c r="H68" s="126" t="str">
        <f t="shared" si="7"/>
        <v/>
      </c>
      <c r="I68" s="126" t="str">
        <f t="shared" si="8"/>
        <v/>
      </c>
      <c r="J68" s="126" t="str">
        <f t="shared" si="9"/>
        <v/>
      </c>
      <c r="K68" s="132" t="str">
        <f>IF($A68 &lt;&gt; "",VLOOKUP($A68,CSP!$1:$1048576,11,FALSE),"")</f>
        <v/>
      </c>
      <c r="L68" s="133" t="str">
        <f>IF($A68 &lt;&gt; "",VLOOKUP($A68,CSP!$1:$1048576,25,FALSE),"")</f>
        <v/>
      </c>
      <c r="N68" s="142"/>
      <c r="O68" s="144"/>
      <c r="P68" s="141" t="str">
        <f t="shared" ca="1" si="1"/>
        <v/>
      </c>
      <c r="W68" s="96">
        <f>SUMIF($E$11:$E$1004,AA68,AE$11:$AE$1004)</f>
        <v>0</v>
      </c>
      <c r="X68" s="74" t="str">
        <f t="shared" si="2"/>
        <v>sans</v>
      </c>
      <c r="Y68" s="74">
        <f>SUMIF($E$11:$E$1004,AA68,AD$11:$AD$1004)</f>
        <v>0</v>
      </c>
      <c r="Z68" s="95">
        <f>SUMIF($E$11:$E$1004,AA68,AB$11:$AB$1004)</f>
        <v>0</v>
      </c>
      <c r="AA68" s="97">
        <f t="shared" si="6"/>
        <v>58</v>
      </c>
      <c r="AB68" s="74">
        <f t="shared" si="10"/>
        <v>0</v>
      </c>
      <c r="AC68" s="74">
        <f t="shared" si="3"/>
        <v>0</v>
      </c>
      <c r="AD68" s="74">
        <f t="shared" si="11"/>
        <v>0</v>
      </c>
      <c r="AE68" s="96">
        <f t="shared" si="12"/>
        <v>0</v>
      </c>
      <c r="AF68" s="74" t="str">
        <f t="shared" si="4"/>
        <v>sans</v>
      </c>
      <c r="AG68" s="74">
        <f t="shared" si="13"/>
        <v>0</v>
      </c>
      <c r="AH68" s="74">
        <f t="shared" si="0"/>
        <v>0</v>
      </c>
      <c r="AI68" s="74">
        <f t="shared" si="14"/>
        <v>0</v>
      </c>
      <c r="AJ68" s="74">
        <f t="shared" si="5"/>
        <v>0</v>
      </c>
      <c r="AK68" s="74">
        <f t="shared" si="15"/>
        <v>0</v>
      </c>
    </row>
    <row r="69" spans="1:37">
      <c r="A69" s="179"/>
      <c r="B69" s="179"/>
      <c r="C69" s="19"/>
      <c r="D69" s="70"/>
      <c r="E69" s="71"/>
      <c r="F69" s="125" t="str">
        <f>IF($A69 &lt;&gt; "",VLOOKUP($A69,CSP!$1:$1048576,10,FALSE)/1000000,"")</f>
        <v/>
      </c>
      <c r="G69" s="125" t="str">
        <f>IF($A69 &lt;&gt; "",VLOOKUP($A69,CSP!$1:$1048576,14,FALSE)/1000000,"")</f>
        <v/>
      </c>
      <c r="H69" s="126" t="str">
        <f t="shared" si="7"/>
        <v/>
      </c>
      <c r="I69" s="126" t="str">
        <f t="shared" si="8"/>
        <v/>
      </c>
      <c r="J69" s="126" t="str">
        <f t="shared" si="9"/>
        <v/>
      </c>
      <c r="K69" s="132" t="str">
        <f>IF($A69 &lt;&gt; "",VLOOKUP($A69,CSP!$1:$1048576,11,FALSE),"")</f>
        <v/>
      </c>
      <c r="L69" s="133" t="str">
        <f>IF($A69 &lt;&gt; "",VLOOKUP($A69,CSP!$1:$1048576,25,FALSE),"")</f>
        <v/>
      </c>
      <c r="N69" s="142"/>
      <c r="O69" s="144"/>
      <c r="P69" s="141" t="str">
        <f t="shared" ca="1" si="1"/>
        <v/>
      </c>
      <c r="W69" s="96">
        <f>SUMIF($E$11:$E$1004,AA69,AE$11:$AE$1004)</f>
        <v>0</v>
      </c>
      <c r="X69" s="74" t="str">
        <f t="shared" si="2"/>
        <v>sans</v>
      </c>
      <c r="Y69" s="74">
        <f>SUMIF($E$11:$E$1004,AA69,AD$11:$AD$1004)</f>
        <v>0</v>
      </c>
      <c r="Z69" s="95">
        <f>SUMIF($E$11:$E$1004,AA69,AB$11:$AB$1004)</f>
        <v>0</v>
      </c>
      <c r="AA69" s="97">
        <f t="shared" si="6"/>
        <v>59</v>
      </c>
      <c r="AB69" s="74">
        <f t="shared" si="10"/>
        <v>0</v>
      </c>
      <c r="AC69" s="74">
        <f t="shared" si="3"/>
        <v>0</v>
      </c>
      <c r="AD69" s="74">
        <f t="shared" si="11"/>
        <v>0</v>
      </c>
      <c r="AE69" s="96">
        <f t="shared" si="12"/>
        <v>0</v>
      </c>
      <c r="AF69" s="74" t="str">
        <f t="shared" si="4"/>
        <v>sans</v>
      </c>
      <c r="AG69" s="74">
        <f t="shared" si="13"/>
        <v>0</v>
      </c>
      <c r="AH69" s="74">
        <f t="shared" si="0"/>
        <v>0</v>
      </c>
      <c r="AI69" s="74">
        <f t="shared" si="14"/>
        <v>0</v>
      </c>
      <c r="AJ69" s="74">
        <f t="shared" si="5"/>
        <v>0</v>
      </c>
      <c r="AK69" s="74">
        <f t="shared" si="15"/>
        <v>0</v>
      </c>
    </row>
    <row r="70" spans="1:37">
      <c r="A70" s="179"/>
      <c r="B70" s="179"/>
      <c r="C70" s="19"/>
      <c r="D70" s="70"/>
      <c r="E70" s="71"/>
      <c r="F70" s="125" t="str">
        <f>IF($A70 &lt;&gt; "",VLOOKUP($A70,CSP!$1:$1048576,10,FALSE)/1000000,"")</f>
        <v/>
      </c>
      <c r="G70" s="125" t="str">
        <f>IF($A70 &lt;&gt; "",VLOOKUP($A70,CSP!$1:$1048576,14,FALSE)/1000000,"")</f>
        <v/>
      </c>
      <c r="H70" s="126" t="str">
        <f t="shared" si="7"/>
        <v/>
      </c>
      <c r="I70" s="126" t="str">
        <f t="shared" si="8"/>
        <v/>
      </c>
      <c r="J70" s="126" t="str">
        <f t="shared" si="9"/>
        <v/>
      </c>
      <c r="K70" s="132" t="str">
        <f>IF($A70 &lt;&gt; "",VLOOKUP($A70,CSP!$1:$1048576,11,FALSE),"")</f>
        <v/>
      </c>
      <c r="L70" s="133" t="str">
        <f>IF($A70 &lt;&gt; "",VLOOKUP($A70,CSP!$1:$1048576,25,FALSE),"")</f>
        <v/>
      </c>
      <c r="N70" s="142"/>
      <c r="O70" s="144"/>
      <c r="P70" s="141" t="str">
        <f t="shared" ca="1" si="1"/>
        <v/>
      </c>
      <c r="W70" s="96">
        <f>SUMIF($E$11:$E$1004,AA70,AE$11:$AE$1004)</f>
        <v>0</v>
      </c>
      <c r="X70" s="74" t="str">
        <f t="shared" si="2"/>
        <v>sans</v>
      </c>
      <c r="Y70" s="74">
        <f>SUMIF($E$11:$E$1004,AA70,AD$11:$AD$1004)</f>
        <v>0</v>
      </c>
      <c r="Z70" s="95">
        <f>SUMIF($E$11:$E$1004,AA70,AB$11:$AB$1004)</f>
        <v>0</v>
      </c>
      <c r="AA70" s="97">
        <f t="shared" si="6"/>
        <v>60</v>
      </c>
      <c r="AB70" s="74">
        <f t="shared" si="10"/>
        <v>0</v>
      </c>
      <c r="AC70" s="74">
        <f t="shared" si="3"/>
        <v>0</v>
      </c>
      <c r="AD70" s="74">
        <f t="shared" si="11"/>
        <v>0</v>
      </c>
      <c r="AE70" s="96">
        <f t="shared" si="12"/>
        <v>0</v>
      </c>
      <c r="AF70" s="74" t="str">
        <f t="shared" si="4"/>
        <v>sans</v>
      </c>
      <c r="AG70" s="74">
        <f t="shared" si="13"/>
        <v>0</v>
      </c>
      <c r="AH70" s="74">
        <f t="shared" si="0"/>
        <v>0</v>
      </c>
      <c r="AI70" s="74">
        <f t="shared" si="14"/>
        <v>0</v>
      </c>
      <c r="AJ70" s="74">
        <f t="shared" si="5"/>
        <v>0</v>
      </c>
      <c r="AK70" s="74">
        <f t="shared" si="15"/>
        <v>0</v>
      </c>
    </row>
    <row r="71" spans="1:37">
      <c r="A71" s="179"/>
      <c r="B71" s="179"/>
      <c r="C71" s="19"/>
      <c r="D71" s="70"/>
      <c r="E71" s="71"/>
      <c r="F71" s="125" t="str">
        <f>IF($A71 &lt;&gt; "",VLOOKUP($A71,CSP!$1:$1048576,10,FALSE)/1000000,"")</f>
        <v/>
      </c>
      <c r="G71" s="125" t="str">
        <f>IF($A71 &lt;&gt; "",VLOOKUP($A71,CSP!$1:$1048576,14,FALSE)/1000000,"")</f>
        <v/>
      </c>
      <c r="H71" s="126" t="str">
        <f t="shared" si="7"/>
        <v/>
      </c>
      <c r="I71" s="126" t="str">
        <f t="shared" si="8"/>
        <v/>
      </c>
      <c r="J71" s="126" t="str">
        <f t="shared" si="9"/>
        <v/>
      </c>
      <c r="K71" s="132" t="str">
        <f>IF($A71 &lt;&gt; "",VLOOKUP($A71,CSP!$1:$1048576,11,FALSE),"")</f>
        <v/>
      </c>
      <c r="L71" s="133" t="str">
        <f>IF($A71 &lt;&gt; "",VLOOKUP($A71,CSP!$1:$1048576,25,FALSE),"")</f>
        <v/>
      </c>
      <c r="N71" s="142"/>
      <c r="O71" s="144"/>
      <c r="P71" s="141" t="str">
        <f t="shared" ca="1" si="1"/>
        <v/>
      </c>
      <c r="W71" s="96">
        <f>SUMIF($E$11:$E$1004,AA71,AE$11:$AE$1004)</f>
        <v>0</v>
      </c>
      <c r="X71" s="74" t="str">
        <f t="shared" si="2"/>
        <v>sans</v>
      </c>
      <c r="Y71" s="74">
        <f>SUMIF($E$11:$E$1004,AA71,AD$11:$AD$1004)</f>
        <v>0</v>
      </c>
      <c r="Z71" s="95">
        <f>SUMIF($E$11:$E$1004,AA71,AB$11:$AB$1004)</f>
        <v>0</v>
      </c>
      <c r="AA71" s="97">
        <f t="shared" si="6"/>
        <v>61</v>
      </c>
      <c r="AB71" s="74">
        <f t="shared" si="10"/>
        <v>0</v>
      </c>
      <c r="AC71" s="74">
        <f t="shared" si="3"/>
        <v>0</v>
      </c>
      <c r="AD71" s="74">
        <f t="shared" si="11"/>
        <v>0</v>
      </c>
      <c r="AE71" s="96">
        <f t="shared" si="12"/>
        <v>0</v>
      </c>
      <c r="AF71" s="74" t="str">
        <f t="shared" si="4"/>
        <v>sans</v>
      </c>
      <c r="AG71" s="74">
        <f t="shared" si="13"/>
        <v>0</v>
      </c>
      <c r="AH71" s="74">
        <f t="shared" si="0"/>
        <v>0</v>
      </c>
      <c r="AI71" s="74">
        <f t="shared" si="14"/>
        <v>0</v>
      </c>
      <c r="AJ71" s="74">
        <f t="shared" si="5"/>
        <v>0</v>
      </c>
      <c r="AK71" s="74">
        <f t="shared" si="15"/>
        <v>0</v>
      </c>
    </row>
    <row r="72" spans="1:37">
      <c r="A72" s="179"/>
      <c r="B72" s="179"/>
      <c r="C72" s="19"/>
      <c r="D72" s="70"/>
      <c r="E72" s="71"/>
      <c r="F72" s="125" t="str">
        <f>IF($A72 &lt;&gt; "",VLOOKUP($A72,CSP!$1:$1048576,10,FALSE)/1000000,"")</f>
        <v/>
      </c>
      <c r="G72" s="125" t="str">
        <f>IF($A72 &lt;&gt; "",VLOOKUP($A72,CSP!$1:$1048576,14,FALSE)/1000000,"")</f>
        <v/>
      </c>
      <c r="H72" s="126" t="str">
        <f t="shared" si="7"/>
        <v/>
      </c>
      <c r="I72" s="126" t="str">
        <f t="shared" si="8"/>
        <v/>
      </c>
      <c r="J72" s="126" t="str">
        <f t="shared" si="9"/>
        <v/>
      </c>
      <c r="K72" s="132" t="str">
        <f>IF($A72 &lt;&gt; "",VLOOKUP($A72,CSP!$1:$1048576,11,FALSE),"")</f>
        <v/>
      </c>
      <c r="L72" s="133" t="str">
        <f>IF($A72 &lt;&gt; "",VLOOKUP($A72,CSP!$1:$1048576,25,FALSE),"")</f>
        <v/>
      </c>
      <c r="N72" s="142"/>
      <c r="O72" s="144"/>
      <c r="P72" s="141" t="str">
        <f t="shared" ca="1" si="1"/>
        <v/>
      </c>
      <c r="W72" s="96">
        <f>SUMIF($E$11:$E$1004,AA72,AE$11:$AE$1004)</f>
        <v>0</v>
      </c>
      <c r="X72" s="74" t="str">
        <f t="shared" si="2"/>
        <v>sans</v>
      </c>
      <c r="Y72" s="74">
        <f>SUMIF($E$11:$E$1004,AA72,AD$11:$AD$1004)</f>
        <v>0</v>
      </c>
      <c r="Z72" s="95">
        <f>SUMIF($E$11:$E$1004,AA72,AB$11:$AB$1004)</f>
        <v>0</v>
      </c>
      <c r="AA72" s="97">
        <f t="shared" si="6"/>
        <v>62</v>
      </c>
      <c r="AB72" s="74">
        <f t="shared" si="10"/>
        <v>0</v>
      </c>
      <c r="AC72" s="74">
        <f t="shared" si="3"/>
        <v>0</v>
      </c>
      <c r="AD72" s="74">
        <f t="shared" si="11"/>
        <v>0</v>
      </c>
      <c r="AE72" s="96">
        <f t="shared" si="12"/>
        <v>0</v>
      </c>
      <c r="AF72" s="74" t="str">
        <f t="shared" si="4"/>
        <v>sans</v>
      </c>
      <c r="AG72" s="74">
        <f t="shared" si="13"/>
        <v>0</v>
      </c>
      <c r="AH72" s="74">
        <f t="shared" si="0"/>
        <v>0</v>
      </c>
      <c r="AI72" s="74">
        <f t="shared" si="14"/>
        <v>0</v>
      </c>
      <c r="AJ72" s="74">
        <f t="shared" si="5"/>
        <v>0</v>
      </c>
      <c r="AK72" s="74">
        <f t="shared" si="15"/>
        <v>0</v>
      </c>
    </row>
    <row r="73" spans="1:37">
      <c r="A73" s="179"/>
      <c r="B73" s="179"/>
      <c r="C73" s="19"/>
      <c r="D73" s="70"/>
      <c r="E73" s="71"/>
      <c r="F73" s="125" t="str">
        <f>IF($A73 &lt;&gt; "",VLOOKUP($A73,CSP!$1:$1048576,10,FALSE)/1000000,"")</f>
        <v/>
      </c>
      <c r="G73" s="125" t="str">
        <f>IF($A73 &lt;&gt; "",VLOOKUP($A73,CSP!$1:$1048576,14,FALSE)/1000000,"")</f>
        <v/>
      </c>
      <c r="H73" s="126" t="str">
        <f t="shared" si="7"/>
        <v/>
      </c>
      <c r="I73" s="126" t="str">
        <f t="shared" si="8"/>
        <v/>
      </c>
      <c r="J73" s="126" t="str">
        <f t="shared" si="9"/>
        <v/>
      </c>
      <c r="K73" s="132" t="str">
        <f>IF($A73 &lt;&gt; "",VLOOKUP($A73,CSP!$1:$1048576,11,FALSE),"")</f>
        <v/>
      </c>
      <c r="L73" s="133" t="str">
        <f>IF($A73 &lt;&gt; "",VLOOKUP($A73,CSP!$1:$1048576,25,FALSE),"")</f>
        <v/>
      </c>
      <c r="N73" s="142"/>
      <c r="O73" s="144"/>
      <c r="P73" s="141" t="str">
        <f t="shared" ca="1" si="1"/>
        <v/>
      </c>
      <c r="W73" s="96">
        <f>SUMIF($E$11:$E$1004,AA73,AE$11:$AE$1004)</f>
        <v>0</v>
      </c>
      <c r="X73" s="74" t="str">
        <f t="shared" si="2"/>
        <v>sans</v>
      </c>
      <c r="Y73" s="74">
        <f>SUMIF($E$11:$E$1004,AA73,AD$11:$AD$1004)</f>
        <v>0</v>
      </c>
      <c r="Z73" s="95">
        <f>SUMIF($E$11:$E$1004,AA73,AB$11:$AB$1004)</f>
        <v>0</v>
      </c>
      <c r="AA73" s="97">
        <f t="shared" si="6"/>
        <v>63</v>
      </c>
      <c r="AB73" s="74">
        <f t="shared" si="10"/>
        <v>0</v>
      </c>
      <c r="AC73" s="74">
        <f t="shared" si="3"/>
        <v>0</v>
      </c>
      <c r="AD73" s="74">
        <f t="shared" si="11"/>
        <v>0</v>
      </c>
      <c r="AE73" s="96">
        <f t="shared" si="12"/>
        <v>0</v>
      </c>
      <c r="AF73" s="74" t="str">
        <f t="shared" si="4"/>
        <v>sans</v>
      </c>
      <c r="AG73" s="74">
        <f t="shared" si="13"/>
        <v>0</v>
      </c>
      <c r="AH73" s="74">
        <f t="shared" si="0"/>
        <v>0</v>
      </c>
      <c r="AI73" s="74">
        <f t="shared" si="14"/>
        <v>0</v>
      </c>
      <c r="AJ73" s="74">
        <f t="shared" si="5"/>
        <v>0</v>
      </c>
      <c r="AK73" s="74">
        <f t="shared" si="15"/>
        <v>0</v>
      </c>
    </row>
    <row r="74" spans="1:37">
      <c r="A74" s="179"/>
      <c r="B74" s="179"/>
      <c r="C74" s="19"/>
      <c r="D74" s="70"/>
      <c r="E74" s="71"/>
      <c r="F74" s="125" t="str">
        <f>IF($A74 &lt;&gt; "",VLOOKUP($A74,CSP!$1:$1048576,10,FALSE)/1000000,"")</f>
        <v/>
      </c>
      <c r="G74" s="125" t="str">
        <f>IF($A74 &lt;&gt; "",VLOOKUP($A74,CSP!$1:$1048576,14,FALSE)/1000000,"")</f>
        <v/>
      </c>
      <c r="H74" s="126" t="str">
        <f t="shared" si="7"/>
        <v/>
      </c>
      <c r="I74" s="126" t="str">
        <f t="shared" si="8"/>
        <v/>
      </c>
      <c r="J74" s="126" t="str">
        <f t="shared" si="9"/>
        <v/>
      </c>
      <c r="K74" s="132" t="str">
        <f>IF($A74 &lt;&gt; "",VLOOKUP($A74,CSP!$1:$1048576,11,FALSE),"")</f>
        <v/>
      </c>
      <c r="L74" s="133" t="str">
        <f>IF($A74 &lt;&gt; "",VLOOKUP($A74,CSP!$1:$1048576,25,FALSE),"")</f>
        <v/>
      </c>
      <c r="N74" s="142"/>
      <c r="O74" s="144"/>
      <c r="P74" s="141" t="str">
        <f t="shared" ca="1" si="1"/>
        <v/>
      </c>
      <c r="W74" s="96">
        <f>SUMIF($E$11:$E$1004,AA74,AE$11:$AE$1004)</f>
        <v>0</v>
      </c>
      <c r="X74" s="74" t="str">
        <f t="shared" si="2"/>
        <v>sans</v>
      </c>
      <c r="Y74" s="74">
        <f>SUMIF($E$11:$E$1004,AA74,AD$11:$AD$1004)</f>
        <v>0</v>
      </c>
      <c r="Z74" s="95">
        <f>SUMIF($E$11:$E$1004,AA74,AB$11:$AB$1004)</f>
        <v>0</v>
      </c>
      <c r="AA74" s="97">
        <f t="shared" si="6"/>
        <v>64</v>
      </c>
      <c r="AB74" s="74">
        <f t="shared" si="10"/>
        <v>0</v>
      </c>
      <c r="AC74" s="74">
        <f t="shared" si="3"/>
        <v>0</v>
      </c>
      <c r="AD74" s="74">
        <f t="shared" si="11"/>
        <v>0</v>
      </c>
      <c r="AE74" s="96">
        <f t="shared" si="12"/>
        <v>0</v>
      </c>
      <c r="AF74" s="74" t="str">
        <f t="shared" si="4"/>
        <v>sans</v>
      </c>
      <c r="AG74" s="74">
        <f t="shared" si="13"/>
        <v>0</v>
      </c>
      <c r="AH74" s="74">
        <f t="shared" si="0"/>
        <v>0</v>
      </c>
      <c r="AI74" s="74">
        <f t="shared" si="14"/>
        <v>0</v>
      </c>
      <c r="AJ74" s="74">
        <f t="shared" si="5"/>
        <v>0</v>
      </c>
      <c r="AK74" s="74">
        <f t="shared" si="15"/>
        <v>0</v>
      </c>
    </row>
    <row r="75" spans="1:37">
      <c r="A75" s="179"/>
      <c r="B75" s="179"/>
      <c r="C75" s="19"/>
      <c r="D75" s="70"/>
      <c r="E75" s="71"/>
      <c r="F75" s="125" t="str">
        <f>IF($A75 &lt;&gt; "",VLOOKUP($A75,CSP!$1:$1048576,10,FALSE)/1000000,"")</f>
        <v/>
      </c>
      <c r="G75" s="125" t="str">
        <f>IF($A75 &lt;&gt; "",VLOOKUP($A75,CSP!$1:$1048576,14,FALSE)/1000000,"")</f>
        <v/>
      </c>
      <c r="H75" s="126" t="str">
        <f t="shared" si="7"/>
        <v/>
      </c>
      <c r="I75" s="126" t="str">
        <f t="shared" si="8"/>
        <v/>
      </c>
      <c r="J75" s="126" t="str">
        <f t="shared" si="9"/>
        <v/>
      </c>
      <c r="K75" s="132" t="str">
        <f>IF($A75 &lt;&gt; "",VLOOKUP($A75,CSP!$1:$1048576,11,FALSE),"")</f>
        <v/>
      </c>
      <c r="L75" s="133" t="str">
        <f>IF($A75 &lt;&gt; "",VLOOKUP($A75,CSP!$1:$1048576,25,FALSE),"")</f>
        <v/>
      </c>
      <c r="N75" s="142"/>
      <c r="O75" s="144"/>
      <c r="P75" s="141" t="str">
        <f t="shared" ca="1" si="1"/>
        <v/>
      </c>
      <c r="W75" s="96">
        <f>SUMIF($E$11:$E$1004,AA75,AE$11:$AE$1004)</f>
        <v>0</v>
      </c>
      <c r="X75" s="74" t="str">
        <f t="shared" si="2"/>
        <v>sans</v>
      </c>
      <c r="Y75" s="74">
        <f>SUMIF($E$11:$E$1004,AA75,AD$11:$AD$1004)</f>
        <v>0</v>
      </c>
      <c r="Z75" s="95">
        <f>SUMIF($E$11:$E$1004,AA75,AB$11:$AB$1004)</f>
        <v>0</v>
      </c>
      <c r="AA75" s="97">
        <f t="shared" si="6"/>
        <v>65</v>
      </c>
      <c r="AB75" s="74">
        <f t="shared" si="10"/>
        <v>0</v>
      </c>
      <c r="AC75" s="74">
        <f t="shared" si="3"/>
        <v>0</v>
      </c>
      <c r="AD75" s="74">
        <f t="shared" si="11"/>
        <v>0</v>
      </c>
      <c r="AE75" s="96">
        <f t="shared" si="12"/>
        <v>0</v>
      </c>
      <c r="AF75" s="74" t="str">
        <f t="shared" si="4"/>
        <v>sans</v>
      </c>
      <c r="AG75" s="74">
        <f t="shared" si="13"/>
        <v>0</v>
      </c>
      <c r="AH75" s="74">
        <f t="shared" ref="AH75:AH138" si="16">IF($G$5=E75,AG75,0)</f>
        <v>0</v>
      </c>
      <c r="AI75" s="74">
        <f t="shared" si="14"/>
        <v>0</v>
      </c>
      <c r="AJ75" s="74">
        <f t="shared" si="5"/>
        <v>0</v>
      </c>
      <c r="AK75" s="74">
        <f t="shared" si="15"/>
        <v>0</v>
      </c>
    </row>
    <row r="76" spans="1:37">
      <c r="A76" s="179"/>
      <c r="B76" s="179"/>
      <c r="C76" s="19"/>
      <c r="D76" s="70"/>
      <c r="E76" s="71"/>
      <c r="F76" s="125" t="str">
        <f>IF($A76 &lt;&gt; "",VLOOKUP($A76,CSP!$1:$1048576,10,FALSE)/1000000,"")</f>
        <v/>
      </c>
      <c r="G76" s="125" t="str">
        <f>IF($A76 &lt;&gt; "",VLOOKUP($A76,CSP!$1:$1048576,14,FALSE)/1000000,"")</f>
        <v/>
      </c>
      <c r="H76" s="126" t="str">
        <f t="shared" si="7"/>
        <v/>
      </c>
      <c r="I76" s="126" t="str">
        <f t="shared" si="8"/>
        <v/>
      </c>
      <c r="J76" s="126" t="str">
        <f t="shared" ref="J76:J139" si="17">IF(OR(AND(B76="",C76=""),A76=""),"",IF(OR(AND(B76&lt;&gt;"",B76&lt;F76),AND(C76&lt;&gt;"",C76&lt;F76)),"sans",IF(OR(AND(C76&lt;&gt;"",C76&gt;=F76),AND(B76&gt;=F76,B76&lt;G76)),"D",IF(AND(B76&gt;=G76,B76&lt;10*G76,D76&lt;&gt;"oui"),"C",IF(OR(AND(B76&lt;1000*G76,D76="oui"),AND(B76&gt;=G76*10,B76&lt;1000*G76)),"B",IF(B76&gt;=1000*G76,"A",""))))))</f>
        <v/>
      </c>
      <c r="K76" s="132" t="str">
        <f>IF($A76 &lt;&gt; "",VLOOKUP($A76,CSP!$1:$1048576,11,FALSE),"")</f>
        <v/>
      </c>
      <c r="L76" s="133" t="str">
        <f>IF($A76 &lt;&gt; "",VLOOKUP($A76,CSP!$1:$1048576,25,FALSE),"")</f>
        <v/>
      </c>
      <c r="N76" s="142"/>
      <c r="O76" s="144"/>
      <c r="P76" s="141" t="str">
        <f t="shared" ref="P76:P139" ca="1" si="18">IF(OR(N76="",O76="",A76=""),"",N76/(2^((TODAY()-O76)/L76)))</f>
        <v/>
      </c>
      <c r="W76" s="96">
        <f>SUMIF($E$11:$E$1004,AA76,AE$11:$AE$1004)</f>
        <v>0</v>
      </c>
      <c r="X76" s="74" t="str">
        <f t="shared" ref="X76:X139" si="19">IF(Z76&gt;=1000,"A",IF(OR(Z76&gt;=10,Y76&gt;=1),"B",IF(Z76&gt;=1,"C",IF(W76&gt;=1,"D","sans"))))</f>
        <v>sans</v>
      </c>
      <c r="Y76" s="74">
        <f>SUMIF($E$11:$E$1004,AA76,AD$11:$AD$1004)</f>
        <v>0</v>
      </c>
      <c r="Z76" s="95">
        <f>SUMIF($E$11:$E$1004,AA76,AB$11:$AB$1004)</f>
        <v>0</v>
      </c>
      <c r="AA76" s="97">
        <f t="shared" si="6"/>
        <v>66</v>
      </c>
      <c r="AB76" s="74">
        <f t="shared" ref="AB76:AB139" si="20">IF(AND(B76&lt;&gt;"",G76&lt;&gt;""),B76/G76,0)</f>
        <v>0</v>
      </c>
      <c r="AC76" s="74">
        <f t="shared" ref="AC76:AC139" si="21">IF(AB76&gt;=1,1,0)</f>
        <v>0</v>
      </c>
      <c r="AD76" s="74">
        <f t="shared" ref="AD76:AD139" si="22">IF(AND(B76&lt;&gt;"",D76="oui"),1,0)</f>
        <v>0</v>
      </c>
      <c r="AE76" s="96">
        <f t="shared" ref="AE76:AE139" si="23">IF(B76&lt;&gt;"",B76/F76,0)</f>
        <v>0</v>
      </c>
      <c r="AF76" s="74" t="str">
        <f t="shared" ref="AF76:AF139" si="24">X76</f>
        <v>sans</v>
      </c>
      <c r="AG76" s="74">
        <f t="shared" ref="AG76:AG139" si="25">IF(B76&lt;&gt;"",IF(J76="sans",0,IF(J76="A",4,IF(J76="B",3,IF(J76="C",2,IF(J76="D",1,""))))),0)</f>
        <v>0</v>
      </c>
      <c r="AH76" s="74">
        <f t="shared" si="16"/>
        <v>0</v>
      </c>
      <c r="AI76" s="74">
        <f t="shared" si="14"/>
        <v>0</v>
      </c>
      <c r="AJ76" s="74">
        <f t="shared" ref="AJ76:AJ139" si="26">IF(AI76&gt;=1,1,0)</f>
        <v>0</v>
      </c>
      <c r="AK76" s="74">
        <f t="shared" ref="AK76:AK139" si="27">IF(C76&lt;&gt;"",L76,0)</f>
        <v>0</v>
      </c>
    </row>
    <row r="77" spans="1:37">
      <c r="A77" s="179"/>
      <c r="B77" s="179"/>
      <c r="C77" s="19"/>
      <c r="D77" s="70"/>
      <c r="E77" s="71"/>
      <c r="F77" s="125" t="str">
        <f>IF($A77 &lt;&gt; "",VLOOKUP($A77,CSP!$1:$1048576,10,FALSE)/1000000,"")</f>
        <v/>
      </c>
      <c r="G77" s="125" t="str">
        <f>IF($A77 &lt;&gt; "",VLOOKUP($A77,CSP!$1:$1048576,14,FALSE)/1000000,"")</f>
        <v/>
      </c>
      <c r="H77" s="126" t="str">
        <f t="shared" ref="H77:H140" si="28">IF(AND(C77&lt;&gt;0,A77&lt;&gt;""), $C77/$F77,"")</f>
        <v/>
      </c>
      <c r="I77" s="126" t="str">
        <f t="shared" ref="I77:I140" si="29">IF(AND(F77=0,OR(B77&lt;&gt;"",C77&lt;&gt;"")),1,IF(AND(A77&lt;&gt;"",OR(B77&lt;&gt;"",C77&lt;&gt;"")),(B77+C77)/F77,""))</f>
        <v/>
      </c>
      <c r="J77" s="126" t="str">
        <f t="shared" si="17"/>
        <v/>
      </c>
      <c r="K77" s="132" t="str">
        <f>IF($A77 &lt;&gt; "",VLOOKUP($A77,CSP!$1:$1048576,11,FALSE),"")</f>
        <v/>
      </c>
      <c r="L77" s="133" t="str">
        <f>IF($A77 &lt;&gt; "",VLOOKUP($A77,CSP!$1:$1048576,25,FALSE),"")</f>
        <v/>
      </c>
      <c r="N77" s="142"/>
      <c r="O77" s="144"/>
      <c r="P77" s="141" t="str">
        <f t="shared" ca="1" si="18"/>
        <v/>
      </c>
      <c r="W77" s="96">
        <f>SUMIF($E$11:$E$1004,AA77,AE$11:$AE$1004)</f>
        <v>0</v>
      </c>
      <c r="X77" s="74" t="str">
        <f t="shared" si="19"/>
        <v>sans</v>
      </c>
      <c r="Y77" s="74">
        <f>SUMIF($E$11:$E$1004,AA77,AD$11:$AD$1004)</f>
        <v>0</v>
      </c>
      <c r="Z77" s="95">
        <f>SUMIF($E$11:$E$1004,AA77,AB$11:$AB$1004)</f>
        <v>0</v>
      </c>
      <c r="AA77" s="97">
        <f t="shared" ref="AA77:AA140" si="30">1+AA76</f>
        <v>67</v>
      </c>
      <c r="AB77" s="74">
        <f t="shared" si="20"/>
        <v>0</v>
      </c>
      <c r="AC77" s="74">
        <f t="shared" si="21"/>
        <v>0</v>
      </c>
      <c r="AD77" s="74">
        <f t="shared" si="22"/>
        <v>0</v>
      </c>
      <c r="AE77" s="96">
        <f t="shared" si="23"/>
        <v>0</v>
      </c>
      <c r="AF77" s="74" t="str">
        <f t="shared" si="24"/>
        <v>sans</v>
      </c>
      <c r="AG77" s="74">
        <f t="shared" si="25"/>
        <v>0</v>
      </c>
      <c r="AH77" s="74">
        <f t="shared" si="16"/>
        <v>0</v>
      </c>
      <c r="AI77" s="74">
        <f t="shared" ref="AI77:AI140" si="31">IF(AND(B77&lt;&gt;"",ISNUMBER(K77),K77&lt;&gt;0),B77/K77,0)</f>
        <v>0</v>
      </c>
      <c r="AJ77" s="74">
        <f t="shared" si="26"/>
        <v>0</v>
      </c>
      <c r="AK77" s="74">
        <f t="shared" si="27"/>
        <v>0</v>
      </c>
    </row>
    <row r="78" spans="1:37">
      <c r="A78" s="179"/>
      <c r="B78" s="179"/>
      <c r="C78" s="19"/>
      <c r="D78" s="70"/>
      <c r="E78" s="71"/>
      <c r="F78" s="125" t="str">
        <f>IF($A78 &lt;&gt; "",VLOOKUP($A78,CSP!$1:$1048576,10,FALSE)/1000000,"")</f>
        <v/>
      </c>
      <c r="G78" s="125" t="str">
        <f>IF($A78 &lt;&gt; "",VLOOKUP($A78,CSP!$1:$1048576,14,FALSE)/1000000,"")</f>
        <v/>
      </c>
      <c r="H78" s="126" t="str">
        <f t="shared" si="28"/>
        <v/>
      </c>
      <c r="I78" s="126" t="str">
        <f t="shared" si="29"/>
        <v/>
      </c>
      <c r="J78" s="126" t="str">
        <f t="shared" si="17"/>
        <v/>
      </c>
      <c r="K78" s="132" t="str">
        <f>IF($A78 &lt;&gt; "",VLOOKUP($A78,CSP!$1:$1048576,11,FALSE),"")</f>
        <v/>
      </c>
      <c r="L78" s="133" t="str">
        <f>IF($A78 &lt;&gt; "",VLOOKUP($A78,CSP!$1:$1048576,25,FALSE),"")</f>
        <v/>
      </c>
      <c r="N78" s="142"/>
      <c r="O78" s="144"/>
      <c r="P78" s="141" t="str">
        <f t="shared" ca="1" si="18"/>
        <v/>
      </c>
      <c r="W78" s="96">
        <f>SUMIF($E$11:$E$1004,AA78,AE$11:$AE$1004)</f>
        <v>0</v>
      </c>
      <c r="X78" s="74" t="str">
        <f t="shared" si="19"/>
        <v>sans</v>
      </c>
      <c r="Y78" s="74">
        <f>SUMIF($E$11:$E$1004,AA78,AD$11:$AD$1004)</f>
        <v>0</v>
      </c>
      <c r="Z78" s="95">
        <f>SUMIF($E$11:$E$1004,AA78,AB$11:$AB$1004)</f>
        <v>0</v>
      </c>
      <c r="AA78" s="97">
        <f t="shared" si="30"/>
        <v>68</v>
      </c>
      <c r="AB78" s="74">
        <f t="shared" si="20"/>
        <v>0</v>
      </c>
      <c r="AC78" s="74">
        <f t="shared" si="21"/>
        <v>0</v>
      </c>
      <c r="AD78" s="74">
        <f t="shared" si="22"/>
        <v>0</v>
      </c>
      <c r="AE78" s="96">
        <f t="shared" si="23"/>
        <v>0</v>
      </c>
      <c r="AF78" s="74" t="str">
        <f t="shared" si="24"/>
        <v>sans</v>
      </c>
      <c r="AG78" s="74">
        <f t="shared" si="25"/>
        <v>0</v>
      </c>
      <c r="AH78" s="74">
        <f t="shared" si="16"/>
        <v>0</v>
      </c>
      <c r="AI78" s="74">
        <f t="shared" si="31"/>
        <v>0</v>
      </c>
      <c r="AJ78" s="74">
        <f t="shared" si="26"/>
        <v>0</v>
      </c>
      <c r="AK78" s="74">
        <f t="shared" si="27"/>
        <v>0</v>
      </c>
    </row>
    <row r="79" spans="1:37">
      <c r="A79" s="179"/>
      <c r="B79" s="179"/>
      <c r="C79" s="19"/>
      <c r="D79" s="70"/>
      <c r="E79" s="71"/>
      <c r="F79" s="125" t="str">
        <f>IF($A79 &lt;&gt; "",VLOOKUP($A79,CSP!$1:$1048576,10,FALSE)/1000000,"")</f>
        <v/>
      </c>
      <c r="G79" s="125" t="str">
        <f>IF($A79 &lt;&gt; "",VLOOKUP($A79,CSP!$1:$1048576,14,FALSE)/1000000,"")</f>
        <v/>
      </c>
      <c r="H79" s="126" t="str">
        <f t="shared" si="28"/>
        <v/>
      </c>
      <c r="I79" s="126" t="str">
        <f t="shared" si="29"/>
        <v/>
      </c>
      <c r="J79" s="126" t="str">
        <f t="shared" si="17"/>
        <v/>
      </c>
      <c r="K79" s="132" t="str">
        <f>IF($A79 &lt;&gt; "",VLOOKUP($A79,CSP!$1:$1048576,11,FALSE),"")</f>
        <v/>
      </c>
      <c r="L79" s="133" t="str">
        <f>IF($A79 &lt;&gt; "",VLOOKUP($A79,CSP!$1:$1048576,25,FALSE),"")</f>
        <v/>
      </c>
      <c r="N79" s="142"/>
      <c r="O79" s="144"/>
      <c r="P79" s="141" t="str">
        <f t="shared" ca="1" si="18"/>
        <v/>
      </c>
      <c r="W79" s="96">
        <f>SUMIF($E$11:$E$1004,AA79,AE$11:$AE$1004)</f>
        <v>0</v>
      </c>
      <c r="X79" s="74" t="str">
        <f t="shared" si="19"/>
        <v>sans</v>
      </c>
      <c r="Y79" s="74">
        <f>SUMIF($E$11:$E$1004,AA79,AD$11:$AD$1004)</f>
        <v>0</v>
      </c>
      <c r="Z79" s="95">
        <f>SUMIF($E$11:$E$1004,AA79,AB$11:$AB$1004)</f>
        <v>0</v>
      </c>
      <c r="AA79" s="97">
        <f t="shared" si="30"/>
        <v>69</v>
      </c>
      <c r="AB79" s="74">
        <f t="shared" si="20"/>
        <v>0</v>
      </c>
      <c r="AC79" s="74">
        <f t="shared" si="21"/>
        <v>0</v>
      </c>
      <c r="AD79" s="74">
        <f t="shared" si="22"/>
        <v>0</v>
      </c>
      <c r="AE79" s="96">
        <f t="shared" si="23"/>
        <v>0</v>
      </c>
      <c r="AF79" s="74" t="str">
        <f t="shared" si="24"/>
        <v>sans</v>
      </c>
      <c r="AG79" s="74">
        <f t="shared" si="25"/>
        <v>0</v>
      </c>
      <c r="AH79" s="74">
        <f t="shared" si="16"/>
        <v>0</v>
      </c>
      <c r="AI79" s="74">
        <f t="shared" si="31"/>
        <v>0</v>
      </c>
      <c r="AJ79" s="74">
        <f t="shared" si="26"/>
        <v>0</v>
      </c>
      <c r="AK79" s="74">
        <f t="shared" si="27"/>
        <v>0</v>
      </c>
    </row>
    <row r="80" spans="1:37">
      <c r="A80" s="179"/>
      <c r="B80" s="179"/>
      <c r="C80" s="19"/>
      <c r="D80" s="70"/>
      <c r="E80" s="71"/>
      <c r="F80" s="125" t="str">
        <f>IF($A80 &lt;&gt; "",VLOOKUP($A80,CSP!$1:$1048576,10,FALSE)/1000000,"")</f>
        <v/>
      </c>
      <c r="G80" s="125" t="str">
        <f>IF($A80 &lt;&gt; "",VLOOKUP($A80,CSP!$1:$1048576,14,FALSE)/1000000,"")</f>
        <v/>
      </c>
      <c r="H80" s="126" t="str">
        <f t="shared" si="28"/>
        <v/>
      </c>
      <c r="I80" s="126" t="str">
        <f t="shared" si="29"/>
        <v/>
      </c>
      <c r="J80" s="126" t="str">
        <f t="shared" si="17"/>
        <v/>
      </c>
      <c r="K80" s="132" t="str">
        <f>IF($A80 &lt;&gt; "",VLOOKUP($A80,CSP!$1:$1048576,11,FALSE),"")</f>
        <v/>
      </c>
      <c r="L80" s="133" t="str">
        <f>IF($A80 &lt;&gt; "",VLOOKUP($A80,CSP!$1:$1048576,25,FALSE),"")</f>
        <v/>
      </c>
      <c r="N80" s="142"/>
      <c r="O80" s="144"/>
      <c r="P80" s="141" t="str">
        <f t="shared" ca="1" si="18"/>
        <v/>
      </c>
      <c r="W80" s="96">
        <f>SUMIF($E$11:$E$1004,AA80,AE$11:$AE$1004)</f>
        <v>0</v>
      </c>
      <c r="X80" s="74" t="str">
        <f t="shared" si="19"/>
        <v>sans</v>
      </c>
      <c r="Y80" s="74">
        <f>SUMIF($E$11:$E$1004,AA80,AD$11:$AD$1004)</f>
        <v>0</v>
      </c>
      <c r="Z80" s="95">
        <f>SUMIF($E$11:$E$1004,AA80,AB$11:$AB$1004)</f>
        <v>0</v>
      </c>
      <c r="AA80" s="97">
        <f t="shared" si="30"/>
        <v>70</v>
      </c>
      <c r="AB80" s="74">
        <f t="shared" si="20"/>
        <v>0</v>
      </c>
      <c r="AC80" s="74">
        <f t="shared" si="21"/>
        <v>0</v>
      </c>
      <c r="AD80" s="74">
        <f t="shared" si="22"/>
        <v>0</v>
      </c>
      <c r="AE80" s="96">
        <f t="shared" si="23"/>
        <v>0</v>
      </c>
      <c r="AF80" s="74" t="str">
        <f t="shared" si="24"/>
        <v>sans</v>
      </c>
      <c r="AG80" s="74">
        <f t="shared" si="25"/>
        <v>0</v>
      </c>
      <c r="AH80" s="74">
        <f t="shared" si="16"/>
        <v>0</v>
      </c>
      <c r="AI80" s="74">
        <f t="shared" si="31"/>
        <v>0</v>
      </c>
      <c r="AJ80" s="74">
        <f t="shared" si="26"/>
        <v>0</v>
      </c>
      <c r="AK80" s="74">
        <f t="shared" si="27"/>
        <v>0</v>
      </c>
    </row>
    <row r="81" spans="1:37">
      <c r="A81" s="179"/>
      <c r="B81" s="179"/>
      <c r="C81" s="19"/>
      <c r="D81" s="70"/>
      <c r="E81" s="71"/>
      <c r="F81" s="125" t="str">
        <f>IF($A81 &lt;&gt; "",VLOOKUP($A81,CSP!$1:$1048576,10,FALSE)/1000000,"")</f>
        <v/>
      </c>
      <c r="G81" s="125" t="str">
        <f>IF($A81 &lt;&gt; "",VLOOKUP($A81,CSP!$1:$1048576,14,FALSE)/1000000,"")</f>
        <v/>
      </c>
      <c r="H81" s="126" t="str">
        <f t="shared" si="28"/>
        <v/>
      </c>
      <c r="I81" s="126" t="str">
        <f t="shared" si="29"/>
        <v/>
      </c>
      <c r="J81" s="126" t="str">
        <f t="shared" si="17"/>
        <v/>
      </c>
      <c r="K81" s="132" t="str">
        <f>IF($A81 &lt;&gt; "",VLOOKUP($A81,CSP!$1:$1048576,11,FALSE),"")</f>
        <v/>
      </c>
      <c r="L81" s="133" t="str">
        <f>IF($A81 &lt;&gt; "",VLOOKUP($A81,CSP!$1:$1048576,25,FALSE),"")</f>
        <v/>
      </c>
      <c r="N81" s="142"/>
      <c r="O81" s="144"/>
      <c r="P81" s="141" t="str">
        <f t="shared" ca="1" si="18"/>
        <v/>
      </c>
      <c r="W81" s="96">
        <f>SUMIF($E$11:$E$1004,AA81,AE$11:$AE$1004)</f>
        <v>0</v>
      </c>
      <c r="X81" s="74" t="str">
        <f t="shared" si="19"/>
        <v>sans</v>
      </c>
      <c r="Y81" s="74">
        <f>SUMIF($E$11:$E$1004,AA81,AD$11:$AD$1004)</f>
        <v>0</v>
      </c>
      <c r="Z81" s="95">
        <f>SUMIF($E$11:$E$1004,AA81,AB$11:$AB$1004)</f>
        <v>0</v>
      </c>
      <c r="AA81" s="97">
        <f t="shared" si="30"/>
        <v>71</v>
      </c>
      <c r="AB81" s="74">
        <f t="shared" si="20"/>
        <v>0</v>
      </c>
      <c r="AC81" s="74">
        <f t="shared" si="21"/>
        <v>0</v>
      </c>
      <c r="AD81" s="74">
        <f t="shared" si="22"/>
        <v>0</v>
      </c>
      <c r="AE81" s="96">
        <f t="shared" si="23"/>
        <v>0</v>
      </c>
      <c r="AF81" s="74" t="str">
        <f t="shared" si="24"/>
        <v>sans</v>
      </c>
      <c r="AG81" s="74">
        <f t="shared" si="25"/>
        <v>0</v>
      </c>
      <c r="AH81" s="74">
        <f t="shared" si="16"/>
        <v>0</v>
      </c>
      <c r="AI81" s="74">
        <f t="shared" si="31"/>
        <v>0</v>
      </c>
      <c r="AJ81" s="74">
        <f t="shared" si="26"/>
        <v>0</v>
      </c>
      <c r="AK81" s="74">
        <f t="shared" si="27"/>
        <v>0</v>
      </c>
    </row>
    <row r="82" spans="1:37">
      <c r="A82" s="179"/>
      <c r="B82" s="179"/>
      <c r="C82" s="19"/>
      <c r="D82" s="70"/>
      <c r="E82" s="71"/>
      <c r="F82" s="125" t="str">
        <f>IF($A82 &lt;&gt; "",VLOOKUP($A82,CSP!$1:$1048576,10,FALSE)/1000000,"")</f>
        <v/>
      </c>
      <c r="G82" s="125" t="str">
        <f>IF($A82 &lt;&gt; "",VLOOKUP($A82,CSP!$1:$1048576,14,FALSE)/1000000,"")</f>
        <v/>
      </c>
      <c r="H82" s="126" t="str">
        <f t="shared" si="28"/>
        <v/>
      </c>
      <c r="I82" s="126" t="str">
        <f t="shared" si="29"/>
        <v/>
      </c>
      <c r="J82" s="126" t="str">
        <f t="shared" si="17"/>
        <v/>
      </c>
      <c r="K82" s="132" t="str">
        <f>IF($A82 &lt;&gt; "",VLOOKUP($A82,CSP!$1:$1048576,11,FALSE),"")</f>
        <v/>
      </c>
      <c r="L82" s="133" t="str">
        <f>IF($A82 &lt;&gt; "",VLOOKUP($A82,CSP!$1:$1048576,25,FALSE),"")</f>
        <v/>
      </c>
      <c r="N82" s="142"/>
      <c r="O82" s="144"/>
      <c r="P82" s="141" t="str">
        <f t="shared" ca="1" si="18"/>
        <v/>
      </c>
      <c r="W82" s="96">
        <f>SUMIF($E$11:$E$1004,AA82,AE$11:$AE$1004)</f>
        <v>0</v>
      </c>
      <c r="X82" s="74" t="str">
        <f t="shared" si="19"/>
        <v>sans</v>
      </c>
      <c r="Y82" s="74">
        <f>SUMIF($E$11:$E$1004,AA82,AD$11:$AD$1004)</f>
        <v>0</v>
      </c>
      <c r="Z82" s="95">
        <f>SUMIF($E$11:$E$1004,AA82,AB$11:$AB$1004)</f>
        <v>0</v>
      </c>
      <c r="AA82" s="97">
        <f t="shared" si="30"/>
        <v>72</v>
      </c>
      <c r="AB82" s="74">
        <f t="shared" si="20"/>
        <v>0</v>
      </c>
      <c r="AC82" s="74">
        <f t="shared" si="21"/>
        <v>0</v>
      </c>
      <c r="AD82" s="74">
        <f t="shared" si="22"/>
        <v>0</v>
      </c>
      <c r="AE82" s="96">
        <f t="shared" si="23"/>
        <v>0</v>
      </c>
      <c r="AF82" s="74" t="str">
        <f t="shared" si="24"/>
        <v>sans</v>
      </c>
      <c r="AG82" s="74">
        <f t="shared" si="25"/>
        <v>0</v>
      </c>
      <c r="AH82" s="74">
        <f t="shared" si="16"/>
        <v>0</v>
      </c>
      <c r="AI82" s="74">
        <f t="shared" si="31"/>
        <v>0</v>
      </c>
      <c r="AJ82" s="74">
        <f t="shared" si="26"/>
        <v>0</v>
      </c>
      <c r="AK82" s="74">
        <f t="shared" si="27"/>
        <v>0</v>
      </c>
    </row>
    <row r="83" spans="1:37">
      <c r="A83" s="179"/>
      <c r="B83" s="179"/>
      <c r="C83" s="19"/>
      <c r="D83" s="70"/>
      <c r="E83" s="71"/>
      <c r="F83" s="125" t="str">
        <f>IF($A83 &lt;&gt; "",VLOOKUP($A83,CSP!$1:$1048576,10,FALSE)/1000000,"")</f>
        <v/>
      </c>
      <c r="G83" s="125" t="str">
        <f>IF($A83 &lt;&gt; "",VLOOKUP($A83,CSP!$1:$1048576,14,FALSE)/1000000,"")</f>
        <v/>
      </c>
      <c r="H83" s="126" t="str">
        <f t="shared" si="28"/>
        <v/>
      </c>
      <c r="I83" s="126" t="str">
        <f t="shared" si="29"/>
        <v/>
      </c>
      <c r="J83" s="126" t="str">
        <f t="shared" si="17"/>
        <v/>
      </c>
      <c r="K83" s="132" t="str">
        <f>IF($A83 &lt;&gt; "",VLOOKUP($A83,CSP!$1:$1048576,11,FALSE),"")</f>
        <v/>
      </c>
      <c r="L83" s="133" t="str">
        <f>IF($A83 &lt;&gt; "",VLOOKUP($A83,CSP!$1:$1048576,25,FALSE),"")</f>
        <v/>
      </c>
      <c r="N83" s="142"/>
      <c r="O83" s="144"/>
      <c r="P83" s="141" t="str">
        <f t="shared" ca="1" si="18"/>
        <v/>
      </c>
      <c r="W83" s="96">
        <f>SUMIF($E$11:$E$1004,AA83,AE$11:$AE$1004)</f>
        <v>0</v>
      </c>
      <c r="X83" s="74" t="str">
        <f t="shared" si="19"/>
        <v>sans</v>
      </c>
      <c r="Y83" s="74">
        <f>SUMIF($E$11:$E$1004,AA83,AD$11:$AD$1004)</f>
        <v>0</v>
      </c>
      <c r="Z83" s="95">
        <f>SUMIF($E$11:$E$1004,AA83,AB$11:$AB$1004)</f>
        <v>0</v>
      </c>
      <c r="AA83" s="97">
        <f t="shared" si="30"/>
        <v>73</v>
      </c>
      <c r="AB83" s="74">
        <f t="shared" si="20"/>
        <v>0</v>
      </c>
      <c r="AC83" s="74">
        <f t="shared" si="21"/>
        <v>0</v>
      </c>
      <c r="AD83" s="74">
        <f t="shared" si="22"/>
        <v>0</v>
      </c>
      <c r="AE83" s="96">
        <f t="shared" si="23"/>
        <v>0</v>
      </c>
      <c r="AF83" s="74" t="str">
        <f t="shared" si="24"/>
        <v>sans</v>
      </c>
      <c r="AG83" s="74">
        <f t="shared" si="25"/>
        <v>0</v>
      </c>
      <c r="AH83" s="74">
        <f t="shared" si="16"/>
        <v>0</v>
      </c>
      <c r="AI83" s="74">
        <f t="shared" si="31"/>
        <v>0</v>
      </c>
      <c r="AJ83" s="74">
        <f t="shared" si="26"/>
        <v>0</v>
      </c>
      <c r="AK83" s="74">
        <f t="shared" si="27"/>
        <v>0</v>
      </c>
    </row>
    <row r="84" spans="1:37">
      <c r="A84" s="179"/>
      <c r="B84" s="179"/>
      <c r="C84" s="19"/>
      <c r="D84" s="70"/>
      <c r="E84" s="71"/>
      <c r="F84" s="125" t="str">
        <f>IF($A84 &lt;&gt; "",VLOOKUP($A84,CSP!$1:$1048576,10,FALSE)/1000000,"")</f>
        <v/>
      </c>
      <c r="G84" s="125" t="str">
        <f>IF($A84 &lt;&gt; "",VLOOKUP($A84,CSP!$1:$1048576,14,FALSE)/1000000,"")</f>
        <v/>
      </c>
      <c r="H84" s="126" t="str">
        <f t="shared" si="28"/>
        <v/>
      </c>
      <c r="I84" s="126" t="str">
        <f t="shared" si="29"/>
        <v/>
      </c>
      <c r="J84" s="126" t="str">
        <f t="shared" si="17"/>
        <v/>
      </c>
      <c r="K84" s="132" t="str">
        <f>IF($A84 &lt;&gt; "",VLOOKUP($A84,CSP!$1:$1048576,11,FALSE),"")</f>
        <v/>
      </c>
      <c r="L84" s="133" t="str">
        <f>IF($A84 &lt;&gt; "",VLOOKUP($A84,CSP!$1:$1048576,25,FALSE),"")</f>
        <v/>
      </c>
      <c r="N84" s="142"/>
      <c r="O84" s="144"/>
      <c r="P84" s="141" t="str">
        <f t="shared" ca="1" si="18"/>
        <v/>
      </c>
      <c r="W84" s="96">
        <f>SUMIF($E$11:$E$1004,AA84,AE$11:$AE$1004)</f>
        <v>0</v>
      </c>
      <c r="X84" s="74" t="str">
        <f t="shared" si="19"/>
        <v>sans</v>
      </c>
      <c r="Y84" s="74">
        <f>SUMIF($E$11:$E$1004,AA84,AD$11:$AD$1004)</f>
        <v>0</v>
      </c>
      <c r="Z84" s="95">
        <f>SUMIF($E$11:$E$1004,AA84,AB$11:$AB$1004)</f>
        <v>0</v>
      </c>
      <c r="AA84" s="97">
        <f t="shared" si="30"/>
        <v>74</v>
      </c>
      <c r="AB84" s="74">
        <f t="shared" si="20"/>
        <v>0</v>
      </c>
      <c r="AC84" s="74">
        <f t="shared" si="21"/>
        <v>0</v>
      </c>
      <c r="AD84" s="74">
        <f t="shared" si="22"/>
        <v>0</v>
      </c>
      <c r="AE84" s="96">
        <f t="shared" si="23"/>
        <v>0</v>
      </c>
      <c r="AF84" s="74" t="str">
        <f t="shared" si="24"/>
        <v>sans</v>
      </c>
      <c r="AG84" s="74">
        <f t="shared" si="25"/>
        <v>0</v>
      </c>
      <c r="AH84" s="74">
        <f t="shared" si="16"/>
        <v>0</v>
      </c>
      <c r="AI84" s="74">
        <f t="shared" si="31"/>
        <v>0</v>
      </c>
      <c r="AJ84" s="74">
        <f t="shared" si="26"/>
        <v>0</v>
      </c>
      <c r="AK84" s="74">
        <f t="shared" si="27"/>
        <v>0</v>
      </c>
    </row>
    <row r="85" spans="1:37">
      <c r="A85" s="179"/>
      <c r="B85" s="179"/>
      <c r="C85" s="19"/>
      <c r="D85" s="70"/>
      <c r="E85" s="71"/>
      <c r="F85" s="125" t="str">
        <f>IF($A85 &lt;&gt; "",VLOOKUP($A85,CSP!$1:$1048576,10,FALSE)/1000000,"")</f>
        <v/>
      </c>
      <c r="G85" s="125" t="str">
        <f>IF($A85 &lt;&gt; "",VLOOKUP($A85,CSP!$1:$1048576,14,FALSE)/1000000,"")</f>
        <v/>
      </c>
      <c r="H85" s="126" t="str">
        <f t="shared" si="28"/>
        <v/>
      </c>
      <c r="I85" s="126" t="str">
        <f t="shared" si="29"/>
        <v/>
      </c>
      <c r="J85" s="126" t="str">
        <f t="shared" si="17"/>
        <v/>
      </c>
      <c r="K85" s="132" t="str">
        <f>IF($A85 &lt;&gt; "",VLOOKUP($A85,CSP!$1:$1048576,11,FALSE),"")</f>
        <v/>
      </c>
      <c r="L85" s="133" t="str">
        <f>IF($A85 &lt;&gt; "",VLOOKUP($A85,CSP!$1:$1048576,25,FALSE),"")</f>
        <v/>
      </c>
      <c r="N85" s="142"/>
      <c r="O85" s="144"/>
      <c r="P85" s="141" t="str">
        <f t="shared" ca="1" si="18"/>
        <v/>
      </c>
      <c r="W85" s="96">
        <f>SUMIF($E$11:$E$1004,AA85,AE$11:$AE$1004)</f>
        <v>0</v>
      </c>
      <c r="X85" s="74" t="str">
        <f t="shared" si="19"/>
        <v>sans</v>
      </c>
      <c r="Y85" s="74">
        <f>SUMIF($E$11:$E$1004,AA85,AD$11:$AD$1004)</f>
        <v>0</v>
      </c>
      <c r="Z85" s="95">
        <f>SUMIF($E$11:$E$1004,AA85,AB$11:$AB$1004)</f>
        <v>0</v>
      </c>
      <c r="AA85" s="97">
        <f t="shared" si="30"/>
        <v>75</v>
      </c>
      <c r="AB85" s="74">
        <f t="shared" si="20"/>
        <v>0</v>
      </c>
      <c r="AC85" s="74">
        <f t="shared" si="21"/>
        <v>0</v>
      </c>
      <c r="AD85" s="74">
        <f t="shared" si="22"/>
        <v>0</v>
      </c>
      <c r="AE85" s="96">
        <f t="shared" si="23"/>
        <v>0</v>
      </c>
      <c r="AF85" s="74" t="str">
        <f t="shared" si="24"/>
        <v>sans</v>
      </c>
      <c r="AG85" s="74">
        <f t="shared" si="25"/>
        <v>0</v>
      </c>
      <c r="AH85" s="74">
        <f t="shared" si="16"/>
        <v>0</v>
      </c>
      <c r="AI85" s="74">
        <f t="shared" si="31"/>
        <v>0</v>
      </c>
      <c r="AJ85" s="74">
        <f t="shared" si="26"/>
        <v>0</v>
      </c>
      <c r="AK85" s="74">
        <f t="shared" si="27"/>
        <v>0</v>
      </c>
    </row>
    <row r="86" spans="1:37">
      <c r="A86" s="179"/>
      <c r="B86" s="179"/>
      <c r="C86" s="19"/>
      <c r="D86" s="70"/>
      <c r="E86" s="71"/>
      <c r="F86" s="125" t="str">
        <f>IF($A86 &lt;&gt; "",VLOOKUP($A86,CSP!$1:$1048576,10,FALSE)/1000000,"")</f>
        <v/>
      </c>
      <c r="G86" s="125" t="str">
        <f>IF($A86 &lt;&gt; "",VLOOKUP($A86,CSP!$1:$1048576,14,FALSE)/1000000,"")</f>
        <v/>
      </c>
      <c r="H86" s="126" t="str">
        <f t="shared" si="28"/>
        <v/>
      </c>
      <c r="I86" s="126" t="str">
        <f t="shared" si="29"/>
        <v/>
      </c>
      <c r="J86" s="126" t="str">
        <f t="shared" si="17"/>
        <v/>
      </c>
      <c r="K86" s="132" t="str">
        <f>IF($A86 &lt;&gt; "",VLOOKUP($A86,CSP!$1:$1048576,11,FALSE),"")</f>
        <v/>
      </c>
      <c r="L86" s="133" t="str">
        <f>IF($A86 &lt;&gt; "",VLOOKUP($A86,CSP!$1:$1048576,25,FALSE),"")</f>
        <v/>
      </c>
      <c r="N86" s="142"/>
      <c r="O86" s="144"/>
      <c r="P86" s="141" t="str">
        <f t="shared" ca="1" si="18"/>
        <v/>
      </c>
      <c r="W86" s="96">
        <f>SUMIF($E$11:$E$1004,AA86,AE$11:$AE$1004)</f>
        <v>0</v>
      </c>
      <c r="X86" s="74" t="str">
        <f t="shared" si="19"/>
        <v>sans</v>
      </c>
      <c r="Y86" s="74">
        <f>SUMIF($E$11:$E$1004,AA86,AD$11:$AD$1004)</f>
        <v>0</v>
      </c>
      <c r="Z86" s="95">
        <f>SUMIF($E$11:$E$1004,AA86,AB$11:$AB$1004)</f>
        <v>0</v>
      </c>
      <c r="AA86" s="97">
        <f t="shared" si="30"/>
        <v>76</v>
      </c>
      <c r="AB86" s="74">
        <f t="shared" si="20"/>
        <v>0</v>
      </c>
      <c r="AC86" s="74">
        <f t="shared" si="21"/>
        <v>0</v>
      </c>
      <c r="AD86" s="74">
        <f t="shared" si="22"/>
        <v>0</v>
      </c>
      <c r="AE86" s="96">
        <f t="shared" si="23"/>
        <v>0</v>
      </c>
      <c r="AF86" s="74" t="str">
        <f t="shared" si="24"/>
        <v>sans</v>
      </c>
      <c r="AG86" s="74">
        <f t="shared" si="25"/>
        <v>0</v>
      </c>
      <c r="AH86" s="74">
        <f t="shared" si="16"/>
        <v>0</v>
      </c>
      <c r="AI86" s="74">
        <f t="shared" si="31"/>
        <v>0</v>
      </c>
      <c r="AJ86" s="74">
        <f t="shared" si="26"/>
        <v>0</v>
      </c>
      <c r="AK86" s="74">
        <f t="shared" si="27"/>
        <v>0</v>
      </c>
    </row>
    <row r="87" spans="1:37">
      <c r="A87" s="179"/>
      <c r="B87" s="179"/>
      <c r="C87" s="19"/>
      <c r="D87" s="70"/>
      <c r="E87" s="71"/>
      <c r="F87" s="125" t="str">
        <f>IF($A87 &lt;&gt; "",VLOOKUP($A87,CSP!$1:$1048576,10,FALSE)/1000000,"")</f>
        <v/>
      </c>
      <c r="G87" s="125" t="str">
        <f>IF($A87 &lt;&gt; "",VLOOKUP($A87,CSP!$1:$1048576,14,FALSE)/1000000,"")</f>
        <v/>
      </c>
      <c r="H87" s="126" t="str">
        <f t="shared" si="28"/>
        <v/>
      </c>
      <c r="I87" s="126" t="str">
        <f t="shared" si="29"/>
        <v/>
      </c>
      <c r="J87" s="126" t="str">
        <f t="shared" si="17"/>
        <v/>
      </c>
      <c r="K87" s="132" t="str">
        <f>IF($A87 &lt;&gt; "",VLOOKUP($A87,CSP!$1:$1048576,11,FALSE),"")</f>
        <v/>
      </c>
      <c r="L87" s="133" t="str">
        <f>IF($A87 &lt;&gt; "",VLOOKUP($A87,CSP!$1:$1048576,25,FALSE),"")</f>
        <v/>
      </c>
      <c r="N87" s="142"/>
      <c r="O87" s="144"/>
      <c r="P87" s="141" t="str">
        <f t="shared" ca="1" si="18"/>
        <v/>
      </c>
      <c r="W87" s="96">
        <f>SUMIF($E$11:$E$1004,AA87,AE$11:$AE$1004)</f>
        <v>0</v>
      </c>
      <c r="X87" s="74" t="str">
        <f t="shared" si="19"/>
        <v>sans</v>
      </c>
      <c r="Y87" s="74">
        <f>SUMIF($E$11:$E$1004,AA87,AD$11:$AD$1004)</f>
        <v>0</v>
      </c>
      <c r="Z87" s="95">
        <f>SUMIF($E$11:$E$1004,AA87,AB$11:$AB$1004)</f>
        <v>0</v>
      </c>
      <c r="AA87" s="97">
        <f t="shared" si="30"/>
        <v>77</v>
      </c>
      <c r="AB87" s="74">
        <f t="shared" si="20"/>
        <v>0</v>
      </c>
      <c r="AC87" s="74">
        <f t="shared" si="21"/>
        <v>0</v>
      </c>
      <c r="AD87" s="74">
        <f t="shared" si="22"/>
        <v>0</v>
      </c>
      <c r="AE87" s="96">
        <f t="shared" si="23"/>
        <v>0</v>
      </c>
      <c r="AF87" s="74" t="str">
        <f t="shared" si="24"/>
        <v>sans</v>
      </c>
      <c r="AG87" s="74">
        <f t="shared" si="25"/>
        <v>0</v>
      </c>
      <c r="AH87" s="74">
        <f t="shared" si="16"/>
        <v>0</v>
      </c>
      <c r="AI87" s="74">
        <f t="shared" si="31"/>
        <v>0</v>
      </c>
      <c r="AJ87" s="74">
        <f t="shared" si="26"/>
        <v>0</v>
      </c>
      <c r="AK87" s="74">
        <f t="shared" si="27"/>
        <v>0</v>
      </c>
    </row>
    <row r="88" spans="1:37">
      <c r="A88" s="179"/>
      <c r="B88" s="179"/>
      <c r="C88" s="19"/>
      <c r="D88" s="70"/>
      <c r="E88" s="71"/>
      <c r="F88" s="125" t="str">
        <f>IF($A88 &lt;&gt; "",VLOOKUP($A88,CSP!$1:$1048576,10,FALSE)/1000000,"")</f>
        <v/>
      </c>
      <c r="G88" s="125" t="str">
        <f>IF($A88 &lt;&gt; "",VLOOKUP($A88,CSP!$1:$1048576,14,FALSE)/1000000,"")</f>
        <v/>
      </c>
      <c r="H88" s="126" t="str">
        <f t="shared" si="28"/>
        <v/>
      </c>
      <c r="I88" s="126" t="str">
        <f t="shared" si="29"/>
        <v/>
      </c>
      <c r="J88" s="126" t="str">
        <f t="shared" si="17"/>
        <v/>
      </c>
      <c r="K88" s="132" t="str">
        <f>IF($A88 &lt;&gt; "",VLOOKUP($A88,CSP!$1:$1048576,11,FALSE),"")</f>
        <v/>
      </c>
      <c r="L88" s="133" t="str">
        <f>IF($A88 &lt;&gt; "",VLOOKUP($A88,CSP!$1:$1048576,25,FALSE),"")</f>
        <v/>
      </c>
      <c r="N88" s="142"/>
      <c r="O88" s="144"/>
      <c r="P88" s="141" t="str">
        <f t="shared" ca="1" si="18"/>
        <v/>
      </c>
      <c r="W88" s="96">
        <f>SUMIF($E$11:$E$1004,AA88,AE$11:$AE$1004)</f>
        <v>0</v>
      </c>
      <c r="X88" s="74" t="str">
        <f t="shared" si="19"/>
        <v>sans</v>
      </c>
      <c r="Y88" s="74">
        <f>SUMIF($E$11:$E$1004,AA88,AD$11:$AD$1004)</f>
        <v>0</v>
      </c>
      <c r="Z88" s="95">
        <f>SUMIF($E$11:$E$1004,AA88,AB$11:$AB$1004)</f>
        <v>0</v>
      </c>
      <c r="AA88" s="97">
        <f t="shared" si="30"/>
        <v>78</v>
      </c>
      <c r="AB88" s="74">
        <f t="shared" si="20"/>
        <v>0</v>
      </c>
      <c r="AC88" s="74">
        <f t="shared" si="21"/>
        <v>0</v>
      </c>
      <c r="AD88" s="74">
        <f t="shared" si="22"/>
        <v>0</v>
      </c>
      <c r="AE88" s="96">
        <f t="shared" si="23"/>
        <v>0</v>
      </c>
      <c r="AF88" s="74" t="str">
        <f t="shared" si="24"/>
        <v>sans</v>
      </c>
      <c r="AG88" s="74">
        <f t="shared" si="25"/>
        <v>0</v>
      </c>
      <c r="AH88" s="74">
        <f t="shared" si="16"/>
        <v>0</v>
      </c>
      <c r="AI88" s="74">
        <f t="shared" si="31"/>
        <v>0</v>
      </c>
      <c r="AJ88" s="74">
        <f t="shared" si="26"/>
        <v>0</v>
      </c>
      <c r="AK88" s="74">
        <f t="shared" si="27"/>
        <v>0</v>
      </c>
    </row>
    <row r="89" spans="1:37">
      <c r="A89" s="179"/>
      <c r="B89" s="179"/>
      <c r="C89" s="19"/>
      <c r="D89" s="70"/>
      <c r="E89" s="71"/>
      <c r="F89" s="125" t="str">
        <f>IF($A89 &lt;&gt; "",VLOOKUP($A89,CSP!$1:$1048576,10,FALSE)/1000000,"")</f>
        <v/>
      </c>
      <c r="G89" s="125" t="str">
        <f>IF($A89 &lt;&gt; "",VLOOKUP($A89,CSP!$1:$1048576,14,FALSE)/1000000,"")</f>
        <v/>
      </c>
      <c r="H89" s="126" t="str">
        <f t="shared" si="28"/>
        <v/>
      </c>
      <c r="I89" s="126" t="str">
        <f t="shared" si="29"/>
        <v/>
      </c>
      <c r="J89" s="126" t="str">
        <f t="shared" si="17"/>
        <v/>
      </c>
      <c r="K89" s="132" t="str">
        <f>IF($A89 &lt;&gt; "",VLOOKUP($A89,CSP!$1:$1048576,11,FALSE),"")</f>
        <v/>
      </c>
      <c r="L89" s="133" t="str">
        <f>IF($A89 &lt;&gt; "",VLOOKUP($A89,CSP!$1:$1048576,25,FALSE),"")</f>
        <v/>
      </c>
      <c r="N89" s="142"/>
      <c r="O89" s="144"/>
      <c r="P89" s="141" t="str">
        <f t="shared" ca="1" si="18"/>
        <v/>
      </c>
      <c r="W89" s="96">
        <f>SUMIF($E$11:$E$1004,AA89,AE$11:$AE$1004)</f>
        <v>0</v>
      </c>
      <c r="X89" s="74" t="str">
        <f t="shared" si="19"/>
        <v>sans</v>
      </c>
      <c r="Y89" s="74">
        <f>SUMIF($E$11:$E$1004,AA89,AD$11:$AD$1004)</f>
        <v>0</v>
      </c>
      <c r="Z89" s="95">
        <f>SUMIF($E$11:$E$1004,AA89,AB$11:$AB$1004)</f>
        <v>0</v>
      </c>
      <c r="AA89" s="97">
        <f t="shared" si="30"/>
        <v>79</v>
      </c>
      <c r="AB89" s="74">
        <f t="shared" si="20"/>
        <v>0</v>
      </c>
      <c r="AC89" s="74">
        <f t="shared" si="21"/>
        <v>0</v>
      </c>
      <c r="AD89" s="74">
        <f t="shared" si="22"/>
        <v>0</v>
      </c>
      <c r="AE89" s="96">
        <f t="shared" si="23"/>
        <v>0</v>
      </c>
      <c r="AF89" s="74" t="str">
        <f t="shared" si="24"/>
        <v>sans</v>
      </c>
      <c r="AG89" s="74">
        <f t="shared" si="25"/>
        <v>0</v>
      </c>
      <c r="AH89" s="74">
        <f t="shared" si="16"/>
        <v>0</v>
      </c>
      <c r="AI89" s="74">
        <f t="shared" si="31"/>
        <v>0</v>
      </c>
      <c r="AJ89" s="74">
        <f t="shared" si="26"/>
        <v>0</v>
      </c>
      <c r="AK89" s="74">
        <f t="shared" si="27"/>
        <v>0</v>
      </c>
    </row>
    <row r="90" spans="1:37">
      <c r="A90" s="179"/>
      <c r="B90" s="179"/>
      <c r="C90" s="19"/>
      <c r="D90" s="70"/>
      <c r="E90" s="71"/>
      <c r="F90" s="125" t="str">
        <f>IF($A90 &lt;&gt; "",VLOOKUP($A90,CSP!$1:$1048576,10,FALSE)/1000000,"")</f>
        <v/>
      </c>
      <c r="G90" s="125" t="str">
        <f>IF($A90 &lt;&gt; "",VLOOKUP($A90,CSP!$1:$1048576,14,FALSE)/1000000,"")</f>
        <v/>
      </c>
      <c r="H90" s="126" t="str">
        <f t="shared" si="28"/>
        <v/>
      </c>
      <c r="I90" s="126" t="str">
        <f t="shared" si="29"/>
        <v/>
      </c>
      <c r="J90" s="126" t="str">
        <f t="shared" si="17"/>
        <v/>
      </c>
      <c r="K90" s="132" t="str">
        <f>IF($A90 &lt;&gt; "",VLOOKUP($A90,CSP!$1:$1048576,11,FALSE),"")</f>
        <v/>
      </c>
      <c r="L90" s="133" t="str">
        <f>IF($A90 &lt;&gt; "",VLOOKUP($A90,CSP!$1:$1048576,25,FALSE),"")</f>
        <v/>
      </c>
      <c r="N90" s="142"/>
      <c r="O90" s="144"/>
      <c r="P90" s="141" t="str">
        <f t="shared" ca="1" si="18"/>
        <v/>
      </c>
      <c r="W90" s="96">
        <f>SUMIF($E$11:$E$1004,AA90,AE$11:$AE$1004)</f>
        <v>0</v>
      </c>
      <c r="X90" s="74" t="str">
        <f t="shared" si="19"/>
        <v>sans</v>
      </c>
      <c r="Y90" s="74">
        <f>SUMIF($E$11:$E$1004,AA90,AD$11:$AD$1004)</f>
        <v>0</v>
      </c>
      <c r="Z90" s="95">
        <f>SUMIF($E$11:$E$1004,AA90,AB$11:$AB$1004)</f>
        <v>0</v>
      </c>
      <c r="AA90" s="97">
        <f t="shared" si="30"/>
        <v>80</v>
      </c>
      <c r="AB90" s="74">
        <f t="shared" si="20"/>
        <v>0</v>
      </c>
      <c r="AC90" s="74">
        <f t="shared" si="21"/>
        <v>0</v>
      </c>
      <c r="AD90" s="74">
        <f t="shared" si="22"/>
        <v>0</v>
      </c>
      <c r="AE90" s="96">
        <f t="shared" si="23"/>
        <v>0</v>
      </c>
      <c r="AF90" s="74" t="str">
        <f t="shared" si="24"/>
        <v>sans</v>
      </c>
      <c r="AG90" s="74">
        <f t="shared" si="25"/>
        <v>0</v>
      </c>
      <c r="AH90" s="74">
        <f t="shared" si="16"/>
        <v>0</v>
      </c>
      <c r="AI90" s="74">
        <f t="shared" si="31"/>
        <v>0</v>
      </c>
      <c r="AJ90" s="74">
        <f t="shared" si="26"/>
        <v>0</v>
      </c>
      <c r="AK90" s="74">
        <f t="shared" si="27"/>
        <v>0</v>
      </c>
    </row>
    <row r="91" spans="1:37">
      <c r="A91" s="179"/>
      <c r="B91" s="179"/>
      <c r="C91" s="19"/>
      <c r="D91" s="70"/>
      <c r="E91" s="71"/>
      <c r="F91" s="125" t="str">
        <f>IF($A91 &lt;&gt; "",VLOOKUP($A91,CSP!$1:$1048576,10,FALSE)/1000000,"")</f>
        <v/>
      </c>
      <c r="G91" s="125" t="str">
        <f>IF($A91 &lt;&gt; "",VLOOKUP($A91,CSP!$1:$1048576,14,FALSE)/1000000,"")</f>
        <v/>
      </c>
      <c r="H91" s="126" t="str">
        <f t="shared" si="28"/>
        <v/>
      </c>
      <c r="I91" s="126" t="str">
        <f t="shared" si="29"/>
        <v/>
      </c>
      <c r="J91" s="126" t="str">
        <f t="shared" si="17"/>
        <v/>
      </c>
      <c r="K91" s="132" t="str">
        <f>IF($A91 &lt;&gt; "",VLOOKUP($A91,CSP!$1:$1048576,11,FALSE),"")</f>
        <v/>
      </c>
      <c r="L91" s="133" t="str">
        <f>IF($A91 &lt;&gt; "",VLOOKUP($A91,CSP!$1:$1048576,25,FALSE),"")</f>
        <v/>
      </c>
      <c r="N91" s="142"/>
      <c r="O91" s="144"/>
      <c r="P91" s="141" t="str">
        <f t="shared" ca="1" si="18"/>
        <v/>
      </c>
      <c r="W91" s="96">
        <f>SUMIF($E$11:$E$1004,AA91,AE$11:$AE$1004)</f>
        <v>0</v>
      </c>
      <c r="X91" s="74" t="str">
        <f t="shared" si="19"/>
        <v>sans</v>
      </c>
      <c r="Y91" s="74">
        <f>SUMIF($E$11:$E$1004,AA91,AD$11:$AD$1004)</f>
        <v>0</v>
      </c>
      <c r="Z91" s="95">
        <f>SUMIF($E$11:$E$1004,AA91,AB$11:$AB$1004)</f>
        <v>0</v>
      </c>
      <c r="AA91" s="97">
        <f t="shared" si="30"/>
        <v>81</v>
      </c>
      <c r="AB91" s="74">
        <f t="shared" si="20"/>
        <v>0</v>
      </c>
      <c r="AC91" s="74">
        <f t="shared" si="21"/>
        <v>0</v>
      </c>
      <c r="AD91" s="74">
        <f t="shared" si="22"/>
        <v>0</v>
      </c>
      <c r="AE91" s="96">
        <f t="shared" si="23"/>
        <v>0</v>
      </c>
      <c r="AF91" s="74" t="str">
        <f t="shared" si="24"/>
        <v>sans</v>
      </c>
      <c r="AG91" s="74">
        <f t="shared" si="25"/>
        <v>0</v>
      </c>
      <c r="AH91" s="74">
        <f t="shared" si="16"/>
        <v>0</v>
      </c>
      <c r="AI91" s="74">
        <f t="shared" si="31"/>
        <v>0</v>
      </c>
      <c r="AJ91" s="74">
        <f t="shared" si="26"/>
        <v>0</v>
      </c>
      <c r="AK91" s="74">
        <f t="shared" si="27"/>
        <v>0</v>
      </c>
    </row>
    <row r="92" spans="1:37">
      <c r="A92" s="179"/>
      <c r="B92" s="179"/>
      <c r="C92" s="19"/>
      <c r="D92" s="70"/>
      <c r="E92" s="71"/>
      <c r="F92" s="125" t="str">
        <f>IF($A92 &lt;&gt; "",VLOOKUP($A92,CSP!$1:$1048576,10,FALSE)/1000000,"")</f>
        <v/>
      </c>
      <c r="G92" s="125" t="str">
        <f>IF($A92 &lt;&gt; "",VLOOKUP($A92,CSP!$1:$1048576,14,FALSE)/1000000,"")</f>
        <v/>
      </c>
      <c r="H92" s="126" t="str">
        <f t="shared" si="28"/>
        <v/>
      </c>
      <c r="I92" s="126" t="str">
        <f t="shared" si="29"/>
        <v/>
      </c>
      <c r="J92" s="126" t="str">
        <f t="shared" si="17"/>
        <v/>
      </c>
      <c r="K92" s="132" t="str">
        <f>IF($A92 &lt;&gt; "",VLOOKUP($A92,CSP!$1:$1048576,11,FALSE),"")</f>
        <v/>
      </c>
      <c r="L92" s="133" t="str">
        <f>IF($A92 &lt;&gt; "",VLOOKUP($A92,CSP!$1:$1048576,25,FALSE),"")</f>
        <v/>
      </c>
      <c r="N92" s="142"/>
      <c r="O92" s="144"/>
      <c r="P92" s="141" t="str">
        <f t="shared" ca="1" si="18"/>
        <v/>
      </c>
      <c r="W92" s="96">
        <f>SUMIF($E$11:$E$1004,AA92,AE$11:$AE$1004)</f>
        <v>0</v>
      </c>
      <c r="X92" s="74" t="str">
        <f t="shared" si="19"/>
        <v>sans</v>
      </c>
      <c r="Y92" s="74">
        <f>SUMIF($E$11:$E$1004,AA92,AD$11:$AD$1004)</f>
        <v>0</v>
      </c>
      <c r="Z92" s="95">
        <f>SUMIF($E$11:$E$1004,AA92,AB$11:$AB$1004)</f>
        <v>0</v>
      </c>
      <c r="AA92" s="97">
        <f t="shared" si="30"/>
        <v>82</v>
      </c>
      <c r="AB92" s="74">
        <f t="shared" si="20"/>
        <v>0</v>
      </c>
      <c r="AC92" s="74">
        <f t="shared" si="21"/>
        <v>0</v>
      </c>
      <c r="AD92" s="74">
        <f t="shared" si="22"/>
        <v>0</v>
      </c>
      <c r="AE92" s="96">
        <f t="shared" si="23"/>
        <v>0</v>
      </c>
      <c r="AF92" s="74" t="str">
        <f t="shared" si="24"/>
        <v>sans</v>
      </c>
      <c r="AG92" s="74">
        <f t="shared" si="25"/>
        <v>0</v>
      </c>
      <c r="AH92" s="74">
        <f t="shared" si="16"/>
        <v>0</v>
      </c>
      <c r="AI92" s="74">
        <f t="shared" si="31"/>
        <v>0</v>
      </c>
      <c r="AJ92" s="74">
        <f t="shared" si="26"/>
        <v>0</v>
      </c>
      <c r="AK92" s="74">
        <f t="shared" si="27"/>
        <v>0</v>
      </c>
    </row>
    <row r="93" spans="1:37">
      <c r="A93" s="179"/>
      <c r="B93" s="179"/>
      <c r="C93" s="19"/>
      <c r="D93" s="70"/>
      <c r="E93" s="71"/>
      <c r="F93" s="125" t="str">
        <f>IF($A93 &lt;&gt; "",VLOOKUP($A93,CSP!$1:$1048576,10,FALSE)/1000000,"")</f>
        <v/>
      </c>
      <c r="G93" s="125" t="str">
        <f>IF($A93 &lt;&gt; "",VLOOKUP($A93,CSP!$1:$1048576,14,FALSE)/1000000,"")</f>
        <v/>
      </c>
      <c r="H93" s="126" t="str">
        <f t="shared" si="28"/>
        <v/>
      </c>
      <c r="I93" s="126" t="str">
        <f t="shared" si="29"/>
        <v/>
      </c>
      <c r="J93" s="126" t="str">
        <f t="shared" si="17"/>
        <v/>
      </c>
      <c r="K93" s="132" t="str">
        <f>IF($A93 &lt;&gt; "",VLOOKUP($A93,CSP!$1:$1048576,11,FALSE),"")</f>
        <v/>
      </c>
      <c r="L93" s="133" t="str">
        <f>IF($A93 &lt;&gt; "",VLOOKUP($A93,CSP!$1:$1048576,25,FALSE),"")</f>
        <v/>
      </c>
      <c r="N93" s="142"/>
      <c r="O93" s="144"/>
      <c r="P93" s="141" t="str">
        <f t="shared" ca="1" si="18"/>
        <v/>
      </c>
      <c r="W93" s="96">
        <f>SUMIF($E$11:$E$1004,AA93,AE$11:$AE$1004)</f>
        <v>0</v>
      </c>
      <c r="X93" s="74" t="str">
        <f t="shared" si="19"/>
        <v>sans</v>
      </c>
      <c r="Y93" s="74">
        <f>SUMIF($E$11:$E$1004,AA93,AD$11:$AD$1004)</f>
        <v>0</v>
      </c>
      <c r="Z93" s="95">
        <f>SUMIF($E$11:$E$1004,AA93,AB$11:$AB$1004)</f>
        <v>0</v>
      </c>
      <c r="AA93" s="97">
        <f t="shared" si="30"/>
        <v>83</v>
      </c>
      <c r="AB93" s="74">
        <f t="shared" si="20"/>
        <v>0</v>
      </c>
      <c r="AC93" s="74">
        <f t="shared" si="21"/>
        <v>0</v>
      </c>
      <c r="AD93" s="74">
        <f t="shared" si="22"/>
        <v>0</v>
      </c>
      <c r="AE93" s="96">
        <f t="shared" si="23"/>
        <v>0</v>
      </c>
      <c r="AF93" s="74" t="str">
        <f t="shared" si="24"/>
        <v>sans</v>
      </c>
      <c r="AG93" s="74">
        <f t="shared" si="25"/>
        <v>0</v>
      </c>
      <c r="AH93" s="74">
        <f t="shared" si="16"/>
        <v>0</v>
      </c>
      <c r="AI93" s="74">
        <f t="shared" si="31"/>
        <v>0</v>
      </c>
      <c r="AJ93" s="74">
        <f t="shared" si="26"/>
        <v>0</v>
      </c>
      <c r="AK93" s="74">
        <f t="shared" si="27"/>
        <v>0</v>
      </c>
    </row>
    <row r="94" spans="1:37">
      <c r="A94" s="179"/>
      <c r="B94" s="179"/>
      <c r="C94" s="19"/>
      <c r="D94" s="70"/>
      <c r="E94" s="71"/>
      <c r="F94" s="125" t="str">
        <f>IF($A94 &lt;&gt; "",VLOOKUP($A94,CSP!$1:$1048576,10,FALSE)/1000000,"")</f>
        <v/>
      </c>
      <c r="G94" s="125" t="str">
        <f>IF($A94 &lt;&gt; "",VLOOKUP($A94,CSP!$1:$1048576,14,FALSE)/1000000,"")</f>
        <v/>
      </c>
      <c r="H94" s="126" t="str">
        <f t="shared" si="28"/>
        <v/>
      </c>
      <c r="I94" s="126" t="str">
        <f t="shared" si="29"/>
        <v/>
      </c>
      <c r="J94" s="126" t="str">
        <f t="shared" si="17"/>
        <v/>
      </c>
      <c r="K94" s="132" t="str">
        <f>IF($A94 &lt;&gt; "",VLOOKUP($A94,CSP!$1:$1048576,11,FALSE),"")</f>
        <v/>
      </c>
      <c r="L94" s="133" t="str">
        <f>IF($A94 &lt;&gt; "",VLOOKUP($A94,CSP!$1:$1048576,25,FALSE),"")</f>
        <v/>
      </c>
      <c r="N94" s="142"/>
      <c r="O94" s="144"/>
      <c r="P94" s="141" t="str">
        <f t="shared" ca="1" si="18"/>
        <v/>
      </c>
      <c r="W94" s="96">
        <f>SUMIF($E$11:$E$1004,AA94,AE$11:$AE$1004)</f>
        <v>0</v>
      </c>
      <c r="X94" s="74" t="str">
        <f t="shared" si="19"/>
        <v>sans</v>
      </c>
      <c r="Y94" s="74">
        <f>SUMIF($E$11:$E$1004,AA94,AD$11:$AD$1004)</f>
        <v>0</v>
      </c>
      <c r="Z94" s="95">
        <f>SUMIF($E$11:$E$1004,AA94,AB$11:$AB$1004)</f>
        <v>0</v>
      </c>
      <c r="AA94" s="97">
        <f t="shared" si="30"/>
        <v>84</v>
      </c>
      <c r="AB94" s="74">
        <f t="shared" si="20"/>
        <v>0</v>
      </c>
      <c r="AC94" s="74">
        <f t="shared" si="21"/>
        <v>0</v>
      </c>
      <c r="AD94" s="74">
        <f t="shared" si="22"/>
        <v>0</v>
      </c>
      <c r="AE94" s="96">
        <f t="shared" si="23"/>
        <v>0</v>
      </c>
      <c r="AF94" s="74" t="str">
        <f t="shared" si="24"/>
        <v>sans</v>
      </c>
      <c r="AG94" s="74">
        <f t="shared" si="25"/>
        <v>0</v>
      </c>
      <c r="AH94" s="74">
        <f t="shared" si="16"/>
        <v>0</v>
      </c>
      <c r="AI94" s="74">
        <f t="shared" si="31"/>
        <v>0</v>
      </c>
      <c r="AJ94" s="74">
        <f t="shared" si="26"/>
        <v>0</v>
      </c>
      <c r="AK94" s="74">
        <f t="shared" si="27"/>
        <v>0</v>
      </c>
    </row>
    <row r="95" spans="1:37">
      <c r="A95" s="179"/>
      <c r="B95" s="179"/>
      <c r="C95" s="19"/>
      <c r="D95" s="70"/>
      <c r="E95" s="71"/>
      <c r="F95" s="125" t="str">
        <f>IF($A95 &lt;&gt; "",VLOOKUP($A95,CSP!$1:$1048576,10,FALSE)/1000000,"")</f>
        <v/>
      </c>
      <c r="G95" s="125" t="str">
        <f>IF($A95 &lt;&gt; "",VLOOKUP($A95,CSP!$1:$1048576,14,FALSE)/1000000,"")</f>
        <v/>
      </c>
      <c r="H95" s="126" t="str">
        <f t="shared" si="28"/>
        <v/>
      </c>
      <c r="I95" s="126" t="str">
        <f t="shared" si="29"/>
        <v/>
      </c>
      <c r="J95" s="126" t="str">
        <f t="shared" si="17"/>
        <v/>
      </c>
      <c r="K95" s="132" t="str">
        <f>IF($A95 &lt;&gt; "",VLOOKUP($A95,CSP!$1:$1048576,11,FALSE),"")</f>
        <v/>
      </c>
      <c r="L95" s="133" t="str">
        <f>IF($A95 &lt;&gt; "",VLOOKUP($A95,CSP!$1:$1048576,25,FALSE),"")</f>
        <v/>
      </c>
      <c r="N95" s="142"/>
      <c r="O95" s="144"/>
      <c r="P95" s="141" t="str">
        <f t="shared" ca="1" si="18"/>
        <v/>
      </c>
      <c r="W95" s="96">
        <f>SUMIF($E$11:$E$1004,AA95,AE$11:$AE$1004)</f>
        <v>0</v>
      </c>
      <c r="X95" s="74" t="str">
        <f t="shared" si="19"/>
        <v>sans</v>
      </c>
      <c r="Y95" s="74">
        <f>SUMIF($E$11:$E$1004,AA95,AD$11:$AD$1004)</f>
        <v>0</v>
      </c>
      <c r="Z95" s="95">
        <f>SUMIF($E$11:$E$1004,AA95,AB$11:$AB$1004)</f>
        <v>0</v>
      </c>
      <c r="AA95" s="97">
        <f t="shared" si="30"/>
        <v>85</v>
      </c>
      <c r="AB95" s="74">
        <f t="shared" si="20"/>
        <v>0</v>
      </c>
      <c r="AC95" s="74">
        <f t="shared" si="21"/>
        <v>0</v>
      </c>
      <c r="AD95" s="74">
        <f t="shared" si="22"/>
        <v>0</v>
      </c>
      <c r="AE95" s="96">
        <f t="shared" si="23"/>
        <v>0</v>
      </c>
      <c r="AF95" s="74" t="str">
        <f t="shared" si="24"/>
        <v>sans</v>
      </c>
      <c r="AG95" s="74">
        <f t="shared" si="25"/>
        <v>0</v>
      </c>
      <c r="AH95" s="74">
        <f t="shared" si="16"/>
        <v>0</v>
      </c>
      <c r="AI95" s="74">
        <f t="shared" si="31"/>
        <v>0</v>
      </c>
      <c r="AJ95" s="74">
        <f t="shared" si="26"/>
        <v>0</v>
      </c>
      <c r="AK95" s="74">
        <f t="shared" si="27"/>
        <v>0</v>
      </c>
    </row>
    <row r="96" spans="1:37">
      <c r="A96" s="179"/>
      <c r="B96" s="179"/>
      <c r="C96" s="19"/>
      <c r="D96" s="70"/>
      <c r="E96" s="71"/>
      <c r="F96" s="125" t="str">
        <f>IF($A96 &lt;&gt; "",VLOOKUP($A96,CSP!$1:$1048576,10,FALSE)/1000000,"")</f>
        <v/>
      </c>
      <c r="G96" s="125" t="str">
        <f>IF($A96 &lt;&gt; "",VLOOKUP($A96,CSP!$1:$1048576,14,FALSE)/1000000,"")</f>
        <v/>
      </c>
      <c r="H96" s="126" t="str">
        <f t="shared" si="28"/>
        <v/>
      </c>
      <c r="I96" s="126" t="str">
        <f t="shared" si="29"/>
        <v/>
      </c>
      <c r="J96" s="126" t="str">
        <f t="shared" si="17"/>
        <v/>
      </c>
      <c r="K96" s="132" t="str">
        <f>IF($A96 &lt;&gt; "",VLOOKUP($A96,CSP!$1:$1048576,11,FALSE),"")</f>
        <v/>
      </c>
      <c r="L96" s="133" t="str">
        <f>IF($A96 &lt;&gt; "",VLOOKUP($A96,CSP!$1:$1048576,25,FALSE),"")</f>
        <v/>
      </c>
      <c r="N96" s="142"/>
      <c r="O96" s="144"/>
      <c r="P96" s="141" t="str">
        <f t="shared" ca="1" si="18"/>
        <v/>
      </c>
      <c r="W96" s="96">
        <f>SUMIF($E$11:$E$1004,AA96,AE$11:$AE$1004)</f>
        <v>0</v>
      </c>
      <c r="X96" s="74" t="str">
        <f t="shared" si="19"/>
        <v>sans</v>
      </c>
      <c r="Y96" s="74">
        <f>SUMIF($E$11:$E$1004,AA96,AD$11:$AD$1004)</f>
        <v>0</v>
      </c>
      <c r="Z96" s="95">
        <f>SUMIF($E$11:$E$1004,AA96,AB$11:$AB$1004)</f>
        <v>0</v>
      </c>
      <c r="AA96" s="97">
        <f t="shared" si="30"/>
        <v>86</v>
      </c>
      <c r="AB96" s="74">
        <f t="shared" si="20"/>
        <v>0</v>
      </c>
      <c r="AC96" s="74">
        <f t="shared" si="21"/>
        <v>0</v>
      </c>
      <c r="AD96" s="74">
        <f t="shared" si="22"/>
        <v>0</v>
      </c>
      <c r="AE96" s="96">
        <f t="shared" si="23"/>
        <v>0</v>
      </c>
      <c r="AF96" s="74" t="str">
        <f t="shared" si="24"/>
        <v>sans</v>
      </c>
      <c r="AG96" s="74">
        <f t="shared" si="25"/>
        <v>0</v>
      </c>
      <c r="AH96" s="74">
        <f t="shared" si="16"/>
        <v>0</v>
      </c>
      <c r="AI96" s="74">
        <f t="shared" si="31"/>
        <v>0</v>
      </c>
      <c r="AJ96" s="74">
        <f t="shared" si="26"/>
        <v>0</v>
      </c>
      <c r="AK96" s="74">
        <f t="shared" si="27"/>
        <v>0</v>
      </c>
    </row>
    <row r="97" spans="1:37">
      <c r="A97" s="179"/>
      <c r="B97" s="179"/>
      <c r="C97" s="19"/>
      <c r="D97" s="70"/>
      <c r="E97" s="71"/>
      <c r="F97" s="125" t="str">
        <f>IF($A97 &lt;&gt; "",VLOOKUP($A97,CSP!$1:$1048576,10,FALSE)/1000000,"")</f>
        <v/>
      </c>
      <c r="G97" s="125" t="str">
        <f>IF($A97 &lt;&gt; "",VLOOKUP($A97,CSP!$1:$1048576,14,FALSE)/1000000,"")</f>
        <v/>
      </c>
      <c r="H97" s="126" t="str">
        <f t="shared" si="28"/>
        <v/>
      </c>
      <c r="I97" s="126" t="str">
        <f t="shared" si="29"/>
        <v/>
      </c>
      <c r="J97" s="126" t="str">
        <f t="shared" si="17"/>
        <v/>
      </c>
      <c r="K97" s="132" t="str">
        <f>IF($A97 &lt;&gt; "",VLOOKUP($A97,CSP!$1:$1048576,11,FALSE),"")</f>
        <v/>
      </c>
      <c r="L97" s="133" t="str">
        <f>IF($A97 &lt;&gt; "",VLOOKUP($A97,CSP!$1:$1048576,25,FALSE),"")</f>
        <v/>
      </c>
      <c r="N97" s="142"/>
      <c r="O97" s="144"/>
      <c r="P97" s="141" t="str">
        <f t="shared" ca="1" si="18"/>
        <v/>
      </c>
      <c r="W97" s="96">
        <f>SUMIF($E$11:$E$1004,AA97,AE$11:$AE$1004)</f>
        <v>0</v>
      </c>
      <c r="X97" s="74" t="str">
        <f t="shared" si="19"/>
        <v>sans</v>
      </c>
      <c r="Y97" s="74">
        <f>SUMIF($E$11:$E$1004,AA97,AD$11:$AD$1004)</f>
        <v>0</v>
      </c>
      <c r="Z97" s="95">
        <f>SUMIF($E$11:$E$1004,AA97,AB$11:$AB$1004)</f>
        <v>0</v>
      </c>
      <c r="AA97" s="97">
        <f t="shared" si="30"/>
        <v>87</v>
      </c>
      <c r="AB97" s="74">
        <f t="shared" si="20"/>
        <v>0</v>
      </c>
      <c r="AC97" s="74">
        <f t="shared" si="21"/>
        <v>0</v>
      </c>
      <c r="AD97" s="74">
        <f t="shared" si="22"/>
        <v>0</v>
      </c>
      <c r="AE97" s="96">
        <f t="shared" si="23"/>
        <v>0</v>
      </c>
      <c r="AF97" s="74" t="str">
        <f t="shared" si="24"/>
        <v>sans</v>
      </c>
      <c r="AG97" s="74">
        <f t="shared" si="25"/>
        <v>0</v>
      </c>
      <c r="AH97" s="74">
        <f t="shared" si="16"/>
        <v>0</v>
      </c>
      <c r="AI97" s="74">
        <f t="shared" si="31"/>
        <v>0</v>
      </c>
      <c r="AJ97" s="74">
        <f t="shared" si="26"/>
        <v>0</v>
      </c>
      <c r="AK97" s="74">
        <f t="shared" si="27"/>
        <v>0</v>
      </c>
    </row>
    <row r="98" spans="1:37">
      <c r="A98" s="179"/>
      <c r="B98" s="179"/>
      <c r="C98" s="19"/>
      <c r="D98" s="70"/>
      <c r="E98" s="71"/>
      <c r="F98" s="125" t="str">
        <f>IF($A98 &lt;&gt; "",VLOOKUP($A98,CSP!$1:$1048576,10,FALSE)/1000000,"")</f>
        <v/>
      </c>
      <c r="G98" s="125" t="str">
        <f>IF($A98 &lt;&gt; "",VLOOKUP($A98,CSP!$1:$1048576,14,FALSE)/1000000,"")</f>
        <v/>
      </c>
      <c r="H98" s="126" t="str">
        <f t="shared" si="28"/>
        <v/>
      </c>
      <c r="I98" s="126" t="str">
        <f t="shared" si="29"/>
        <v/>
      </c>
      <c r="J98" s="126" t="str">
        <f t="shared" si="17"/>
        <v/>
      </c>
      <c r="K98" s="132" t="str">
        <f>IF($A98 &lt;&gt; "",VLOOKUP($A98,CSP!$1:$1048576,11,FALSE),"")</f>
        <v/>
      </c>
      <c r="L98" s="133" t="str">
        <f>IF($A98 &lt;&gt; "",VLOOKUP($A98,CSP!$1:$1048576,25,FALSE),"")</f>
        <v/>
      </c>
      <c r="N98" s="142"/>
      <c r="O98" s="144"/>
      <c r="P98" s="141" t="str">
        <f t="shared" ca="1" si="18"/>
        <v/>
      </c>
      <c r="W98" s="96">
        <f>SUMIF($E$11:$E$1004,AA98,AE$11:$AE$1004)</f>
        <v>0</v>
      </c>
      <c r="X98" s="74" t="str">
        <f t="shared" si="19"/>
        <v>sans</v>
      </c>
      <c r="Y98" s="74">
        <f>SUMIF($E$11:$E$1004,AA98,AD$11:$AD$1004)</f>
        <v>0</v>
      </c>
      <c r="Z98" s="95">
        <f>SUMIF($E$11:$E$1004,AA98,AB$11:$AB$1004)</f>
        <v>0</v>
      </c>
      <c r="AA98" s="97">
        <f t="shared" si="30"/>
        <v>88</v>
      </c>
      <c r="AB98" s="74">
        <f t="shared" si="20"/>
        <v>0</v>
      </c>
      <c r="AC98" s="74">
        <f t="shared" si="21"/>
        <v>0</v>
      </c>
      <c r="AD98" s="74">
        <f t="shared" si="22"/>
        <v>0</v>
      </c>
      <c r="AE98" s="96">
        <f t="shared" si="23"/>
        <v>0</v>
      </c>
      <c r="AF98" s="74" t="str">
        <f t="shared" si="24"/>
        <v>sans</v>
      </c>
      <c r="AG98" s="74">
        <f t="shared" si="25"/>
        <v>0</v>
      </c>
      <c r="AH98" s="74">
        <f t="shared" si="16"/>
        <v>0</v>
      </c>
      <c r="AI98" s="74">
        <f t="shared" si="31"/>
        <v>0</v>
      </c>
      <c r="AJ98" s="74">
        <f t="shared" si="26"/>
        <v>0</v>
      </c>
      <c r="AK98" s="74">
        <f t="shared" si="27"/>
        <v>0</v>
      </c>
    </row>
    <row r="99" spans="1:37">
      <c r="A99" s="179"/>
      <c r="B99" s="179"/>
      <c r="C99" s="19"/>
      <c r="D99" s="70"/>
      <c r="E99" s="71"/>
      <c r="F99" s="125" t="str">
        <f>IF($A99 &lt;&gt; "",VLOOKUP($A99,CSP!$1:$1048576,10,FALSE)/1000000,"")</f>
        <v/>
      </c>
      <c r="G99" s="125" t="str">
        <f>IF($A99 &lt;&gt; "",VLOOKUP($A99,CSP!$1:$1048576,14,FALSE)/1000000,"")</f>
        <v/>
      </c>
      <c r="H99" s="126" t="str">
        <f t="shared" si="28"/>
        <v/>
      </c>
      <c r="I99" s="126" t="str">
        <f t="shared" si="29"/>
        <v/>
      </c>
      <c r="J99" s="126" t="str">
        <f t="shared" si="17"/>
        <v/>
      </c>
      <c r="K99" s="132" t="str">
        <f>IF($A99 &lt;&gt; "",VLOOKUP($A99,CSP!$1:$1048576,11,FALSE),"")</f>
        <v/>
      </c>
      <c r="L99" s="133" t="str">
        <f>IF($A99 &lt;&gt; "",VLOOKUP($A99,CSP!$1:$1048576,25,FALSE),"")</f>
        <v/>
      </c>
      <c r="N99" s="142"/>
      <c r="O99" s="144"/>
      <c r="P99" s="141" t="str">
        <f t="shared" ca="1" si="18"/>
        <v/>
      </c>
      <c r="W99" s="96">
        <f>SUMIF($E$11:$E$1004,AA99,AE$11:$AE$1004)</f>
        <v>0</v>
      </c>
      <c r="X99" s="74" t="str">
        <f t="shared" si="19"/>
        <v>sans</v>
      </c>
      <c r="Y99" s="74">
        <f>SUMIF($E$11:$E$1004,AA99,AD$11:$AD$1004)</f>
        <v>0</v>
      </c>
      <c r="Z99" s="95">
        <f>SUMIF($E$11:$E$1004,AA99,AB$11:$AB$1004)</f>
        <v>0</v>
      </c>
      <c r="AA99" s="97">
        <f t="shared" si="30"/>
        <v>89</v>
      </c>
      <c r="AB99" s="74">
        <f t="shared" si="20"/>
        <v>0</v>
      </c>
      <c r="AC99" s="74">
        <f t="shared" si="21"/>
        <v>0</v>
      </c>
      <c r="AD99" s="74">
        <f t="shared" si="22"/>
        <v>0</v>
      </c>
      <c r="AE99" s="96">
        <f t="shared" si="23"/>
        <v>0</v>
      </c>
      <c r="AF99" s="74" t="str">
        <f t="shared" si="24"/>
        <v>sans</v>
      </c>
      <c r="AG99" s="74">
        <f t="shared" si="25"/>
        <v>0</v>
      </c>
      <c r="AH99" s="74">
        <f t="shared" si="16"/>
        <v>0</v>
      </c>
      <c r="AI99" s="74">
        <f t="shared" si="31"/>
        <v>0</v>
      </c>
      <c r="AJ99" s="74">
        <f t="shared" si="26"/>
        <v>0</v>
      </c>
      <c r="AK99" s="74">
        <f t="shared" si="27"/>
        <v>0</v>
      </c>
    </row>
    <row r="100" spans="1:37">
      <c r="A100" s="179"/>
      <c r="B100" s="179"/>
      <c r="C100" s="19"/>
      <c r="D100" s="70"/>
      <c r="E100" s="71"/>
      <c r="F100" s="125" t="str">
        <f>IF($A100 &lt;&gt; "",VLOOKUP($A100,CSP!$1:$1048576,10,FALSE)/1000000,"")</f>
        <v/>
      </c>
      <c r="G100" s="125" t="str">
        <f>IF($A100 &lt;&gt; "",VLOOKUP($A100,CSP!$1:$1048576,14,FALSE)/1000000,"")</f>
        <v/>
      </c>
      <c r="H100" s="126" t="str">
        <f t="shared" si="28"/>
        <v/>
      </c>
      <c r="I100" s="126" t="str">
        <f t="shared" si="29"/>
        <v/>
      </c>
      <c r="J100" s="126" t="str">
        <f t="shared" si="17"/>
        <v/>
      </c>
      <c r="K100" s="132" t="str">
        <f>IF($A100 &lt;&gt; "",VLOOKUP($A100,CSP!$1:$1048576,11,FALSE),"")</f>
        <v/>
      </c>
      <c r="L100" s="133" t="str">
        <f>IF($A100 &lt;&gt; "",VLOOKUP($A100,CSP!$1:$1048576,25,FALSE),"")</f>
        <v/>
      </c>
      <c r="N100" s="142"/>
      <c r="O100" s="144"/>
      <c r="P100" s="141" t="str">
        <f t="shared" ca="1" si="18"/>
        <v/>
      </c>
      <c r="W100" s="96">
        <f>SUMIF($E$11:$E$1004,AA100,AE$11:$AE$1004)</f>
        <v>0</v>
      </c>
      <c r="X100" s="74" t="str">
        <f t="shared" si="19"/>
        <v>sans</v>
      </c>
      <c r="Y100" s="74">
        <f>SUMIF($E$11:$E$1004,AA100,AD$11:$AD$1004)</f>
        <v>0</v>
      </c>
      <c r="Z100" s="95">
        <f>SUMIF($E$11:$E$1004,AA100,AB$11:$AB$1004)</f>
        <v>0</v>
      </c>
      <c r="AA100" s="97">
        <f t="shared" si="30"/>
        <v>90</v>
      </c>
      <c r="AB100" s="74">
        <f t="shared" si="20"/>
        <v>0</v>
      </c>
      <c r="AC100" s="74">
        <f t="shared" si="21"/>
        <v>0</v>
      </c>
      <c r="AD100" s="74">
        <f t="shared" si="22"/>
        <v>0</v>
      </c>
      <c r="AE100" s="96">
        <f t="shared" si="23"/>
        <v>0</v>
      </c>
      <c r="AF100" s="74" t="str">
        <f t="shared" si="24"/>
        <v>sans</v>
      </c>
      <c r="AG100" s="74">
        <f t="shared" si="25"/>
        <v>0</v>
      </c>
      <c r="AH100" s="74">
        <f t="shared" si="16"/>
        <v>0</v>
      </c>
      <c r="AI100" s="74">
        <f t="shared" si="31"/>
        <v>0</v>
      </c>
      <c r="AJ100" s="74">
        <f t="shared" si="26"/>
        <v>0</v>
      </c>
      <c r="AK100" s="74">
        <f t="shared" si="27"/>
        <v>0</v>
      </c>
    </row>
    <row r="101" spans="1:37">
      <c r="A101" s="179"/>
      <c r="B101" s="179"/>
      <c r="C101" s="19"/>
      <c r="D101" s="70"/>
      <c r="E101" s="71"/>
      <c r="F101" s="125" t="str">
        <f>IF($A101 &lt;&gt; "",VLOOKUP($A101,CSP!$1:$1048576,10,FALSE)/1000000,"")</f>
        <v/>
      </c>
      <c r="G101" s="125" t="str">
        <f>IF($A101 &lt;&gt; "",VLOOKUP($A101,CSP!$1:$1048576,14,FALSE)/1000000,"")</f>
        <v/>
      </c>
      <c r="H101" s="126" t="str">
        <f t="shared" si="28"/>
        <v/>
      </c>
      <c r="I101" s="126" t="str">
        <f t="shared" si="29"/>
        <v/>
      </c>
      <c r="J101" s="126" t="str">
        <f t="shared" si="17"/>
        <v/>
      </c>
      <c r="K101" s="132" t="str">
        <f>IF($A101 &lt;&gt; "",VLOOKUP($A101,CSP!$1:$1048576,11,FALSE),"")</f>
        <v/>
      </c>
      <c r="L101" s="133" t="str">
        <f>IF($A101 &lt;&gt; "",VLOOKUP($A101,CSP!$1:$1048576,25,FALSE),"")</f>
        <v/>
      </c>
      <c r="N101" s="142"/>
      <c r="O101" s="144"/>
      <c r="P101" s="141" t="str">
        <f t="shared" ca="1" si="18"/>
        <v/>
      </c>
      <c r="W101" s="96">
        <f>SUMIF($E$11:$E$1004,AA101,AE$11:$AE$1004)</f>
        <v>0</v>
      </c>
      <c r="X101" s="74" t="str">
        <f t="shared" si="19"/>
        <v>sans</v>
      </c>
      <c r="Y101" s="74">
        <f>SUMIF($E$11:$E$1004,AA101,AD$11:$AD$1004)</f>
        <v>0</v>
      </c>
      <c r="Z101" s="95">
        <f>SUMIF($E$11:$E$1004,AA101,AB$11:$AB$1004)</f>
        <v>0</v>
      </c>
      <c r="AA101" s="97">
        <f t="shared" si="30"/>
        <v>91</v>
      </c>
      <c r="AB101" s="74">
        <f t="shared" si="20"/>
        <v>0</v>
      </c>
      <c r="AC101" s="74">
        <f t="shared" si="21"/>
        <v>0</v>
      </c>
      <c r="AD101" s="74">
        <f t="shared" si="22"/>
        <v>0</v>
      </c>
      <c r="AE101" s="96">
        <f t="shared" si="23"/>
        <v>0</v>
      </c>
      <c r="AF101" s="74" t="str">
        <f t="shared" si="24"/>
        <v>sans</v>
      </c>
      <c r="AG101" s="74">
        <f t="shared" si="25"/>
        <v>0</v>
      </c>
      <c r="AH101" s="74">
        <f t="shared" si="16"/>
        <v>0</v>
      </c>
      <c r="AI101" s="74">
        <f t="shared" si="31"/>
        <v>0</v>
      </c>
      <c r="AJ101" s="74">
        <f t="shared" si="26"/>
        <v>0</v>
      </c>
      <c r="AK101" s="74">
        <f t="shared" si="27"/>
        <v>0</v>
      </c>
    </row>
    <row r="102" spans="1:37">
      <c r="A102" s="179"/>
      <c r="B102" s="179"/>
      <c r="C102" s="19"/>
      <c r="D102" s="70"/>
      <c r="E102" s="71"/>
      <c r="F102" s="125" t="str">
        <f>IF($A102 &lt;&gt; "",VLOOKUP($A102,CSP!$1:$1048576,10,FALSE)/1000000,"")</f>
        <v/>
      </c>
      <c r="G102" s="125" t="str">
        <f>IF($A102 &lt;&gt; "",VLOOKUP($A102,CSP!$1:$1048576,14,FALSE)/1000000,"")</f>
        <v/>
      </c>
      <c r="H102" s="126" t="str">
        <f t="shared" si="28"/>
        <v/>
      </c>
      <c r="I102" s="126" t="str">
        <f t="shared" si="29"/>
        <v/>
      </c>
      <c r="J102" s="126" t="str">
        <f t="shared" si="17"/>
        <v/>
      </c>
      <c r="K102" s="132" t="str">
        <f>IF($A102 &lt;&gt; "",VLOOKUP($A102,CSP!$1:$1048576,11,FALSE),"")</f>
        <v/>
      </c>
      <c r="L102" s="133" t="str">
        <f>IF($A102 &lt;&gt; "",VLOOKUP($A102,CSP!$1:$1048576,25,FALSE),"")</f>
        <v/>
      </c>
      <c r="N102" s="142"/>
      <c r="O102" s="144"/>
      <c r="P102" s="141" t="str">
        <f t="shared" ca="1" si="18"/>
        <v/>
      </c>
      <c r="W102" s="96">
        <f>SUMIF($E$11:$E$1004,AA102,AE$11:$AE$1004)</f>
        <v>0</v>
      </c>
      <c r="X102" s="74" t="str">
        <f t="shared" si="19"/>
        <v>sans</v>
      </c>
      <c r="Y102" s="74">
        <f>SUMIF($E$11:$E$1004,AA102,AD$11:$AD$1004)</f>
        <v>0</v>
      </c>
      <c r="Z102" s="95">
        <f>SUMIF($E$11:$E$1004,AA102,AB$11:$AB$1004)</f>
        <v>0</v>
      </c>
      <c r="AA102" s="97">
        <f t="shared" si="30"/>
        <v>92</v>
      </c>
      <c r="AB102" s="74">
        <f t="shared" si="20"/>
        <v>0</v>
      </c>
      <c r="AC102" s="74">
        <f t="shared" si="21"/>
        <v>0</v>
      </c>
      <c r="AD102" s="74">
        <f t="shared" si="22"/>
        <v>0</v>
      </c>
      <c r="AE102" s="96">
        <f t="shared" si="23"/>
        <v>0</v>
      </c>
      <c r="AF102" s="74" t="str">
        <f t="shared" si="24"/>
        <v>sans</v>
      </c>
      <c r="AG102" s="74">
        <f t="shared" si="25"/>
        <v>0</v>
      </c>
      <c r="AH102" s="74">
        <f t="shared" si="16"/>
        <v>0</v>
      </c>
      <c r="AI102" s="74">
        <f t="shared" si="31"/>
        <v>0</v>
      </c>
      <c r="AJ102" s="74">
        <f t="shared" si="26"/>
        <v>0</v>
      </c>
      <c r="AK102" s="74">
        <f t="shared" si="27"/>
        <v>0</v>
      </c>
    </row>
    <row r="103" spans="1:37">
      <c r="A103" s="179"/>
      <c r="B103" s="179"/>
      <c r="C103" s="19"/>
      <c r="D103" s="70"/>
      <c r="E103" s="71"/>
      <c r="F103" s="125" t="str">
        <f>IF($A103 &lt;&gt; "",VLOOKUP($A103,CSP!$1:$1048576,10,FALSE)/1000000,"")</f>
        <v/>
      </c>
      <c r="G103" s="125" t="str">
        <f>IF($A103 &lt;&gt; "",VLOOKUP($A103,CSP!$1:$1048576,14,FALSE)/1000000,"")</f>
        <v/>
      </c>
      <c r="H103" s="126" t="str">
        <f t="shared" si="28"/>
        <v/>
      </c>
      <c r="I103" s="126" t="str">
        <f t="shared" si="29"/>
        <v/>
      </c>
      <c r="J103" s="126" t="str">
        <f t="shared" si="17"/>
        <v/>
      </c>
      <c r="K103" s="132" t="str">
        <f>IF($A103 &lt;&gt; "",VLOOKUP($A103,CSP!$1:$1048576,11,FALSE),"")</f>
        <v/>
      </c>
      <c r="L103" s="133" t="str">
        <f>IF($A103 &lt;&gt; "",VLOOKUP($A103,CSP!$1:$1048576,25,FALSE),"")</f>
        <v/>
      </c>
      <c r="N103" s="142"/>
      <c r="O103" s="144"/>
      <c r="P103" s="141" t="str">
        <f t="shared" ca="1" si="18"/>
        <v/>
      </c>
      <c r="W103" s="96">
        <f>SUMIF($E$11:$E$1004,AA103,AE$11:$AE$1004)</f>
        <v>0</v>
      </c>
      <c r="X103" s="74" t="str">
        <f t="shared" si="19"/>
        <v>sans</v>
      </c>
      <c r="Y103" s="74">
        <f>SUMIF($E$11:$E$1004,AA103,AD$11:$AD$1004)</f>
        <v>0</v>
      </c>
      <c r="Z103" s="95">
        <f>SUMIF($E$11:$E$1004,AA103,AB$11:$AB$1004)</f>
        <v>0</v>
      </c>
      <c r="AA103" s="97">
        <f t="shared" si="30"/>
        <v>93</v>
      </c>
      <c r="AB103" s="74">
        <f t="shared" si="20"/>
        <v>0</v>
      </c>
      <c r="AC103" s="74">
        <f t="shared" si="21"/>
        <v>0</v>
      </c>
      <c r="AD103" s="74">
        <f t="shared" si="22"/>
        <v>0</v>
      </c>
      <c r="AE103" s="96">
        <f t="shared" si="23"/>
        <v>0</v>
      </c>
      <c r="AF103" s="74" t="str">
        <f t="shared" si="24"/>
        <v>sans</v>
      </c>
      <c r="AG103" s="74">
        <f t="shared" si="25"/>
        <v>0</v>
      </c>
      <c r="AH103" s="74">
        <f t="shared" si="16"/>
        <v>0</v>
      </c>
      <c r="AI103" s="74">
        <f t="shared" si="31"/>
        <v>0</v>
      </c>
      <c r="AJ103" s="74">
        <f t="shared" si="26"/>
        <v>0</v>
      </c>
      <c r="AK103" s="74">
        <f t="shared" si="27"/>
        <v>0</v>
      </c>
    </row>
    <row r="104" spans="1:37">
      <c r="A104" s="179"/>
      <c r="B104" s="179"/>
      <c r="C104" s="19"/>
      <c r="D104" s="70"/>
      <c r="E104" s="71"/>
      <c r="F104" s="125" t="str">
        <f>IF($A104 &lt;&gt; "",VLOOKUP($A104,CSP!$1:$1048576,10,FALSE)/1000000,"")</f>
        <v/>
      </c>
      <c r="G104" s="125" t="str">
        <f>IF($A104 &lt;&gt; "",VLOOKUP($A104,CSP!$1:$1048576,14,FALSE)/1000000,"")</f>
        <v/>
      </c>
      <c r="H104" s="126" t="str">
        <f t="shared" si="28"/>
        <v/>
      </c>
      <c r="I104" s="126" t="str">
        <f t="shared" si="29"/>
        <v/>
      </c>
      <c r="J104" s="126" t="str">
        <f t="shared" si="17"/>
        <v/>
      </c>
      <c r="K104" s="132" t="str">
        <f>IF($A104 &lt;&gt; "",VLOOKUP($A104,CSP!$1:$1048576,11,FALSE),"")</f>
        <v/>
      </c>
      <c r="L104" s="133" t="str">
        <f>IF($A104 &lt;&gt; "",VLOOKUP($A104,CSP!$1:$1048576,25,FALSE),"")</f>
        <v/>
      </c>
      <c r="N104" s="142"/>
      <c r="O104" s="144"/>
      <c r="P104" s="141" t="str">
        <f t="shared" ca="1" si="18"/>
        <v/>
      </c>
      <c r="W104" s="96">
        <f>SUMIF($E$11:$E$1004,AA104,AE$11:$AE$1004)</f>
        <v>0</v>
      </c>
      <c r="X104" s="74" t="str">
        <f t="shared" si="19"/>
        <v>sans</v>
      </c>
      <c r="Y104" s="74">
        <f>SUMIF($E$11:$E$1004,AA104,AD$11:$AD$1004)</f>
        <v>0</v>
      </c>
      <c r="Z104" s="95">
        <f>SUMIF($E$11:$E$1004,AA104,AB$11:$AB$1004)</f>
        <v>0</v>
      </c>
      <c r="AA104" s="97">
        <f t="shared" si="30"/>
        <v>94</v>
      </c>
      <c r="AB104" s="74">
        <f t="shared" si="20"/>
        <v>0</v>
      </c>
      <c r="AC104" s="74">
        <f t="shared" si="21"/>
        <v>0</v>
      </c>
      <c r="AD104" s="74">
        <f t="shared" si="22"/>
        <v>0</v>
      </c>
      <c r="AE104" s="96">
        <f t="shared" si="23"/>
        <v>0</v>
      </c>
      <c r="AF104" s="74" t="str">
        <f t="shared" si="24"/>
        <v>sans</v>
      </c>
      <c r="AG104" s="74">
        <f t="shared" si="25"/>
        <v>0</v>
      </c>
      <c r="AH104" s="74">
        <f t="shared" si="16"/>
        <v>0</v>
      </c>
      <c r="AI104" s="74">
        <f t="shared" si="31"/>
        <v>0</v>
      </c>
      <c r="AJ104" s="74">
        <f t="shared" si="26"/>
        <v>0</v>
      </c>
      <c r="AK104" s="74">
        <f t="shared" si="27"/>
        <v>0</v>
      </c>
    </row>
    <row r="105" spans="1:37">
      <c r="A105" s="179"/>
      <c r="B105" s="179"/>
      <c r="C105" s="19"/>
      <c r="D105" s="70"/>
      <c r="E105" s="71"/>
      <c r="F105" s="125" t="str">
        <f>IF($A105 &lt;&gt; "",VLOOKUP($A105,CSP!$1:$1048576,10,FALSE)/1000000,"")</f>
        <v/>
      </c>
      <c r="G105" s="125" t="str">
        <f>IF($A105 &lt;&gt; "",VLOOKUP($A105,CSP!$1:$1048576,14,FALSE)/1000000,"")</f>
        <v/>
      </c>
      <c r="H105" s="126" t="str">
        <f t="shared" si="28"/>
        <v/>
      </c>
      <c r="I105" s="126" t="str">
        <f t="shared" si="29"/>
        <v/>
      </c>
      <c r="J105" s="126" t="str">
        <f t="shared" si="17"/>
        <v/>
      </c>
      <c r="K105" s="132" t="str">
        <f>IF($A105 &lt;&gt; "",VLOOKUP($A105,CSP!$1:$1048576,11,FALSE),"")</f>
        <v/>
      </c>
      <c r="L105" s="133" t="str">
        <f>IF($A105 &lt;&gt; "",VLOOKUP($A105,CSP!$1:$1048576,25,FALSE),"")</f>
        <v/>
      </c>
      <c r="N105" s="142"/>
      <c r="O105" s="144"/>
      <c r="P105" s="141" t="str">
        <f t="shared" ca="1" si="18"/>
        <v/>
      </c>
      <c r="W105" s="96">
        <f>SUMIF($E$11:$E$1004,AA105,AE$11:$AE$1004)</f>
        <v>0</v>
      </c>
      <c r="X105" s="74" t="str">
        <f t="shared" si="19"/>
        <v>sans</v>
      </c>
      <c r="Y105" s="74">
        <f>SUMIF($E$11:$E$1004,AA105,AD$11:$AD$1004)</f>
        <v>0</v>
      </c>
      <c r="Z105" s="95">
        <f>SUMIF($E$11:$E$1004,AA105,AB$11:$AB$1004)</f>
        <v>0</v>
      </c>
      <c r="AA105" s="97">
        <f t="shared" si="30"/>
        <v>95</v>
      </c>
      <c r="AB105" s="74">
        <f t="shared" si="20"/>
        <v>0</v>
      </c>
      <c r="AC105" s="74">
        <f t="shared" si="21"/>
        <v>0</v>
      </c>
      <c r="AD105" s="74">
        <f t="shared" si="22"/>
        <v>0</v>
      </c>
      <c r="AE105" s="96">
        <f t="shared" si="23"/>
        <v>0</v>
      </c>
      <c r="AF105" s="74" t="str">
        <f t="shared" si="24"/>
        <v>sans</v>
      </c>
      <c r="AG105" s="74">
        <f t="shared" si="25"/>
        <v>0</v>
      </c>
      <c r="AH105" s="74">
        <f t="shared" si="16"/>
        <v>0</v>
      </c>
      <c r="AI105" s="74">
        <f t="shared" si="31"/>
        <v>0</v>
      </c>
      <c r="AJ105" s="74">
        <f t="shared" si="26"/>
        <v>0</v>
      </c>
      <c r="AK105" s="74">
        <f t="shared" si="27"/>
        <v>0</v>
      </c>
    </row>
    <row r="106" spans="1:37">
      <c r="A106" s="179"/>
      <c r="B106" s="179"/>
      <c r="C106" s="19"/>
      <c r="D106" s="70"/>
      <c r="E106" s="71"/>
      <c r="F106" s="125" t="str">
        <f>IF($A106 &lt;&gt; "",VLOOKUP($A106,CSP!$1:$1048576,10,FALSE)/1000000,"")</f>
        <v/>
      </c>
      <c r="G106" s="125" t="str">
        <f>IF($A106 &lt;&gt; "",VLOOKUP($A106,CSP!$1:$1048576,14,FALSE)/1000000,"")</f>
        <v/>
      </c>
      <c r="H106" s="126" t="str">
        <f t="shared" si="28"/>
        <v/>
      </c>
      <c r="I106" s="126" t="str">
        <f t="shared" si="29"/>
        <v/>
      </c>
      <c r="J106" s="126" t="str">
        <f t="shared" si="17"/>
        <v/>
      </c>
      <c r="K106" s="132" t="str">
        <f>IF($A106 &lt;&gt; "",VLOOKUP($A106,CSP!$1:$1048576,11,FALSE),"")</f>
        <v/>
      </c>
      <c r="L106" s="133" t="str">
        <f>IF($A106 &lt;&gt; "",VLOOKUP($A106,CSP!$1:$1048576,25,FALSE),"")</f>
        <v/>
      </c>
      <c r="N106" s="142"/>
      <c r="O106" s="144"/>
      <c r="P106" s="141" t="str">
        <f t="shared" ca="1" si="18"/>
        <v/>
      </c>
      <c r="W106" s="96">
        <f>SUMIF($E$11:$E$1004,AA106,AE$11:$AE$1004)</f>
        <v>0</v>
      </c>
      <c r="X106" s="74" t="str">
        <f t="shared" si="19"/>
        <v>sans</v>
      </c>
      <c r="Y106" s="74">
        <f>SUMIF($E$11:$E$1004,AA106,AD$11:$AD$1004)</f>
        <v>0</v>
      </c>
      <c r="Z106" s="95">
        <f>SUMIF($E$11:$E$1004,AA106,AB$11:$AB$1004)</f>
        <v>0</v>
      </c>
      <c r="AA106" s="97">
        <f t="shared" si="30"/>
        <v>96</v>
      </c>
      <c r="AB106" s="74">
        <f t="shared" si="20"/>
        <v>0</v>
      </c>
      <c r="AC106" s="74">
        <f t="shared" si="21"/>
        <v>0</v>
      </c>
      <c r="AD106" s="74">
        <f t="shared" si="22"/>
        <v>0</v>
      </c>
      <c r="AE106" s="96">
        <f t="shared" si="23"/>
        <v>0</v>
      </c>
      <c r="AF106" s="74" t="str">
        <f t="shared" si="24"/>
        <v>sans</v>
      </c>
      <c r="AG106" s="74">
        <f t="shared" si="25"/>
        <v>0</v>
      </c>
      <c r="AH106" s="74">
        <f t="shared" si="16"/>
        <v>0</v>
      </c>
      <c r="AI106" s="74">
        <f t="shared" si="31"/>
        <v>0</v>
      </c>
      <c r="AJ106" s="74">
        <f t="shared" si="26"/>
        <v>0</v>
      </c>
      <c r="AK106" s="74">
        <f t="shared" si="27"/>
        <v>0</v>
      </c>
    </row>
    <row r="107" spans="1:37">
      <c r="A107" s="179"/>
      <c r="B107" s="179"/>
      <c r="C107" s="19"/>
      <c r="D107" s="70"/>
      <c r="E107" s="71"/>
      <c r="F107" s="125" t="str">
        <f>IF($A107 &lt;&gt; "",VLOOKUP($A107,CSP!$1:$1048576,10,FALSE)/1000000,"")</f>
        <v/>
      </c>
      <c r="G107" s="125" t="str">
        <f>IF($A107 &lt;&gt; "",VLOOKUP($A107,CSP!$1:$1048576,14,FALSE)/1000000,"")</f>
        <v/>
      </c>
      <c r="H107" s="126" t="str">
        <f t="shared" si="28"/>
        <v/>
      </c>
      <c r="I107" s="126" t="str">
        <f t="shared" si="29"/>
        <v/>
      </c>
      <c r="J107" s="126" t="str">
        <f t="shared" si="17"/>
        <v/>
      </c>
      <c r="K107" s="132" t="str">
        <f>IF($A107 &lt;&gt; "",VLOOKUP($A107,CSP!$1:$1048576,11,FALSE),"")</f>
        <v/>
      </c>
      <c r="L107" s="133" t="str">
        <f>IF($A107 &lt;&gt; "",VLOOKUP($A107,CSP!$1:$1048576,25,FALSE),"")</f>
        <v/>
      </c>
      <c r="N107" s="142"/>
      <c r="O107" s="144"/>
      <c r="P107" s="141" t="str">
        <f t="shared" ca="1" si="18"/>
        <v/>
      </c>
      <c r="W107" s="96">
        <f>SUMIF($E$11:$E$1004,AA107,AE$11:$AE$1004)</f>
        <v>0</v>
      </c>
      <c r="X107" s="74" t="str">
        <f t="shared" si="19"/>
        <v>sans</v>
      </c>
      <c r="Y107" s="74">
        <f>SUMIF($E$11:$E$1004,AA107,AD$11:$AD$1004)</f>
        <v>0</v>
      </c>
      <c r="Z107" s="95">
        <f>SUMIF($E$11:$E$1004,AA107,AB$11:$AB$1004)</f>
        <v>0</v>
      </c>
      <c r="AA107" s="97">
        <f t="shared" si="30"/>
        <v>97</v>
      </c>
      <c r="AB107" s="74">
        <f t="shared" si="20"/>
        <v>0</v>
      </c>
      <c r="AC107" s="74">
        <f t="shared" si="21"/>
        <v>0</v>
      </c>
      <c r="AD107" s="74">
        <f t="shared" si="22"/>
        <v>0</v>
      </c>
      <c r="AE107" s="96">
        <f t="shared" si="23"/>
        <v>0</v>
      </c>
      <c r="AF107" s="74" t="str">
        <f t="shared" si="24"/>
        <v>sans</v>
      </c>
      <c r="AG107" s="74">
        <f t="shared" si="25"/>
        <v>0</v>
      </c>
      <c r="AH107" s="74">
        <f t="shared" si="16"/>
        <v>0</v>
      </c>
      <c r="AI107" s="74">
        <f t="shared" si="31"/>
        <v>0</v>
      </c>
      <c r="AJ107" s="74">
        <f t="shared" si="26"/>
        <v>0</v>
      </c>
      <c r="AK107" s="74">
        <f t="shared" si="27"/>
        <v>0</v>
      </c>
    </row>
    <row r="108" spans="1:37">
      <c r="A108" s="179"/>
      <c r="B108" s="179"/>
      <c r="C108" s="19"/>
      <c r="D108" s="70"/>
      <c r="E108" s="71"/>
      <c r="F108" s="125" t="str">
        <f>IF($A108 &lt;&gt; "",VLOOKUP($A108,CSP!$1:$1048576,10,FALSE)/1000000,"")</f>
        <v/>
      </c>
      <c r="G108" s="125" t="str">
        <f>IF($A108 &lt;&gt; "",VLOOKUP($A108,CSP!$1:$1048576,14,FALSE)/1000000,"")</f>
        <v/>
      </c>
      <c r="H108" s="126" t="str">
        <f t="shared" si="28"/>
        <v/>
      </c>
      <c r="I108" s="126" t="str">
        <f t="shared" si="29"/>
        <v/>
      </c>
      <c r="J108" s="126" t="str">
        <f t="shared" si="17"/>
        <v/>
      </c>
      <c r="K108" s="132" t="str">
        <f>IF($A108 &lt;&gt; "",VLOOKUP($A108,CSP!$1:$1048576,11,FALSE),"")</f>
        <v/>
      </c>
      <c r="L108" s="133" t="str">
        <f>IF($A108 &lt;&gt; "",VLOOKUP($A108,CSP!$1:$1048576,25,FALSE),"")</f>
        <v/>
      </c>
      <c r="N108" s="142"/>
      <c r="O108" s="144"/>
      <c r="P108" s="141" t="str">
        <f t="shared" ca="1" si="18"/>
        <v/>
      </c>
      <c r="W108" s="96">
        <f>SUMIF($E$11:$E$1004,AA108,AE$11:$AE$1004)</f>
        <v>0</v>
      </c>
      <c r="X108" s="74" t="str">
        <f t="shared" si="19"/>
        <v>sans</v>
      </c>
      <c r="Y108" s="74">
        <f>SUMIF($E$11:$E$1004,AA108,AD$11:$AD$1004)</f>
        <v>0</v>
      </c>
      <c r="Z108" s="95">
        <f>SUMIF($E$11:$E$1004,AA108,AB$11:$AB$1004)</f>
        <v>0</v>
      </c>
      <c r="AA108" s="97">
        <f t="shared" si="30"/>
        <v>98</v>
      </c>
      <c r="AB108" s="74">
        <f t="shared" si="20"/>
        <v>0</v>
      </c>
      <c r="AC108" s="74">
        <f t="shared" si="21"/>
        <v>0</v>
      </c>
      <c r="AD108" s="74">
        <f t="shared" si="22"/>
        <v>0</v>
      </c>
      <c r="AE108" s="96">
        <f t="shared" si="23"/>
        <v>0</v>
      </c>
      <c r="AF108" s="74" t="str">
        <f t="shared" si="24"/>
        <v>sans</v>
      </c>
      <c r="AG108" s="74">
        <f t="shared" si="25"/>
        <v>0</v>
      </c>
      <c r="AH108" s="74">
        <f t="shared" si="16"/>
        <v>0</v>
      </c>
      <c r="AI108" s="74">
        <f t="shared" si="31"/>
        <v>0</v>
      </c>
      <c r="AJ108" s="74">
        <f t="shared" si="26"/>
        <v>0</v>
      </c>
      <c r="AK108" s="74">
        <f t="shared" si="27"/>
        <v>0</v>
      </c>
    </row>
    <row r="109" spans="1:37">
      <c r="A109" s="179"/>
      <c r="B109" s="179"/>
      <c r="C109" s="19"/>
      <c r="D109" s="70"/>
      <c r="E109" s="71"/>
      <c r="F109" s="125" t="str">
        <f>IF($A109 &lt;&gt; "",VLOOKUP($A109,CSP!$1:$1048576,10,FALSE)/1000000,"")</f>
        <v/>
      </c>
      <c r="G109" s="125" t="str">
        <f>IF($A109 &lt;&gt; "",VLOOKUP($A109,CSP!$1:$1048576,14,FALSE)/1000000,"")</f>
        <v/>
      </c>
      <c r="H109" s="126" t="str">
        <f t="shared" si="28"/>
        <v/>
      </c>
      <c r="I109" s="126" t="str">
        <f t="shared" si="29"/>
        <v/>
      </c>
      <c r="J109" s="126" t="str">
        <f t="shared" si="17"/>
        <v/>
      </c>
      <c r="K109" s="132" t="str">
        <f>IF($A109 &lt;&gt; "",VLOOKUP($A109,CSP!$1:$1048576,11,FALSE),"")</f>
        <v/>
      </c>
      <c r="L109" s="133" t="str">
        <f>IF($A109 &lt;&gt; "",VLOOKUP($A109,CSP!$1:$1048576,25,FALSE),"")</f>
        <v/>
      </c>
      <c r="N109" s="142"/>
      <c r="O109" s="144"/>
      <c r="P109" s="141" t="str">
        <f t="shared" ca="1" si="18"/>
        <v/>
      </c>
      <c r="W109" s="96">
        <f>SUMIF($E$11:$E$1004,AA109,AE$11:$AE$1004)</f>
        <v>0</v>
      </c>
      <c r="X109" s="74" t="str">
        <f t="shared" si="19"/>
        <v>sans</v>
      </c>
      <c r="Y109" s="74">
        <f>SUMIF($E$11:$E$1004,AA109,AD$11:$AD$1004)</f>
        <v>0</v>
      </c>
      <c r="Z109" s="95">
        <f>SUMIF($E$11:$E$1004,AA109,AB$11:$AB$1004)</f>
        <v>0</v>
      </c>
      <c r="AA109" s="97">
        <f t="shared" si="30"/>
        <v>99</v>
      </c>
      <c r="AB109" s="74">
        <f t="shared" si="20"/>
        <v>0</v>
      </c>
      <c r="AC109" s="74">
        <f t="shared" si="21"/>
        <v>0</v>
      </c>
      <c r="AD109" s="74">
        <f t="shared" si="22"/>
        <v>0</v>
      </c>
      <c r="AE109" s="96">
        <f t="shared" si="23"/>
        <v>0</v>
      </c>
      <c r="AF109" s="74" t="str">
        <f t="shared" si="24"/>
        <v>sans</v>
      </c>
      <c r="AG109" s="74">
        <f t="shared" si="25"/>
        <v>0</v>
      </c>
      <c r="AH109" s="74">
        <f t="shared" si="16"/>
        <v>0</v>
      </c>
      <c r="AI109" s="74">
        <f t="shared" si="31"/>
        <v>0</v>
      </c>
      <c r="AJ109" s="74">
        <f t="shared" si="26"/>
        <v>0</v>
      </c>
      <c r="AK109" s="74">
        <f t="shared" si="27"/>
        <v>0</v>
      </c>
    </row>
    <row r="110" spans="1:37">
      <c r="A110" s="179"/>
      <c r="B110" s="179"/>
      <c r="C110" s="19"/>
      <c r="D110" s="70"/>
      <c r="E110" s="71"/>
      <c r="F110" s="125" t="str">
        <f>IF($A110 &lt;&gt; "",VLOOKUP($A110,CSP!$1:$1048576,10,FALSE)/1000000,"")</f>
        <v/>
      </c>
      <c r="G110" s="125" t="str">
        <f>IF($A110 &lt;&gt; "",VLOOKUP($A110,CSP!$1:$1048576,14,FALSE)/1000000,"")</f>
        <v/>
      </c>
      <c r="H110" s="126" t="str">
        <f t="shared" si="28"/>
        <v/>
      </c>
      <c r="I110" s="126" t="str">
        <f t="shared" si="29"/>
        <v/>
      </c>
      <c r="J110" s="126" t="str">
        <f t="shared" si="17"/>
        <v/>
      </c>
      <c r="K110" s="132" t="str">
        <f>IF($A110 &lt;&gt; "",VLOOKUP($A110,CSP!$1:$1048576,11,FALSE),"")</f>
        <v/>
      </c>
      <c r="L110" s="133" t="str">
        <f>IF($A110 &lt;&gt; "",VLOOKUP($A110,CSP!$1:$1048576,25,FALSE),"")</f>
        <v/>
      </c>
      <c r="N110" s="142"/>
      <c r="O110" s="144"/>
      <c r="P110" s="141" t="str">
        <f t="shared" ca="1" si="18"/>
        <v/>
      </c>
      <c r="W110" s="96">
        <f>SUMIF($E$11:$E$1004,AA110,AE$11:$AE$1004)</f>
        <v>0</v>
      </c>
      <c r="X110" s="74" t="str">
        <f t="shared" si="19"/>
        <v>sans</v>
      </c>
      <c r="Y110" s="74">
        <f>SUMIF($E$11:$E$1004,AA110,AD$11:$AD$1004)</f>
        <v>0</v>
      </c>
      <c r="Z110" s="95">
        <f>SUMIF($E$11:$E$1004,AA110,AB$11:$AB$1004)</f>
        <v>0</v>
      </c>
      <c r="AA110" s="97">
        <f t="shared" si="30"/>
        <v>100</v>
      </c>
      <c r="AB110" s="74">
        <f t="shared" si="20"/>
        <v>0</v>
      </c>
      <c r="AC110" s="74">
        <f t="shared" si="21"/>
        <v>0</v>
      </c>
      <c r="AD110" s="74">
        <f t="shared" si="22"/>
        <v>0</v>
      </c>
      <c r="AE110" s="96">
        <f t="shared" si="23"/>
        <v>0</v>
      </c>
      <c r="AF110" s="74" t="str">
        <f t="shared" si="24"/>
        <v>sans</v>
      </c>
      <c r="AG110" s="74">
        <f t="shared" si="25"/>
        <v>0</v>
      </c>
      <c r="AH110" s="74">
        <f t="shared" si="16"/>
        <v>0</v>
      </c>
      <c r="AI110" s="74">
        <f t="shared" si="31"/>
        <v>0</v>
      </c>
      <c r="AJ110" s="74">
        <f t="shared" si="26"/>
        <v>0</v>
      </c>
      <c r="AK110" s="74">
        <f t="shared" si="27"/>
        <v>0</v>
      </c>
    </row>
    <row r="111" spans="1:37">
      <c r="A111" s="179"/>
      <c r="B111" s="179"/>
      <c r="C111" s="19"/>
      <c r="D111" s="70"/>
      <c r="E111" s="71"/>
      <c r="F111" s="125" t="str">
        <f>IF($A111 &lt;&gt; "",VLOOKUP($A111,CSP!$1:$1048576,10,FALSE)/1000000,"")</f>
        <v/>
      </c>
      <c r="G111" s="125" t="str">
        <f>IF($A111 &lt;&gt; "",VLOOKUP($A111,CSP!$1:$1048576,14,FALSE)/1000000,"")</f>
        <v/>
      </c>
      <c r="H111" s="126" t="str">
        <f t="shared" si="28"/>
        <v/>
      </c>
      <c r="I111" s="126" t="str">
        <f t="shared" si="29"/>
        <v/>
      </c>
      <c r="J111" s="126" t="str">
        <f t="shared" si="17"/>
        <v/>
      </c>
      <c r="K111" s="132" t="str">
        <f>IF($A111 &lt;&gt; "",VLOOKUP($A111,CSP!$1:$1048576,11,FALSE),"")</f>
        <v/>
      </c>
      <c r="L111" s="133" t="str">
        <f>IF($A111 &lt;&gt; "",VLOOKUP($A111,CSP!$1:$1048576,25,FALSE),"")</f>
        <v/>
      </c>
      <c r="N111" s="142"/>
      <c r="O111" s="144"/>
      <c r="P111" s="141" t="str">
        <f t="shared" ca="1" si="18"/>
        <v/>
      </c>
      <c r="W111" s="96">
        <f>SUMIF($E$11:$E$1004,AA111,AE$11:$AE$1004)</f>
        <v>0</v>
      </c>
      <c r="X111" s="74" t="str">
        <f t="shared" si="19"/>
        <v>sans</v>
      </c>
      <c r="Y111" s="74">
        <f>SUMIF($E$11:$E$1004,AA111,AD$11:$AD$1004)</f>
        <v>0</v>
      </c>
      <c r="Z111" s="95">
        <f>SUMIF($E$11:$E$1004,AA111,AB$11:$AB$1004)</f>
        <v>0</v>
      </c>
      <c r="AA111" s="97">
        <f t="shared" si="30"/>
        <v>101</v>
      </c>
      <c r="AB111" s="74">
        <f t="shared" si="20"/>
        <v>0</v>
      </c>
      <c r="AC111" s="74">
        <f t="shared" si="21"/>
        <v>0</v>
      </c>
      <c r="AD111" s="74">
        <f t="shared" si="22"/>
        <v>0</v>
      </c>
      <c r="AE111" s="96">
        <f t="shared" si="23"/>
        <v>0</v>
      </c>
      <c r="AF111" s="74" t="str">
        <f t="shared" si="24"/>
        <v>sans</v>
      </c>
      <c r="AG111" s="74">
        <f t="shared" si="25"/>
        <v>0</v>
      </c>
      <c r="AH111" s="74">
        <f t="shared" si="16"/>
        <v>0</v>
      </c>
      <c r="AI111" s="74">
        <f t="shared" si="31"/>
        <v>0</v>
      </c>
      <c r="AJ111" s="74">
        <f t="shared" si="26"/>
        <v>0</v>
      </c>
      <c r="AK111" s="74">
        <f t="shared" si="27"/>
        <v>0</v>
      </c>
    </row>
    <row r="112" spans="1:37">
      <c r="A112" s="179"/>
      <c r="B112" s="179"/>
      <c r="C112" s="19"/>
      <c r="D112" s="70"/>
      <c r="E112" s="71"/>
      <c r="F112" s="125" t="str">
        <f>IF($A112 &lt;&gt; "",VLOOKUP($A112,CSP!$1:$1048576,10,FALSE)/1000000,"")</f>
        <v/>
      </c>
      <c r="G112" s="125" t="str">
        <f>IF($A112 &lt;&gt; "",VLOOKUP($A112,CSP!$1:$1048576,14,FALSE)/1000000,"")</f>
        <v/>
      </c>
      <c r="H112" s="126" t="str">
        <f t="shared" si="28"/>
        <v/>
      </c>
      <c r="I112" s="126" t="str">
        <f t="shared" si="29"/>
        <v/>
      </c>
      <c r="J112" s="126" t="str">
        <f t="shared" si="17"/>
        <v/>
      </c>
      <c r="K112" s="132" t="str">
        <f>IF($A112 &lt;&gt; "",VLOOKUP($A112,CSP!$1:$1048576,11,FALSE),"")</f>
        <v/>
      </c>
      <c r="L112" s="133" t="str">
        <f>IF($A112 &lt;&gt; "",VLOOKUP($A112,CSP!$1:$1048576,25,FALSE),"")</f>
        <v/>
      </c>
      <c r="N112" s="142"/>
      <c r="O112" s="144"/>
      <c r="P112" s="141" t="str">
        <f t="shared" ca="1" si="18"/>
        <v/>
      </c>
      <c r="W112" s="96">
        <f>SUMIF($E$11:$E$1004,AA112,AE$11:$AE$1004)</f>
        <v>0</v>
      </c>
      <c r="X112" s="74" t="str">
        <f t="shared" si="19"/>
        <v>sans</v>
      </c>
      <c r="Y112" s="74">
        <f>SUMIF($E$11:$E$1004,AA112,AD$11:$AD$1004)</f>
        <v>0</v>
      </c>
      <c r="Z112" s="95">
        <f>SUMIF($E$11:$E$1004,AA112,AB$11:$AB$1004)</f>
        <v>0</v>
      </c>
      <c r="AA112" s="97">
        <f t="shared" si="30"/>
        <v>102</v>
      </c>
      <c r="AB112" s="74">
        <f t="shared" si="20"/>
        <v>0</v>
      </c>
      <c r="AC112" s="74">
        <f t="shared" si="21"/>
        <v>0</v>
      </c>
      <c r="AD112" s="74">
        <f t="shared" si="22"/>
        <v>0</v>
      </c>
      <c r="AE112" s="96">
        <f t="shared" si="23"/>
        <v>0</v>
      </c>
      <c r="AF112" s="74" t="str">
        <f t="shared" si="24"/>
        <v>sans</v>
      </c>
      <c r="AG112" s="74">
        <f t="shared" si="25"/>
        <v>0</v>
      </c>
      <c r="AH112" s="74">
        <f t="shared" si="16"/>
        <v>0</v>
      </c>
      <c r="AI112" s="74">
        <f t="shared" si="31"/>
        <v>0</v>
      </c>
      <c r="AJ112" s="74">
        <f t="shared" si="26"/>
        <v>0</v>
      </c>
      <c r="AK112" s="74">
        <f t="shared" si="27"/>
        <v>0</v>
      </c>
    </row>
    <row r="113" spans="1:37">
      <c r="A113" s="179"/>
      <c r="B113" s="179"/>
      <c r="C113" s="19"/>
      <c r="D113" s="70"/>
      <c r="E113" s="71"/>
      <c r="F113" s="125" t="str">
        <f>IF($A113 &lt;&gt; "",VLOOKUP($A113,CSP!$1:$1048576,10,FALSE)/1000000,"")</f>
        <v/>
      </c>
      <c r="G113" s="125" t="str">
        <f>IF($A113 &lt;&gt; "",VLOOKUP($A113,CSP!$1:$1048576,14,FALSE)/1000000,"")</f>
        <v/>
      </c>
      <c r="H113" s="126" t="str">
        <f t="shared" si="28"/>
        <v/>
      </c>
      <c r="I113" s="126" t="str">
        <f t="shared" si="29"/>
        <v/>
      </c>
      <c r="J113" s="126" t="str">
        <f t="shared" si="17"/>
        <v/>
      </c>
      <c r="K113" s="132" t="str">
        <f>IF($A113 &lt;&gt; "",VLOOKUP($A113,CSP!$1:$1048576,11,FALSE),"")</f>
        <v/>
      </c>
      <c r="L113" s="133" t="str">
        <f>IF($A113 &lt;&gt; "",VLOOKUP($A113,CSP!$1:$1048576,25,FALSE),"")</f>
        <v/>
      </c>
      <c r="N113" s="142"/>
      <c r="O113" s="144"/>
      <c r="P113" s="141" t="str">
        <f t="shared" ca="1" si="18"/>
        <v/>
      </c>
      <c r="W113" s="96">
        <f>SUMIF($E$11:$E$1004,AA113,AE$11:$AE$1004)</f>
        <v>0</v>
      </c>
      <c r="X113" s="74" t="str">
        <f t="shared" si="19"/>
        <v>sans</v>
      </c>
      <c r="Y113" s="74">
        <f>SUMIF($E$11:$E$1004,AA113,AD$11:$AD$1004)</f>
        <v>0</v>
      </c>
      <c r="Z113" s="95">
        <f>SUMIF($E$11:$E$1004,AA113,AB$11:$AB$1004)</f>
        <v>0</v>
      </c>
      <c r="AA113" s="97">
        <f t="shared" si="30"/>
        <v>103</v>
      </c>
      <c r="AB113" s="74">
        <f t="shared" si="20"/>
        <v>0</v>
      </c>
      <c r="AC113" s="74">
        <f t="shared" si="21"/>
        <v>0</v>
      </c>
      <c r="AD113" s="74">
        <f t="shared" si="22"/>
        <v>0</v>
      </c>
      <c r="AE113" s="96">
        <f t="shared" si="23"/>
        <v>0</v>
      </c>
      <c r="AF113" s="74" t="str">
        <f t="shared" si="24"/>
        <v>sans</v>
      </c>
      <c r="AG113" s="74">
        <f t="shared" si="25"/>
        <v>0</v>
      </c>
      <c r="AH113" s="74">
        <f t="shared" si="16"/>
        <v>0</v>
      </c>
      <c r="AI113" s="74">
        <f t="shared" si="31"/>
        <v>0</v>
      </c>
      <c r="AJ113" s="74">
        <f t="shared" si="26"/>
        <v>0</v>
      </c>
      <c r="AK113" s="74">
        <f t="shared" si="27"/>
        <v>0</v>
      </c>
    </row>
    <row r="114" spans="1:37">
      <c r="A114" s="179"/>
      <c r="B114" s="179"/>
      <c r="C114" s="19"/>
      <c r="D114" s="70"/>
      <c r="E114" s="71"/>
      <c r="F114" s="125" t="str">
        <f>IF($A114 &lt;&gt; "",VLOOKUP($A114,CSP!$1:$1048576,10,FALSE)/1000000,"")</f>
        <v/>
      </c>
      <c r="G114" s="125" t="str">
        <f>IF($A114 &lt;&gt; "",VLOOKUP($A114,CSP!$1:$1048576,14,FALSE)/1000000,"")</f>
        <v/>
      </c>
      <c r="H114" s="126" t="str">
        <f t="shared" si="28"/>
        <v/>
      </c>
      <c r="I114" s="126" t="str">
        <f t="shared" si="29"/>
        <v/>
      </c>
      <c r="J114" s="126" t="str">
        <f t="shared" si="17"/>
        <v/>
      </c>
      <c r="K114" s="132" t="str">
        <f>IF($A114 &lt;&gt; "",VLOOKUP($A114,CSP!$1:$1048576,11,FALSE),"")</f>
        <v/>
      </c>
      <c r="L114" s="133" t="str">
        <f>IF($A114 &lt;&gt; "",VLOOKUP($A114,CSP!$1:$1048576,25,FALSE),"")</f>
        <v/>
      </c>
      <c r="N114" s="142"/>
      <c r="O114" s="144"/>
      <c r="P114" s="141" t="str">
        <f t="shared" ca="1" si="18"/>
        <v/>
      </c>
      <c r="W114" s="96">
        <f>SUMIF($E$11:$E$1004,AA114,AE$11:$AE$1004)</f>
        <v>0</v>
      </c>
      <c r="X114" s="74" t="str">
        <f t="shared" si="19"/>
        <v>sans</v>
      </c>
      <c r="Y114" s="74">
        <f>SUMIF($E$11:$E$1004,AA114,AD$11:$AD$1004)</f>
        <v>0</v>
      </c>
      <c r="Z114" s="95">
        <f>SUMIF($E$11:$E$1004,AA114,AB$11:$AB$1004)</f>
        <v>0</v>
      </c>
      <c r="AA114" s="97">
        <f t="shared" si="30"/>
        <v>104</v>
      </c>
      <c r="AB114" s="74">
        <f t="shared" si="20"/>
        <v>0</v>
      </c>
      <c r="AC114" s="74">
        <f t="shared" si="21"/>
        <v>0</v>
      </c>
      <c r="AD114" s="74">
        <f t="shared" si="22"/>
        <v>0</v>
      </c>
      <c r="AE114" s="96">
        <f t="shared" si="23"/>
        <v>0</v>
      </c>
      <c r="AF114" s="74" t="str">
        <f t="shared" si="24"/>
        <v>sans</v>
      </c>
      <c r="AG114" s="74">
        <f t="shared" si="25"/>
        <v>0</v>
      </c>
      <c r="AH114" s="74">
        <f t="shared" si="16"/>
        <v>0</v>
      </c>
      <c r="AI114" s="74">
        <f t="shared" si="31"/>
        <v>0</v>
      </c>
      <c r="AJ114" s="74">
        <f t="shared" si="26"/>
        <v>0</v>
      </c>
      <c r="AK114" s="74">
        <f t="shared" si="27"/>
        <v>0</v>
      </c>
    </row>
    <row r="115" spans="1:37">
      <c r="A115" s="179"/>
      <c r="B115" s="179"/>
      <c r="C115" s="19"/>
      <c r="D115" s="70"/>
      <c r="E115" s="71"/>
      <c r="F115" s="125" t="str">
        <f>IF($A115 &lt;&gt; "",VLOOKUP($A115,CSP!$1:$1048576,10,FALSE)/1000000,"")</f>
        <v/>
      </c>
      <c r="G115" s="125" t="str">
        <f>IF($A115 &lt;&gt; "",VLOOKUP($A115,CSP!$1:$1048576,14,FALSE)/1000000,"")</f>
        <v/>
      </c>
      <c r="H115" s="126" t="str">
        <f t="shared" si="28"/>
        <v/>
      </c>
      <c r="I115" s="126" t="str">
        <f t="shared" si="29"/>
        <v/>
      </c>
      <c r="J115" s="126" t="str">
        <f t="shared" si="17"/>
        <v/>
      </c>
      <c r="K115" s="132" t="str">
        <f>IF($A115 &lt;&gt; "",VLOOKUP($A115,CSP!$1:$1048576,11,FALSE),"")</f>
        <v/>
      </c>
      <c r="L115" s="133" t="str">
        <f>IF($A115 &lt;&gt; "",VLOOKUP($A115,CSP!$1:$1048576,25,FALSE),"")</f>
        <v/>
      </c>
      <c r="N115" s="142"/>
      <c r="O115" s="144"/>
      <c r="P115" s="141" t="str">
        <f t="shared" ca="1" si="18"/>
        <v/>
      </c>
      <c r="W115" s="96">
        <f>SUMIF($E$11:$E$1004,AA115,AE$11:$AE$1004)</f>
        <v>0</v>
      </c>
      <c r="X115" s="74" t="str">
        <f t="shared" si="19"/>
        <v>sans</v>
      </c>
      <c r="Y115" s="74">
        <f>SUMIF($E$11:$E$1004,AA115,AD$11:$AD$1004)</f>
        <v>0</v>
      </c>
      <c r="Z115" s="95">
        <f>SUMIF($E$11:$E$1004,AA115,AB$11:$AB$1004)</f>
        <v>0</v>
      </c>
      <c r="AA115" s="97">
        <f t="shared" si="30"/>
        <v>105</v>
      </c>
      <c r="AB115" s="74">
        <f t="shared" si="20"/>
        <v>0</v>
      </c>
      <c r="AC115" s="74">
        <f t="shared" si="21"/>
        <v>0</v>
      </c>
      <c r="AD115" s="74">
        <f t="shared" si="22"/>
        <v>0</v>
      </c>
      <c r="AE115" s="96">
        <f t="shared" si="23"/>
        <v>0</v>
      </c>
      <c r="AF115" s="74" t="str">
        <f t="shared" si="24"/>
        <v>sans</v>
      </c>
      <c r="AG115" s="74">
        <f t="shared" si="25"/>
        <v>0</v>
      </c>
      <c r="AH115" s="74">
        <f t="shared" si="16"/>
        <v>0</v>
      </c>
      <c r="AI115" s="74">
        <f t="shared" si="31"/>
        <v>0</v>
      </c>
      <c r="AJ115" s="74">
        <f t="shared" si="26"/>
        <v>0</v>
      </c>
      <c r="AK115" s="74">
        <f t="shared" si="27"/>
        <v>0</v>
      </c>
    </row>
    <row r="116" spans="1:37">
      <c r="A116" s="179"/>
      <c r="B116" s="179"/>
      <c r="C116" s="19"/>
      <c r="D116" s="70"/>
      <c r="E116" s="71"/>
      <c r="F116" s="125" t="str">
        <f>IF($A116 &lt;&gt; "",VLOOKUP($A116,CSP!$1:$1048576,10,FALSE)/1000000,"")</f>
        <v/>
      </c>
      <c r="G116" s="125" t="str">
        <f>IF($A116 &lt;&gt; "",VLOOKUP($A116,CSP!$1:$1048576,14,FALSE)/1000000,"")</f>
        <v/>
      </c>
      <c r="H116" s="126" t="str">
        <f t="shared" si="28"/>
        <v/>
      </c>
      <c r="I116" s="126" t="str">
        <f t="shared" si="29"/>
        <v/>
      </c>
      <c r="J116" s="126" t="str">
        <f t="shared" si="17"/>
        <v/>
      </c>
      <c r="K116" s="132" t="str">
        <f>IF($A116 &lt;&gt; "",VLOOKUP($A116,CSP!$1:$1048576,11,FALSE),"")</f>
        <v/>
      </c>
      <c r="L116" s="133" t="str">
        <f>IF($A116 &lt;&gt; "",VLOOKUP($A116,CSP!$1:$1048576,25,FALSE),"")</f>
        <v/>
      </c>
      <c r="N116" s="142"/>
      <c r="O116" s="144"/>
      <c r="P116" s="141" t="str">
        <f t="shared" ca="1" si="18"/>
        <v/>
      </c>
      <c r="W116" s="96">
        <f>SUMIF($E$11:$E$1004,AA116,AE$11:$AE$1004)</f>
        <v>0</v>
      </c>
      <c r="X116" s="74" t="str">
        <f t="shared" si="19"/>
        <v>sans</v>
      </c>
      <c r="Y116" s="74">
        <f>SUMIF($E$11:$E$1004,AA116,AD$11:$AD$1004)</f>
        <v>0</v>
      </c>
      <c r="Z116" s="95">
        <f>SUMIF($E$11:$E$1004,AA116,AB$11:$AB$1004)</f>
        <v>0</v>
      </c>
      <c r="AA116" s="97">
        <f t="shared" si="30"/>
        <v>106</v>
      </c>
      <c r="AB116" s="74">
        <f t="shared" si="20"/>
        <v>0</v>
      </c>
      <c r="AC116" s="74">
        <f t="shared" si="21"/>
        <v>0</v>
      </c>
      <c r="AD116" s="74">
        <f t="shared" si="22"/>
        <v>0</v>
      </c>
      <c r="AE116" s="96">
        <f t="shared" si="23"/>
        <v>0</v>
      </c>
      <c r="AF116" s="74" t="str">
        <f t="shared" si="24"/>
        <v>sans</v>
      </c>
      <c r="AG116" s="74">
        <f t="shared" si="25"/>
        <v>0</v>
      </c>
      <c r="AH116" s="74">
        <f t="shared" si="16"/>
        <v>0</v>
      </c>
      <c r="AI116" s="74">
        <f t="shared" si="31"/>
        <v>0</v>
      </c>
      <c r="AJ116" s="74">
        <f t="shared" si="26"/>
        <v>0</v>
      </c>
      <c r="AK116" s="74">
        <f t="shared" si="27"/>
        <v>0</v>
      </c>
    </row>
    <row r="117" spans="1:37">
      <c r="A117" s="179"/>
      <c r="B117" s="179"/>
      <c r="C117" s="19"/>
      <c r="D117" s="70"/>
      <c r="E117" s="71"/>
      <c r="F117" s="125" t="str">
        <f>IF($A117 &lt;&gt; "",VLOOKUP($A117,CSP!$1:$1048576,10,FALSE)/1000000,"")</f>
        <v/>
      </c>
      <c r="G117" s="125" t="str">
        <f>IF($A117 &lt;&gt; "",VLOOKUP($A117,CSP!$1:$1048576,14,FALSE)/1000000,"")</f>
        <v/>
      </c>
      <c r="H117" s="126" t="str">
        <f t="shared" si="28"/>
        <v/>
      </c>
      <c r="I117" s="126" t="str">
        <f t="shared" si="29"/>
        <v/>
      </c>
      <c r="J117" s="126" t="str">
        <f t="shared" si="17"/>
        <v/>
      </c>
      <c r="K117" s="132" t="str">
        <f>IF($A117 &lt;&gt; "",VLOOKUP($A117,CSP!$1:$1048576,11,FALSE),"")</f>
        <v/>
      </c>
      <c r="L117" s="133" t="str">
        <f>IF($A117 &lt;&gt; "",VLOOKUP($A117,CSP!$1:$1048576,25,FALSE),"")</f>
        <v/>
      </c>
      <c r="N117" s="142"/>
      <c r="O117" s="144"/>
      <c r="P117" s="141" t="str">
        <f t="shared" ca="1" si="18"/>
        <v/>
      </c>
      <c r="W117" s="96">
        <f>SUMIF($E$11:$E$1004,AA117,AE$11:$AE$1004)</f>
        <v>0</v>
      </c>
      <c r="X117" s="74" t="str">
        <f t="shared" si="19"/>
        <v>sans</v>
      </c>
      <c r="Y117" s="74">
        <f>SUMIF($E$11:$E$1004,AA117,AD$11:$AD$1004)</f>
        <v>0</v>
      </c>
      <c r="Z117" s="95">
        <f>SUMIF($E$11:$E$1004,AA117,AB$11:$AB$1004)</f>
        <v>0</v>
      </c>
      <c r="AA117" s="97">
        <f t="shared" si="30"/>
        <v>107</v>
      </c>
      <c r="AB117" s="74">
        <f t="shared" si="20"/>
        <v>0</v>
      </c>
      <c r="AC117" s="74">
        <f t="shared" si="21"/>
        <v>0</v>
      </c>
      <c r="AD117" s="74">
        <f t="shared" si="22"/>
        <v>0</v>
      </c>
      <c r="AE117" s="96">
        <f t="shared" si="23"/>
        <v>0</v>
      </c>
      <c r="AF117" s="74" t="str">
        <f t="shared" si="24"/>
        <v>sans</v>
      </c>
      <c r="AG117" s="74">
        <f t="shared" si="25"/>
        <v>0</v>
      </c>
      <c r="AH117" s="74">
        <f t="shared" si="16"/>
        <v>0</v>
      </c>
      <c r="AI117" s="74">
        <f t="shared" si="31"/>
        <v>0</v>
      </c>
      <c r="AJ117" s="74">
        <f t="shared" si="26"/>
        <v>0</v>
      </c>
      <c r="AK117" s="74">
        <f t="shared" si="27"/>
        <v>0</v>
      </c>
    </row>
    <row r="118" spans="1:37">
      <c r="A118" s="179"/>
      <c r="B118" s="179"/>
      <c r="C118" s="19"/>
      <c r="D118" s="70"/>
      <c r="E118" s="71"/>
      <c r="F118" s="125" t="str">
        <f>IF($A118 &lt;&gt; "",VLOOKUP($A118,CSP!$1:$1048576,10,FALSE)/1000000,"")</f>
        <v/>
      </c>
      <c r="G118" s="125" t="str">
        <f>IF($A118 &lt;&gt; "",VLOOKUP($A118,CSP!$1:$1048576,14,FALSE)/1000000,"")</f>
        <v/>
      </c>
      <c r="H118" s="126" t="str">
        <f t="shared" si="28"/>
        <v/>
      </c>
      <c r="I118" s="126" t="str">
        <f t="shared" si="29"/>
        <v/>
      </c>
      <c r="J118" s="126" t="str">
        <f t="shared" si="17"/>
        <v/>
      </c>
      <c r="K118" s="132" t="str">
        <f>IF($A118 &lt;&gt; "",VLOOKUP($A118,CSP!$1:$1048576,11,FALSE),"")</f>
        <v/>
      </c>
      <c r="L118" s="133" t="str">
        <f>IF($A118 &lt;&gt; "",VLOOKUP($A118,CSP!$1:$1048576,25,FALSE),"")</f>
        <v/>
      </c>
      <c r="N118" s="142"/>
      <c r="O118" s="144"/>
      <c r="P118" s="141" t="str">
        <f t="shared" ca="1" si="18"/>
        <v/>
      </c>
      <c r="W118" s="96">
        <f>SUMIF($E$11:$E$1004,AA118,AE$11:$AE$1004)</f>
        <v>0</v>
      </c>
      <c r="X118" s="74" t="str">
        <f t="shared" si="19"/>
        <v>sans</v>
      </c>
      <c r="Y118" s="74">
        <f>SUMIF($E$11:$E$1004,AA118,AD$11:$AD$1004)</f>
        <v>0</v>
      </c>
      <c r="Z118" s="95">
        <f>SUMIF($E$11:$E$1004,AA118,AB$11:$AB$1004)</f>
        <v>0</v>
      </c>
      <c r="AA118" s="97">
        <f t="shared" si="30"/>
        <v>108</v>
      </c>
      <c r="AB118" s="74">
        <f t="shared" si="20"/>
        <v>0</v>
      </c>
      <c r="AC118" s="74">
        <f t="shared" si="21"/>
        <v>0</v>
      </c>
      <c r="AD118" s="74">
        <f t="shared" si="22"/>
        <v>0</v>
      </c>
      <c r="AE118" s="96">
        <f t="shared" si="23"/>
        <v>0</v>
      </c>
      <c r="AF118" s="74" t="str">
        <f t="shared" si="24"/>
        <v>sans</v>
      </c>
      <c r="AG118" s="74">
        <f t="shared" si="25"/>
        <v>0</v>
      </c>
      <c r="AH118" s="74">
        <f t="shared" si="16"/>
        <v>0</v>
      </c>
      <c r="AI118" s="74">
        <f t="shared" si="31"/>
        <v>0</v>
      </c>
      <c r="AJ118" s="74">
        <f t="shared" si="26"/>
        <v>0</v>
      </c>
      <c r="AK118" s="74">
        <f t="shared" si="27"/>
        <v>0</v>
      </c>
    </row>
    <row r="119" spans="1:37">
      <c r="A119" s="179"/>
      <c r="B119" s="179"/>
      <c r="C119" s="19"/>
      <c r="D119" s="70"/>
      <c r="E119" s="71"/>
      <c r="F119" s="125" t="str">
        <f>IF($A119 &lt;&gt; "",VLOOKUP($A119,CSP!$1:$1048576,10,FALSE)/1000000,"")</f>
        <v/>
      </c>
      <c r="G119" s="125" t="str">
        <f>IF($A119 &lt;&gt; "",VLOOKUP($A119,CSP!$1:$1048576,14,FALSE)/1000000,"")</f>
        <v/>
      </c>
      <c r="H119" s="126" t="str">
        <f t="shared" si="28"/>
        <v/>
      </c>
      <c r="I119" s="126" t="str">
        <f t="shared" si="29"/>
        <v/>
      </c>
      <c r="J119" s="126" t="str">
        <f t="shared" si="17"/>
        <v/>
      </c>
      <c r="K119" s="132" t="str">
        <f>IF($A119 &lt;&gt; "",VLOOKUP($A119,CSP!$1:$1048576,11,FALSE),"")</f>
        <v/>
      </c>
      <c r="L119" s="133" t="str">
        <f>IF($A119 &lt;&gt; "",VLOOKUP($A119,CSP!$1:$1048576,25,FALSE),"")</f>
        <v/>
      </c>
      <c r="N119" s="142"/>
      <c r="O119" s="144"/>
      <c r="P119" s="141" t="str">
        <f t="shared" ca="1" si="18"/>
        <v/>
      </c>
      <c r="W119" s="96">
        <f>SUMIF($E$11:$E$1004,AA119,AE$11:$AE$1004)</f>
        <v>0</v>
      </c>
      <c r="X119" s="74" t="str">
        <f t="shared" si="19"/>
        <v>sans</v>
      </c>
      <c r="Y119" s="74">
        <f>SUMIF($E$11:$E$1004,AA119,AD$11:$AD$1004)</f>
        <v>0</v>
      </c>
      <c r="Z119" s="95">
        <f>SUMIF($E$11:$E$1004,AA119,AB$11:$AB$1004)</f>
        <v>0</v>
      </c>
      <c r="AA119" s="97">
        <f t="shared" si="30"/>
        <v>109</v>
      </c>
      <c r="AB119" s="74">
        <f t="shared" si="20"/>
        <v>0</v>
      </c>
      <c r="AC119" s="74">
        <f t="shared" si="21"/>
        <v>0</v>
      </c>
      <c r="AD119" s="74">
        <f t="shared" si="22"/>
        <v>0</v>
      </c>
      <c r="AE119" s="96">
        <f t="shared" si="23"/>
        <v>0</v>
      </c>
      <c r="AF119" s="74" t="str">
        <f t="shared" si="24"/>
        <v>sans</v>
      </c>
      <c r="AG119" s="74">
        <f t="shared" si="25"/>
        <v>0</v>
      </c>
      <c r="AH119" s="74">
        <f t="shared" si="16"/>
        <v>0</v>
      </c>
      <c r="AI119" s="74">
        <f t="shared" si="31"/>
        <v>0</v>
      </c>
      <c r="AJ119" s="74">
        <f t="shared" si="26"/>
        <v>0</v>
      </c>
      <c r="AK119" s="74">
        <f t="shared" si="27"/>
        <v>0</v>
      </c>
    </row>
    <row r="120" spans="1:37">
      <c r="A120" s="179"/>
      <c r="B120" s="179"/>
      <c r="C120" s="19"/>
      <c r="D120" s="70"/>
      <c r="E120" s="71"/>
      <c r="F120" s="125" t="str">
        <f>IF($A120 &lt;&gt; "",VLOOKUP($A120,CSP!$1:$1048576,10,FALSE)/1000000,"")</f>
        <v/>
      </c>
      <c r="G120" s="125" t="str">
        <f>IF($A120 &lt;&gt; "",VLOOKUP($A120,CSP!$1:$1048576,14,FALSE)/1000000,"")</f>
        <v/>
      </c>
      <c r="H120" s="126" t="str">
        <f t="shared" si="28"/>
        <v/>
      </c>
      <c r="I120" s="126" t="str">
        <f t="shared" si="29"/>
        <v/>
      </c>
      <c r="J120" s="126" t="str">
        <f t="shared" si="17"/>
        <v/>
      </c>
      <c r="K120" s="132" t="str">
        <f>IF($A120 &lt;&gt; "",VLOOKUP($A120,CSP!$1:$1048576,11,FALSE),"")</f>
        <v/>
      </c>
      <c r="L120" s="133" t="str">
        <f>IF($A120 &lt;&gt; "",VLOOKUP($A120,CSP!$1:$1048576,25,FALSE),"")</f>
        <v/>
      </c>
      <c r="N120" s="142"/>
      <c r="O120" s="144"/>
      <c r="P120" s="141" t="str">
        <f t="shared" ca="1" si="18"/>
        <v/>
      </c>
      <c r="W120" s="96">
        <f>SUMIF($E$11:$E$1004,AA120,AE$11:$AE$1004)</f>
        <v>0</v>
      </c>
      <c r="X120" s="74" t="str">
        <f t="shared" si="19"/>
        <v>sans</v>
      </c>
      <c r="Y120" s="74">
        <f>SUMIF($E$11:$E$1004,AA120,AD$11:$AD$1004)</f>
        <v>0</v>
      </c>
      <c r="Z120" s="95">
        <f>SUMIF($E$11:$E$1004,AA120,AB$11:$AB$1004)</f>
        <v>0</v>
      </c>
      <c r="AA120" s="97">
        <f t="shared" si="30"/>
        <v>110</v>
      </c>
      <c r="AB120" s="74">
        <f t="shared" si="20"/>
        <v>0</v>
      </c>
      <c r="AC120" s="74">
        <f t="shared" si="21"/>
        <v>0</v>
      </c>
      <c r="AD120" s="74">
        <f t="shared" si="22"/>
        <v>0</v>
      </c>
      <c r="AE120" s="96">
        <f t="shared" si="23"/>
        <v>0</v>
      </c>
      <c r="AF120" s="74" t="str">
        <f t="shared" si="24"/>
        <v>sans</v>
      </c>
      <c r="AG120" s="74">
        <f t="shared" si="25"/>
        <v>0</v>
      </c>
      <c r="AH120" s="74">
        <f t="shared" si="16"/>
        <v>0</v>
      </c>
      <c r="AI120" s="74">
        <f t="shared" si="31"/>
        <v>0</v>
      </c>
      <c r="AJ120" s="74">
        <f t="shared" si="26"/>
        <v>0</v>
      </c>
      <c r="AK120" s="74">
        <f t="shared" si="27"/>
        <v>0</v>
      </c>
    </row>
    <row r="121" spans="1:37">
      <c r="A121" s="179"/>
      <c r="B121" s="179"/>
      <c r="C121" s="19"/>
      <c r="D121" s="70"/>
      <c r="E121" s="71"/>
      <c r="F121" s="125" t="str">
        <f>IF($A121 &lt;&gt; "",VLOOKUP($A121,CSP!$1:$1048576,10,FALSE)/1000000,"")</f>
        <v/>
      </c>
      <c r="G121" s="125" t="str">
        <f>IF($A121 &lt;&gt; "",VLOOKUP($A121,CSP!$1:$1048576,14,FALSE)/1000000,"")</f>
        <v/>
      </c>
      <c r="H121" s="126" t="str">
        <f t="shared" si="28"/>
        <v/>
      </c>
      <c r="I121" s="126" t="str">
        <f t="shared" si="29"/>
        <v/>
      </c>
      <c r="J121" s="126" t="str">
        <f t="shared" si="17"/>
        <v/>
      </c>
      <c r="K121" s="132" t="str">
        <f>IF($A121 &lt;&gt; "",VLOOKUP($A121,CSP!$1:$1048576,11,FALSE),"")</f>
        <v/>
      </c>
      <c r="L121" s="133" t="str">
        <f>IF($A121 &lt;&gt; "",VLOOKUP($A121,CSP!$1:$1048576,25,FALSE),"")</f>
        <v/>
      </c>
      <c r="N121" s="142"/>
      <c r="O121" s="144"/>
      <c r="P121" s="141" t="str">
        <f t="shared" ca="1" si="18"/>
        <v/>
      </c>
      <c r="W121" s="96">
        <f>SUMIF($E$11:$E$1004,AA121,AE$11:$AE$1004)</f>
        <v>0</v>
      </c>
      <c r="X121" s="74" t="str">
        <f t="shared" si="19"/>
        <v>sans</v>
      </c>
      <c r="Y121" s="74">
        <f>SUMIF($E$11:$E$1004,AA121,AD$11:$AD$1004)</f>
        <v>0</v>
      </c>
      <c r="Z121" s="95">
        <f>SUMIF($E$11:$E$1004,AA121,AB$11:$AB$1004)</f>
        <v>0</v>
      </c>
      <c r="AA121" s="97">
        <f t="shared" si="30"/>
        <v>111</v>
      </c>
      <c r="AB121" s="74">
        <f t="shared" si="20"/>
        <v>0</v>
      </c>
      <c r="AC121" s="74">
        <f t="shared" si="21"/>
        <v>0</v>
      </c>
      <c r="AD121" s="74">
        <f t="shared" si="22"/>
        <v>0</v>
      </c>
      <c r="AE121" s="96">
        <f t="shared" si="23"/>
        <v>0</v>
      </c>
      <c r="AF121" s="74" t="str">
        <f t="shared" si="24"/>
        <v>sans</v>
      </c>
      <c r="AG121" s="74">
        <f t="shared" si="25"/>
        <v>0</v>
      </c>
      <c r="AH121" s="74">
        <f t="shared" si="16"/>
        <v>0</v>
      </c>
      <c r="AI121" s="74">
        <f t="shared" si="31"/>
        <v>0</v>
      </c>
      <c r="AJ121" s="74">
        <f t="shared" si="26"/>
        <v>0</v>
      </c>
      <c r="AK121" s="74">
        <f t="shared" si="27"/>
        <v>0</v>
      </c>
    </row>
    <row r="122" spans="1:37">
      <c r="A122" s="179"/>
      <c r="B122" s="179"/>
      <c r="C122" s="19"/>
      <c r="D122" s="70"/>
      <c r="E122" s="71"/>
      <c r="F122" s="125" t="str">
        <f>IF($A122 &lt;&gt; "",VLOOKUP($A122,CSP!$1:$1048576,10,FALSE)/1000000,"")</f>
        <v/>
      </c>
      <c r="G122" s="125" t="str">
        <f>IF($A122 &lt;&gt; "",VLOOKUP($A122,CSP!$1:$1048576,14,FALSE)/1000000,"")</f>
        <v/>
      </c>
      <c r="H122" s="126" t="str">
        <f t="shared" si="28"/>
        <v/>
      </c>
      <c r="I122" s="126" t="str">
        <f t="shared" si="29"/>
        <v/>
      </c>
      <c r="J122" s="126" t="str">
        <f t="shared" si="17"/>
        <v/>
      </c>
      <c r="K122" s="132" t="str">
        <f>IF($A122 &lt;&gt; "",VLOOKUP($A122,CSP!$1:$1048576,11,FALSE),"")</f>
        <v/>
      </c>
      <c r="L122" s="133" t="str">
        <f>IF($A122 &lt;&gt; "",VLOOKUP($A122,CSP!$1:$1048576,25,FALSE),"")</f>
        <v/>
      </c>
      <c r="N122" s="142"/>
      <c r="O122" s="144"/>
      <c r="P122" s="141" t="str">
        <f t="shared" ca="1" si="18"/>
        <v/>
      </c>
      <c r="W122" s="96">
        <f>SUMIF($E$11:$E$1004,AA122,AE$11:$AE$1004)</f>
        <v>0</v>
      </c>
      <c r="X122" s="74" t="str">
        <f t="shared" si="19"/>
        <v>sans</v>
      </c>
      <c r="Y122" s="74">
        <f>SUMIF($E$11:$E$1004,AA122,AD$11:$AD$1004)</f>
        <v>0</v>
      </c>
      <c r="Z122" s="95">
        <f>SUMIF($E$11:$E$1004,AA122,AB$11:$AB$1004)</f>
        <v>0</v>
      </c>
      <c r="AA122" s="97">
        <f t="shared" si="30"/>
        <v>112</v>
      </c>
      <c r="AB122" s="74">
        <f t="shared" si="20"/>
        <v>0</v>
      </c>
      <c r="AC122" s="74">
        <f t="shared" si="21"/>
        <v>0</v>
      </c>
      <c r="AD122" s="74">
        <f t="shared" si="22"/>
        <v>0</v>
      </c>
      <c r="AE122" s="96">
        <f t="shared" si="23"/>
        <v>0</v>
      </c>
      <c r="AF122" s="74" t="str">
        <f t="shared" si="24"/>
        <v>sans</v>
      </c>
      <c r="AG122" s="74">
        <f t="shared" si="25"/>
        <v>0</v>
      </c>
      <c r="AH122" s="74">
        <f t="shared" si="16"/>
        <v>0</v>
      </c>
      <c r="AI122" s="74">
        <f t="shared" si="31"/>
        <v>0</v>
      </c>
      <c r="AJ122" s="74">
        <f t="shared" si="26"/>
        <v>0</v>
      </c>
      <c r="AK122" s="74">
        <f t="shared" si="27"/>
        <v>0</v>
      </c>
    </row>
    <row r="123" spans="1:37">
      <c r="A123" s="179"/>
      <c r="B123" s="179"/>
      <c r="C123" s="19"/>
      <c r="D123" s="70"/>
      <c r="E123" s="71"/>
      <c r="F123" s="125" t="str">
        <f>IF($A123 &lt;&gt; "",VLOOKUP($A123,CSP!$1:$1048576,10,FALSE)/1000000,"")</f>
        <v/>
      </c>
      <c r="G123" s="125" t="str">
        <f>IF($A123 &lt;&gt; "",VLOOKUP($A123,CSP!$1:$1048576,14,FALSE)/1000000,"")</f>
        <v/>
      </c>
      <c r="H123" s="126" t="str">
        <f t="shared" si="28"/>
        <v/>
      </c>
      <c r="I123" s="126" t="str">
        <f t="shared" si="29"/>
        <v/>
      </c>
      <c r="J123" s="126" t="str">
        <f t="shared" si="17"/>
        <v/>
      </c>
      <c r="K123" s="132" t="str">
        <f>IF($A123 &lt;&gt; "",VLOOKUP($A123,CSP!$1:$1048576,11,FALSE),"")</f>
        <v/>
      </c>
      <c r="L123" s="133" t="str">
        <f>IF($A123 &lt;&gt; "",VLOOKUP($A123,CSP!$1:$1048576,25,FALSE),"")</f>
        <v/>
      </c>
      <c r="N123" s="142"/>
      <c r="O123" s="144"/>
      <c r="P123" s="141" t="str">
        <f t="shared" ca="1" si="18"/>
        <v/>
      </c>
      <c r="W123" s="96">
        <f>SUMIF($E$11:$E$1004,AA123,AE$11:$AE$1004)</f>
        <v>0</v>
      </c>
      <c r="X123" s="74" t="str">
        <f t="shared" si="19"/>
        <v>sans</v>
      </c>
      <c r="Y123" s="74">
        <f>SUMIF($E$11:$E$1004,AA123,AD$11:$AD$1004)</f>
        <v>0</v>
      </c>
      <c r="Z123" s="95">
        <f>SUMIF($E$11:$E$1004,AA123,AB$11:$AB$1004)</f>
        <v>0</v>
      </c>
      <c r="AA123" s="97">
        <f t="shared" si="30"/>
        <v>113</v>
      </c>
      <c r="AB123" s="74">
        <f t="shared" si="20"/>
        <v>0</v>
      </c>
      <c r="AC123" s="74">
        <f t="shared" si="21"/>
        <v>0</v>
      </c>
      <c r="AD123" s="74">
        <f t="shared" si="22"/>
        <v>0</v>
      </c>
      <c r="AE123" s="96">
        <f t="shared" si="23"/>
        <v>0</v>
      </c>
      <c r="AF123" s="74" t="str">
        <f t="shared" si="24"/>
        <v>sans</v>
      </c>
      <c r="AG123" s="74">
        <f t="shared" si="25"/>
        <v>0</v>
      </c>
      <c r="AH123" s="74">
        <f t="shared" si="16"/>
        <v>0</v>
      </c>
      <c r="AI123" s="74">
        <f t="shared" si="31"/>
        <v>0</v>
      </c>
      <c r="AJ123" s="74">
        <f t="shared" si="26"/>
        <v>0</v>
      </c>
      <c r="AK123" s="74">
        <f t="shared" si="27"/>
        <v>0</v>
      </c>
    </row>
    <row r="124" spans="1:37">
      <c r="A124" s="179"/>
      <c r="B124" s="179"/>
      <c r="C124" s="19"/>
      <c r="D124" s="70"/>
      <c r="E124" s="71"/>
      <c r="F124" s="125" t="str">
        <f>IF($A124 &lt;&gt; "",VLOOKUP($A124,CSP!$1:$1048576,10,FALSE)/1000000,"")</f>
        <v/>
      </c>
      <c r="G124" s="125" t="str">
        <f>IF($A124 &lt;&gt; "",VLOOKUP($A124,CSP!$1:$1048576,14,FALSE)/1000000,"")</f>
        <v/>
      </c>
      <c r="H124" s="126" t="str">
        <f t="shared" si="28"/>
        <v/>
      </c>
      <c r="I124" s="126" t="str">
        <f t="shared" si="29"/>
        <v/>
      </c>
      <c r="J124" s="126" t="str">
        <f t="shared" si="17"/>
        <v/>
      </c>
      <c r="K124" s="132" t="str">
        <f>IF($A124 &lt;&gt; "",VLOOKUP($A124,CSP!$1:$1048576,11,FALSE),"")</f>
        <v/>
      </c>
      <c r="L124" s="133" t="str">
        <f>IF($A124 &lt;&gt; "",VLOOKUP($A124,CSP!$1:$1048576,25,FALSE),"")</f>
        <v/>
      </c>
      <c r="N124" s="142"/>
      <c r="O124" s="144"/>
      <c r="P124" s="141" t="str">
        <f t="shared" ca="1" si="18"/>
        <v/>
      </c>
      <c r="W124" s="96">
        <f>SUMIF($E$11:$E$1004,AA124,AE$11:$AE$1004)</f>
        <v>0</v>
      </c>
      <c r="X124" s="74" t="str">
        <f t="shared" si="19"/>
        <v>sans</v>
      </c>
      <c r="Y124" s="74">
        <f>SUMIF($E$11:$E$1004,AA124,AD$11:$AD$1004)</f>
        <v>0</v>
      </c>
      <c r="Z124" s="95">
        <f>SUMIF($E$11:$E$1004,AA124,AB$11:$AB$1004)</f>
        <v>0</v>
      </c>
      <c r="AA124" s="97">
        <f t="shared" si="30"/>
        <v>114</v>
      </c>
      <c r="AB124" s="74">
        <f t="shared" si="20"/>
        <v>0</v>
      </c>
      <c r="AC124" s="74">
        <f t="shared" si="21"/>
        <v>0</v>
      </c>
      <c r="AD124" s="74">
        <f t="shared" si="22"/>
        <v>0</v>
      </c>
      <c r="AE124" s="96">
        <f t="shared" si="23"/>
        <v>0</v>
      </c>
      <c r="AF124" s="74" t="str">
        <f t="shared" si="24"/>
        <v>sans</v>
      </c>
      <c r="AG124" s="74">
        <f t="shared" si="25"/>
        <v>0</v>
      </c>
      <c r="AH124" s="74">
        <f t="shared" si="16"/>
        <v>0</v>
      </c>
      <c r="AI124" s="74">
        <f t="shared" si="31"/>
        <v>0</v>
      </c>
      <c r="AJ124" s="74">
        <f t="shared" si="26"/>
        <v>0</v>
      </c>
      <c r="AK124" s="74">
        <f t="shared" si="27"/>
        <v>0</v>
      </c>
    </row>
    <row r="125" spans="1:37">
      <c r="A125" s="179"/>
      <c r="B125" s="179"/>
      <c r="C125" s="19"/>
      <c r="D125" s="70"/>
      <c r="E125" s="71"/>
      <c r="F125" s="125" t="str">
        <f>IF($A125 &lt;&gt; "",VLOOKUP($A125,CSP!$1:$1048576,10,FALSE)/1000000,"")</f>
        <v/>
      </c>
      <c r="G125" s="125" t="str">
        <f>IF($A125 &lt;&gt; "",VLOOKUP($A125,CSP!$1:$1048576,14,FALSE)/1000000,"")</f>
        <v/>
      </c>
      <c r="H125" s="126" t="str">
        <f t="shared" si="28"/>
        <v/>
      </c>
      <c r="I125" s="126" t="str">
        <f t="shared" si="29"/>
        <v/>
      </c>
      <c r="J125" s="126" t="str">
        <f t="shared" si="17"/>
        <v/>
      </c>
      <c r="K125" s="132" t="str">
        <f>IF($A125 &lt;&gt; "",VLOOKUP($A125,CSP!$1:$1048576,11,FALSE),"")</f>
        <v/>
      </c>
      <c r="L125" s="133" t="str">
        <f>IF($A125 &lt;&gt; "",VLOOKUP($A125,CSP!$1:$1048576,25,FALSE),"")</f>
        <v/>
      </c>
      <c r="N125" s="142"/>
      <c r="O125" s="144"/>
      <c r="P125" s="141" t="str">
        <f t="shared" ca="1" si="18"/>
        <v/>
      </c>
      <c r="W125" s="96">
        <f>SUMIF($E$11:$E$1004,AA125,AE$11:$AE$1004)</f>
        <v>0</v>
      </c>
      <c r="X125" s="74" t="str">
        <f t="shared" si="19"/>
        <v>sans</v>
      </c>
      <c r="Y125" s="74">
        <f>SUMIF($E$11:$E$1004,AA125,AD$11:$AD$1004)</f>
        <v>0</v>
      </c>
      <c r="Z125" s="95">
        <f>SUMIF($E$11:$E$1004,AA125,AB$11:$AB$1004)</f>
        <v>0</v>
      </c>
      <c r="AA125" s="97">
        <f t="shared" si="30"/>
        <v>115</v>
      </c>
      <c r="AB125" s="74">
        <f t="shared" si="20"/>
        <v>0</v>
      </c>
      <c r="AC125" s="74">
        <f t="shared" si="21"/>
        <v>0</v>
      </c>
      <c r="AD125" s="74">
        <f t="shared" si="22"/>
        <v>0</v>
      </c>
      <c r="AE125" s="96">
        <f t="shared" si="23"/>
        <v>0</v>
      </c>
      <c r="AF125" s="74" t="str">
        <f t="shared" si="24"/>
        <v>sans</v>
      </c>
      <c r="AG125" s="74">
        <f t="shared" si="25"/>
        <v>0</v>
      </c>
      <c r="AH125" s="74">
        <f t="shared" si="16"/>
        <v>0</v>
      </c>
      <c r="AI125" s="74">
        <f t="shared" si="31"/>
        <v>0</v>
      </c>
      <c r="AJ125" s="74">
        <f t="shared" si="26"/>
        <v>0</v>
      </c>
      <c r="AK125" s="74">
        <f t="shared" si="27"/>
        <v>0</v>
      </c>
    </row>
    <row r="126" spans="1:37">
      <c r="A126" s="179"/>
      <c r="B126" s="179"/>
      <c r="C126" s="19"/>
      <c r="D126" s="70"/>
      <c r="E126" s="71"/>
      <c r="F126" s="125" t="str">
        <f>IF($A126 &lt;&gt; "",VLOOKUP($A126,CSP!$1:$1048576,10,FALSE)/1000000,"")</f>
        <v/>
      </c>
      <c r="G126" s="125" t="str">
        <f>IF($A126 &lt;&gt; "",VLOOKUP($A126,CSP!$1:$1048576,14,FALSE)/1000000,"")</f>
        <v/>
      </c>
      <c r="H126" s="126" t="str">
        <f t="shared" si="28"/>
        <v/>
      </c>
      <c r="I126" s="126" t="str">
        <f t="shared" si="29"/>
        <v/>
      </c>
      <c r="J126" s="126" t="str">
        <f t="shared" si="17"/>
        <v/>
      </c>
      <c r="K126" s="132" t="str">
        <f>IF($A126 &lt;&gt; "",VLOOKUP($A126,CSP!$1:$1048576,11,FALSE),"")</f>
        <v/>
      </c>
      <c r="L126" s="133" t="str">
        <f>IF($A126 &lt;&gt; "",VLOOKUP($A126,CSP!$1:$1048576,25,FALSE),"")</f>
        <v/>
      </c>
      <c r="N126" s="142"/>
      <c r="O126" s="144"/>
      <c r="P126" s="141" t="str">
        <f t="shared" ca="1" si="18"/>
        <v/>
      </c>
      <c r="W126" s="96">
        <f>SUMIF($E$11:$E$1004,AA126,AE$11:$AE$1004)</f>
        <v>0</v>
      </c>
      <c r="X126" s="74" t="str">
        <f t="shared" si="19"/>
        <v>sans</v>
      </c>
      <c r="Y126" s="74">
        <f>SUMIF($E$11:$E$1004,AA126,AD$11:$AD$1004)</f>
        <v>0</v>
      </c>
      <c r="Z126" s="95">
        <f>SUMIF($E$11:$E$1004,AA126,AB$11:$AB$1004)</f>
        <v>0</v>
      </c>
      <c r="AA126" s="97">
        <f t="shared" si="30"/>
        <v>116</v>
      </c>
      <c r="AB126" s="74">
        <f t="shared" si="20"/>
        <v>0</v>
      </c>
      <c r="AC126" s="74">
        <f t="shared" si="21"/>
        <v>0</v>
      </c>
      <c r="AD126" s="74">
        <f t="shared" si="22"/>
        <v>0</v>
      </c>
      <c r="AE126" s="96">
        <f t="shared" si="23"/>
        <v>0</v>
      </c>
      <c r="AF126" s="74" t="str">
        <f t="shared" si="24"/>
        <v>sans</v>
      </c>
      <c r="AG126" s="74">
        <f t="shared" si="25"/>
        <v>0</v>
      </c>
      <c r="AH126" s="74">
        <f t="shared" si="16"/>
        <v>0</v>
      </c>
      <c r="AI126" s="74">
        <f t="shared" si="31"/>
        <v>0</v>
      </c>
      <c r="AJ126" s="74">
        <f t="shared" si="26"/>
        <v>0</v>
      </c>
      <c r="AK126" s="74">
        <f t="shared" si="27"/>
        <v>0</v>
      </c>
    </row>
    <row r="127" spans="1:37">
      <c r="A127" s="179"/>
      <c r="B127" s="179"/>
      <c r="C127" s="19"/>
      <c r="D127" s="70"/>
      <c r="E127" s="71"/>
      <c r="F127" s="125" t="str">
        <f>IF($A127 &lt;&gt; "",VLOOKUP($A127,CSP!$1:$1048576,10,FALSE)/1000000,"")</f>
        <v/>
      </c>
      <c r="G127" s="125" t="str">
        <f>IF($A127 &lt;&gt; "",VLOOKUP($A127,CSP!$1:$1048576,14,FALSE)/1000000,"")</f>
        <v/>
      </c>
      <c r="H127" s="126" t="str">
        <f t="shared" si="28"/>
        <v/>
      </c>
      <c r="I127" s="126" t="str">
        <f t="shared" si="29"/>
        <v/>
      </c>
      <c r="J127" s="126" t="str">
        <f t="shared" si="17"/>
        <v/>
      </c>
      <c r="K127" s="132" t="str">
        <f>IF($A127 &lt;&gt; "",VLOOKUP($A127,CSP!$1:$1048576,11,FALSE),"")</f>
        <v/>
      </c>
      <c r="L127" s="133" t="str">
        <f>IF($A127 &lt;&gt; "",VLOOKUP($A127,CSP!$1:$1048576,25,FALSE),"")</f>
        <v/>
      </c>
      <c r="N127" s="142"/>
      <c r="O127" s="144"/>
      <c r="P127" s="141" t="str">
        <f t="shared" ca="1" si="18"/>
        <v/>
      </c>
      <c r="W127" s="96">
        <f>SUMIF($E$11:$E$1004,AA127,AE$11:$AE$1004)</f>
        <v>0</v>
      </c>
      <c r="X127" s="74" t="str">
        <f t="shared" si="19"/>
        <v>sans</v>
      </c>
      <c r="Y127" s="74">
        <f>SUMIF($E$11:$E$1004,AA127,AD$11:$AD$1004)</f>
        <v>0</v>
      </c>
      <c r="Z127" s="95">
        <f>SUMIF($E$11:$E$1004,AA127,AB$11:$AB$1004)</f>
        <v>0</v>
      </c>
      <c r="AA127" s="97">
        <f t="shared" si="30"/>
        <v>117</v>
      </c>
      <c r="AB127" s="74">
        <f t="shared" si="20"/>
        <v>0</v>
      </c>
      <c r="AC127" s="74">
        <f t="shared" si="21"/>
        <v>0</v>
      </c>
      <c r="AD127" s="74">
        <f t="shared" si="22"/>
        <v>0</v>
      </c>
      <c r="AE127" s="96">
        <f t="shared" si="23"/>
        <v>0</v>
      </c>
      <c r="AF127" s="74" t="str">
        <f t="shared" si="24"/>
        <v>sans</v>
      </c>
      <c r="AG127" s="74">
        <f t="shared" si="25"/>
        <v>0</v>
      </c>
      <c r="AH127" s="74">
        <f t="shared" si="16"/>
        <v>0</v>
      </c>
      <c r="AI127" s="74">
        <f t="shared" si="31"/>
        <v>0</v>
      </c>
      <c r="AJ127" s="74">
        <f t="shared" si="26"/>
        <v>0</v>
      </c>
      <c r="AK127" s="74">
        <f t="shared" si="27"/>
        <v>0</v>
      </c>
    </row>
    <row r="128" spans="1:37">
      <c r="A128" s="179"/>
      <c r="B128" s="179"/>
      <c r="C128" s="19"/>
      <c r="D128" s="70"/>
      <c r="E128" s="71"/>
      <c r="F128" s="125" t="str">
        <f>IF($A128 &lt;&gt; "",VLOOKUP($A128,CSP!$1:$1048576,10,FALSE)/1000000,"")</f>
        <v/>
      </c>
      <c r="G128" s="125" t="str">
        <f>IF($A128 &lt;&gt; "",VLOOKUP($A128,CSP!$1:$1048576,14,FALSE)/1000000,"")</f>
        <v/>
      </c>
      <c r="H128" s="126" t="str">
        <f t="shared" si="28"/>
        <v/>
      </c>
      <c r="I128" s="126" t="str">
        <f t="shared" si="29"/>
        <v/>
      </c>
      <c r="J128" s="126" t="str">
        <f t="shared" si="17"/>
        <v/>
      </c>
      <c r="K128" s="132" t="str">
        <f>IF($A128 &lt;&gt; "",VLOOKUP($A128,CSP!$1:$1048576,11,FALSE),"")</f>
        <v/>
      </c>
      <c r="L128" s="133" t="str">
        <f>IF($A128 &lt;&gt; "",VLOOKUP($A128,CSP!$1:$1048576,25,FALSE),"")</f>
        <v/>
      </c>
      <c r="N128" s="142"/>
      <c r="O128" s="144"/>
      <c r="P128" s="141" t="str">
        <f t="shared" ca="1" si="18"/>
        <v/>
      </c>
      <c r="W128" s="96">
        <f>SUMIF($E$11:$E$1004,AA128,AE$11:$AE$1004)</f>
        <v>0</v>
      </c>
      <c r="X128" s="74" t="str">
        <f t="shared" si="19"/>
        <v>sans</v>
      </c>
      <c r="Y128" s="74">
        <f>SUMIF($E$11:$E$1004,AA128,AD$11:$AD$1004)</f>
        <v>0</v>
      </c>
      <c r="Z128" s="95">
        <f>SUMIF($E$11:$E$1004,AA128,AB$11:$AB$1004)</f>
        <v>0</v>
      </c>
      <c r="AA128" s="97">
        <f t="shared" si="30"/>
        <v>118</v>
      </c>
      <c r="AB128" s="74">
        <f t="shared" si="20"/>
        <v>0</v>
      </c>
      <c r="AC128" s="74">
        <f t="shared" si="21"/>
        <v>0</v>
      </c>
      <c r="AD128" s="74">
        <f t="shared" si="22"/>
        <v>0</v>
      </c>
      <c r="AE128" s="96">
        <f t="shared" si="23"/>
        <v>0</v>
      </c>
      <c r="AF128" s="74" t="str">
        <f t="shared" si="24"/>
        <v>sans</v>
      </c>
      <c r="AG128" s="74">
        <f t="shared" si="25"/>
        <v>0</v>
      </c>
      <c r="AH128" s="74">
        <f t="shared" si="16"/>
        <v>0</v>
      </c>
      <c r="AI128" s="74">
        <f t="shared" si="31"/>
        <v>0</v>
      </c>
      <c r="AJ128" s="74">
        <f t="shared" si="26"/>
        <v>0</v>
      </c>
      <c r="AK128" s="74">
        <f t="shared" si="27"/>
        <v>0</v>
      </c>
    </row>
    <row r="129" spans="1:37">
      <c r="A129" s="179"/>
      <c r="B129" s="179"/>
      <c r="C129" s="19"/>
      <c r="D129" s="70"/>
      <c r="E129" s="71"/>
      <c r="F129" s="125" t="str">
        <f>IF($A129 &lt;&gt; "",VLOOKUP($A129,CSP!$1:$1048576,10,FALSE)/1000000,"")</f>
        <v/>
      </c>
      <c r="G129" s="125" t="str">
        <f>IF($A129 &lt;&gt; "",VLOOKUP($A129,CSP!$1:$1048576,14,FALSE)/1000000,"")</f>
        <v/>
      </c>
      <c r="H129" s="126" t="str">
        <f t="shared" si="28"/>
        <v/>
      </c>
      <c r="I129" s="126" t="str">
        <f t="shared" si="29"/>
        <v/>
      </c>
      <c r="J129" s="126" t="str">
        <f t="shared" si="17"/>
        <v/>
      </c>
      <c r="K129" s="132" t="str">
        <f>IF($A129 &lt;&gt; "",VLOOKUP($A129,CSP!$1:$1048576,11,FALSE),"")</f>
        <v/>
      </c>
      <c r="L129" s="133" t="str">
        <f>IF($A129 &lt;&gt; "",VLOOKUP($A129,CSP!$1:$1048576,25,FALSE),"")</f>
        <v/>
      </c>
      <c r="N129" s="142"/>
      <c r="O129" s="144"/>
      <c r="P129" s="141" t="str">
        <f t="shared" ca="1" si="18"/>
        <v/>
      </c>
      <c r="W129" s="96">
        <f>SUMIF($E$11:$E$1004,AA129,AE$11:$AE$1004)</f>
        <v>0</v>
      </c>
      <c r="X129" s="74" t="str">
        <f t="shared" si="19"/>
        <v>sans</v>
      </c>
      <c r="Y129" s="74">
        <f>SUMIF($E$11:$E$1004,AA129,AD$11:$AD$1004)</f>
        <v>0</v>
      </c>
      <c r="Z129" s="95">
        <f>SUMIF($E$11:$E$1004,AA129,AB$11:$AB$1004)</f>
        <v>0</v>
      </c>
      <c r="AA129" s="97">
        <f t="shared" si="30"/>
        <v>119</v>
      </c>
      <c r="AB129" s="74">
        <f t="shared" si="20"/>
        <v>0</v>
      </c>
      <c r="AC129" s="74">
        <f t="shared" si="21"/>
        <v>0</v>
      </c>
      <c r="AD129" s="74">
        <f t="shared" si="22"/>
        <v>0</v>
      </c>
      <c r="AE129" s="96">
        <f t="shared" si="23"/>
        <v>0</v>
      </c>
      <c r="AF129" s="74" t="str">
        <f t="shared" si="24"/>
        <v>sans</v>
      </c>
      <c r="AG129" s="74">
        <f t="shared" si="25"/>
        <v>0</v>
      </c>
      <c r="AH129" s="74">
        <f t="shared" si="16"/>
        <v>0</v>
      </c>
      <c r="AI129" s="74">
        <f t="shared" si="31"/>
        <v>0</v>
      </c>
      <c r="AJ129" s="74">
        <f t="shared" si="26"/>
        <v>0</v>
      </c>
      <c r="AK129" s="74">
        <f t="shared" si="27"/>
        <v>0</v>
      </c>
    </row>
    <row r="130" spans="1:37">
      <c r="A130" s="179"/>
      <c r="B130" s="179"/>
      <c r="C130" s="19"/>
      <c r="D130" s="70"/>
      <c r="E130" s="71"/>
      <c r="F130" s="125" t="str">
        <f>IF($A130 &lt;&gt; "",VLOOKUP($A130,CSP!$1:$1048576,10,FALSE)/1000000,"")</f>
        <v/>
      </c>
      <c r="G130" s="125" t="str">
        <f>IF($A130 &lt;&gt; "",VLOOKUP($A130,CSP!$1:$1048576,14,FALSE)/1000000,"")</f>
        <v/>
      </c>
      <c r="H130" s="126" t="str">
        <f t="shared" si="28"/>
        <v/>
      </c>
      <c r="I130" s="126" t="str">
        <f t="shared" si="29"/>
        <v/>
      </c>
      <c r="J130" s="126" t="str">
        <f t="shared" si="17"/>
        <v/>
      </c>
      <c r="K130" s="132" t="str">
        <f>IF($A130 &lt;&gt; "",VLOOKUP($A130,CSP!$1:$1048576,11,FALSE),"")</f>
        <v/>
      </c>
      <c r="L130" s="133" t="str">
        <f>IF($A130 &lt;&gt; "",VLOOKUP($A130,CSP!$1:$1048576,25,FALSE),"")</f>
        <v/>
      </c>
      <c r="N130" s="142"/>
      <c r="O130" s="144"/>
      <c r="P130" s="141" t="str">
        <f t="shared" ca="1" si="18"/>
        <v/>
      </c>
      <c r="W130" s="96">
        <f>SUMIF($E$11:$E$1004,AA130,AE$11:$AE$1004)</f>
        <v>0</v>
      </c>
      <c r="X130" s="74" t="str">
        <f t="shared" si="19"/>
        <v>sans</v>
      </c>
      <c r="Y130" s="74">
        <f>SUMIF($E$11:$E$1004,AA130,AD$11:$AD$1004)</f>
        <v>0</v>
      </c>
      <c r="Z130" s="95">
        <f>SUMIF($E$11:$E$1004,AA130,AB$11:$AB$1004)</f>
        <v>0</v>
      </c>
      <c r="AA130" s="97">
        <f t="shared" si="30"/>
        <v>120</v>
      </c>
      <c r="AB130" s="74">
        <f t="shared" si="20"/>
        <v>0</v>
      </c>
      <c r="AC130" s="74">
        <f t="shared" si="21"/>
        <v>0</v>
      </c>
      <c r="AD130" s="74">
        <f t="shared" si="22"/>
        <v>0</v>
      </c>
      <c r="AE130" s="96">
        <f t="shared" si="23"/>
        <v>0</v>
      </c>
      <c r="AF130" s="74" t="str">
        <f t="shared" si="24"/>
        <v>sans</v>
      </c>
      <c r="AG130" s="74">
        <f t="shared" si="25"/>
        <v>0</v>
      </c>
      <c r="AH130" s="74">
        <f t="shared" si="16"/>
        <v>0</v>
      </c>
      <c r="AI130" s="74">
        <f t="shared" si="31"/>
        <v>0</v>
      </c>
      <c r="AJ130" s="74">
        <f t="shared" si="26"/>
        <v>0</v>
      </c>
      <c r="AK130" s="74">
        <f t="shared" si="27"/>
        <v>0</v>
      </c>
    </row>
    <row r="131" spans="1:37">
      <c r="A131" s="179"/>
      <c r="B131" s="179"/>
      <c r="C131" s="19"/>
      <c r="D131" s="70"/>
      <c r="E131" s="71"/>
      <c r="F131" s="125" t="str">
        <f>IF($A131 &lt;&gt; "",VLOOKUP($A131,CSP!$1:$1048576,10,FALSE)/1000000,"")</f>
        <v/>
      </c>
      <c r="G131" s="125" t="str">
        <f>IF($A131 &lt;&gt; "",VLOOKUP($A131,CSP!$1:$1048576,14,FALSE)/1000000,"")</f>
        <v/>
      </c>
      <c r="H131" s="126" t="str">
        <f t="shared" si="28"/>
        <v/>
      </c>
      <c r="I131" s="126" t="str">
        <f t="shared" si="29"/>
        <v/>
      </c>
      <c r="J131" s="126" t="str">
        <f t="shared" si="17"/>
        <v/>
      </c>
      <c r="K131" s="132" t="str">
        <f>IF($A131 &lt;&gt; "",VLOOKUP($A131,CSP!$1:$1048576,11,FALSE),"")</f>
        <v/>
      </c>
      <c r="L131" s="133" t="str">
        <f>IF($A131 &lt;&gt; "",VLOOKUP($A131,CSP!$1:$1048576,25,FALSE),"")</f>
        <v/>
      </c>
      <c r="N131" s="142"/>
      <c r="O131" s="144"/>
      <c r="P131" s="141" t="str">
        <f t="shared" ca="1" si="18"/>
        <v/>
      </c>
      <c r="W131" s="96">
        <f>SUMIF($E$11:$E$1004,AA131,AE$11:$AE$1004)</f>
        <v>0</v>
      </c>
      <c r="X131" s="74" t="str">
        <f t="shared" si="19"/>
        <v>sans</v>
      </c>
      <c r="Y131" s="74">
        <f>SUMIF($E$11:$E$1004,AA131,AD$11:$AD$1004)</f>
        <v>0</v>
      </c>
      <c r="Z131" s="95">
        <f>SUMIF($E$11:$E$1004,AA131,AB$11:$AB$1004)</f>
        <v>0</v>
      </c>
      <c r="AA131" s="97">
        <f t="shared" si="30"/>
        <v>121</v>
      </c>
      <c r="AB131" s="74">
        <f t="shared" si="20"/>
        <v>0</v>
      </c>
      <c r="AC131" s="74">
        <f t="shared" si="21"/>
        <v>0</v>
      </c>
      <c r="AD131" s="74">
        <f t="shared" si="22"/>
        <v>0</v>
      </c>
      <c r="AE131" s="96">
        <f t="shared" si="23"/>
        <v>0</v>
      </c>
      <c r="AF131" s="74" t="str">
        <f t="shared" si="24"/>
        <v>sans</v>
      </c>
      <c r="AG131" s="74">
        <f t="shared" si="25"/>
        <v>0</v>
      </c>
      <c r="AH131" s="74">
        <f t="shared" si="16"/>
        <v>0</v>
      </c>
      <c r="AI131" s="74">
        <f t="shared" si="31"/>
        <v>0</v>
      </c>
      <c r="AJ131" s="74">
        <f t="shared" si="26"/>
        <v>0</v>
      </c>
      <c r="AK131" s="74">
        <f t="shared" si="27"/>
        <v>0</v>
      </c>
    </row>
    <row r="132" spans="1:37">
      <c r="A132" s="179"/>
      <c r="B132" s="179"/>
      <c r="C132" s="19"/>
      <c r="D132" s="70"/>
      <c r="E132" s="71"/>
      <c r="F132" s="125" t="str">
        <f>IF($A132 &lt;&gt; "",VLOOKUP($A132,CSP!$1:$1048576,10,FALSE)/1000000,"")</f>
        <v/>
      </c>
      <c r="G132" s="125" t="str">
        <f>IF($A132 &lt;&gt; "",VLOOKUP($A132,CSP!$1:$1048576,14,FALSE)/1000000,"")</f>
        <v/>
      </c>
      <c r="H132" s="126" t="str">
        <f t="shared" si="28"/>
        <v/>
      </c>
      <c r="I132" s="126" t="str">
        <f t="shared" si="29"/>
        <v/>
      </c>
      <c r="J132" s="126" t="str">
        <f t="shared" si="17"/>
        <v/>
      </c>
      <c r="K132" s="132" t="str">
        <f>IF($A132 &lt;&gt; "",VLOOKUP($A132,CSP!$1:$1048576,11,FALSE),"")</f>
        <v/>
      </c>
      <c r="L132" s="133" t="str">
        <f>IF($A132 &lt;&gt; "",VLOOKUP($A132,CSP!$1:$1048576,25,FALSE),"")</f>
        <v/>
      </c>
      <c r="N132" s="142"/>
      <c r="O132" s="144"/>
      <c r="P132" s="141" t="str">
        <f t="shared" ca="1" si="18"/>
        <v/>
      </c>
      <c r="W132" s="96">
        <f>SUMIF($E$11:$E$1004,AA132,AE$11:$AE$1004)</f>
        <v>0</v>
      </c>
      <c r="X132" s="74" t="str">
        <f t="shared" si="19"/>
        <v>sans</v>
      </c>
      <c r="Y132" s="74">
        <f>SUMIF($E$11:$E$1004,AA132,AD$11:$AD$1004)</f>
        <v>0</v>
      </c>
      <c r="Z132" s="95">
        <f>SUMIF($E$11:$E$1004,AA132,AB$11:$AB$1004)</f>
        <v>0</v>
      </c>
      <c r="AA132" s="97">
        <f t="shared" si="30"/>
        <v>122</v>
      </c>
      <c r="AB132" s="74">
        <f t="shared" si="20"/>
        <v>0</v>
      </c>
      <c r="AC132" s="74">
        <f t="shared" si="21"/>
        <v>0</v>
      </c>
      <c r="AD132" s="74">
        <f t="shared" si="22"/>
        <v>0</v>
      </c>
      <c r="AE132" s="96">
        <f t="shared" si="23"/>
        <v>0</v>
      </c>
      <c r="AF132" s="74" t="str">
        <f t="shared" si="24"/>
        <v>sans</v>
      </c>
      <c r="AG132" s="74">
        <f t="shared" si="25"/>
        <v>0</v>
      </c>
      <c r="AH132" s="74">
        <f t="shared" si="16"/>
        <v>0</v>
      </c>
      <c r="AI132" s="74">
        <f t="shared" si="31"/>
        <v>0</v>
      </c>
      <c r="AJ132" s="74">
        <f t="shared" si="26"/>
        <v>0</v>
      </c>
      <c r="AK132" s="74">
        <f t="shared" si="27"/>
        <v>0</v>
      </c>
    </row>
    <row r="133" spans="1:37">
      <c r="A133" s="179"/>
      <c r="B133" s="179"/>
      <c r="C133" s="19"/>
      <c r="D133" s="70"/>
      <c r="E133" s="71"/>
      <c r="F133" s="125" t="str">
        <f>IF($A133 &lt;&gt; "",VLOOKUP($A133,CSP!$1:$1048576,10,FALSE)/1000000,"")</f>
        <v/>
      </c>
      <c r="G133" s="125" t="str">
        <f>IF($A133 &lt;&gt; "",VLOOKUP($A133,CSP!$1:$1048576,14,FALSE)/1000000,"")</f>
        <v/>
      </c>
      <c r="H133" s="126" t="str">
        <f t="shared" si="28"/>
        <v/>
      </c>
      <c r="I133" s="126" t="str">
        <f t="shared" si="29"/>
        <v/>
      </c>
      <c r="J133" s="126" t="str">
        <f t="shared" si="17"/>
        <v/>
      </c>
      <c r="K133" s="132" t="str">
        <f>IF($A133 &lt;&gt; "",VLOOKUP($A133,CSP!$1:$1048576,11,FALSE),"")</f>
        <v/>
      </c>
      <c r="L133" s="133" t="str">
        <f>IF($A133 &lt;&gt; "",VLOOKUP($A133,CSP!$1:$1048576,25,FALSE),"")</f>
        <v/>
      </c>
      <c r="N133" s="142"/>
      <c r="O133" s="144"/>
      <c r="P133" s="141" t="str">
        <f t="shared" ca="1" si="18"/>
        <v/>
      </c>
      <c r="W133" s="96">
        <f>SUMIF($E$11:$E$1004,AA133,AE$11:$AE$1004)</f>
        <v>0</v>
      </c>
      <c r="X133" s="74" t="str">
        <f t="shared" si="19"/>
        <v>sans</v>
      </c>
      <c r="Y133" s="74">
        <f>SUMIF($E$11:$E$1004,AA133,AD$11:$AD$1004)</f>
        <v>0</v>
      </c>
      <c r="Z133" s="95">
        <f>SUMIF($E$11:$E$1004,AA133,AB$11:$AB$1004)</f>
        <v>0</v>
      </c>
      <c r="AA133" s="97">
        <f t="shared" si="30"/>
        <v>123</v>
      </c>
      <c r="AB133" s="74">
        <f t="shared" si="20"/>
        <v>0</v>
      </c>
      <c r="AC133" s="74">
        <f t="shared" si="21"/>
        <v>0</v>
      </c>
      <c r="AD133" s="74">
        <f t="shared" si="22"/>
        <v>0</v>
      </c>
      <c r="AE133" s="96">
        <f t="shared" si="23"/>
        <v>0</v>
      </c>
      <c r="AF133" s="74" t="str">
        <f t="shared" si="24"/>
        <v>sans</v>
      </c>
      <c r="AG133" s="74">
        <f t="shared" si="25"/>
        <v>0</v>
      </c>
      <c r="AH133" s="74">
        <f t="shared" si="16"/>
        <v>0</v>
      </c>
      <c r="AI133" s="74">
        <f t="shared" si="31"/>
        <v>0</v>
      </c>
      <c r="AJ133" s="74">
        <f t="shared" si="26"/>
        <v>0</v>
      </c>
      <c r="AK133" s="74">
        <f t="shared" si="27"/>
        <v>0</v>
      </c>
    </row>
    <row r="134" spans="1:37">
      <c r="A134" s="179"/>
      <c r="B134" s="179"/>
      <c r="C134" s="19"/>
      <c r="D134" s="70"/>
      <c r="E134" s="71"/>
      <c r="F134" s="125" t="str">
        <f>IF($A134 &lt;&gt; "",VLOOKUP($A134,CSP!$1:$1048576,10,FALSE)/1000000,"")</f>
        <v/>
      </c>
      <c r="G134" s="125" t="str">
        <f>IF($A134 &lt;&gt; "",VLOOKUP($A134,CSP!$1:$1048576,14,FALSE)/1000000,"")</f>
        <v/>
      </c>
      <c r="H134" s="126" t="str">
        <f t="shared" si="28"/>
        <v/>
      </c>
      <c r="I134" s="126" t="str">
        <f t="shared" si="29"/>
        <v/>
      </c>
      <c r="J134" s="126" t="str">
        <f t="shared" si="17"/>
        <v/>
      </c>
      <c r="K134" s="132" t="str">
        <f>IF($A134 &lt;&gt; "",VLOOKUP($A134,CSP!$1:$1048576,11,FALSE),"")</f>
        <v/>
      </c>
      <c r="L134" s="133" t="str">
        <f>IF($A134 &lt;&gt; "",VLOOKUP($A134,CSP!$1:$1048576,25,FALSE),"")</f>
        <v/>
      </c>
      <c r="N134" s="142"/>
      <c r="O134" s="144"/>
      <c r="P134" s="141" t="str">
        <f t="shared" ca="1" si="18"/>
        <v/>
      </c>
      <c r="W134" s="96">
        <f>SUMIF($E$11:$E$1004,AA134,AE$11:$AE$1004)</f>
        <v>0</v>
      </c>
      <c r="X134" s="74" t="str">
        <f t="shared" si="19"/>
        <v>sans</v>
      </c>
      <c r="Y134" s="74">
        <f>SUMIF($E$11:$E$1004,AA134,AD$11:$AD$1004)</f>
        <v>0</v>
      </c>
      <c r="Z134" s="95">
        <f>SUMIF($E$11:$E$1004,AA134,AB$11:$AB$1004)</f>
        <v>0</v>
      </c>
      <c r="AA134" s="97">
        <f t="shared" si="30"/>
        <v>124</v>
      </c>
      <c r="AB134" s="74">
        <f t="shared" si="20"/>
        <v>0</v>
      </c>
      <c r="AC134" s="74">
        <f t="shared" si="21"/>
        <v>0</v>
      </c>
      <c r="AD134" s="74">
        <f t="shared" si="22"/>
        <v>0</v>
      </c>
      <c r="AE134" s="96">
        <f t="shared" si="23"/>
        <v>0</v>
      </c>
      <c r="AF134" s="74" t="str">
        <f t="shared" si="24"/>
        <v>sans</v>
      </c>
      <c r="AG134" s="74">
        <f t="shared" si="25"/>
        <v>0</v>
      </c>
      <c r="AH134" s="74">
        <f t="shared" si="16"/>
        <v>0</v>
      </c>
      <c r="AI134" s="74">
        <f t="shared" si="31"/>
        <v>0</v>
      </c>
      <c r="AJ134" s="74">
        <f t="shared" si="26"/>
        <v>0</v>
      </c>
      <c r="AK134" s="74">
        <f t="shared" si="27"/>
        <v>0</v>
      </c>
    </row>
    <row r="135" spans="1:37">
      <c r="A135" s="179"/>
      <c r="B135" s="179"/>
      <c r="C135" s="19"/>
      <c r="D135" s="70"/>
      <c r="E135" s="71"/>
      <c r="F135" s="125" t="str">
        <f>IF($A135 &lt;&gt; "",VLOOKUP($A135,CSP!$1:$1048576,10,FALSE)/1000000,"")</f>
        <v/>
      </c>
      <c r="G135" s="125" t="str">
        <f>IF($A135 &lt;&gt; "",VLOOKUP($A135,CSP!$1:$1048576,14,FALSE)/1000000,"")</f>
        <v/>
      </c>
      <c r="H135" s="126" t="str">
        <f t="shared" si="28"/>
        <v/>
      </c>
      <c r="I135" s="126" t="str">
        <f t="shared" si="29"/>
        <v/>
      </c>
      <c r="J135" s="126" t="str">
        <f t="shared" si="17"/>
        <v/>
      </c>
      <c r="K135" s="132" t="str">
        <f>IF($A135 &lt;&gt; "",VLOOKUP($A135,CSP!$1:$1048576,11,FALSE),"")</f>
        <v/>
      </c>
      <c r="L135" s="133" t="str">
        <f>IF($A135 &lt;&gt; "",VLOOKUP($A135,CSP!$1:$1048576,25,FALSE),"")</f>
        <v/>
      </c>
      <c r="N135" s="142"/>
      <c r="O135" s="144"/>
      <c r="P135" s="141" t="str">
        <f t="shared" ca="1" si="18"/>
        <v/>
      </c>
      <c r="W135" s="96">
        <f>SUMIF($E$11:$E$1004,AA135,AE$11:$AE$1004)</f>
        <v>0</v>
      </c>
      <c r="X135" s="74" t="str">
        <f t="shared" si="19"/>
        <v>sans</v>
      </c>
      <c r="Y135" s="74">
        <f>SUMIF($E$11:$E$1004,AA135,AD$11:$AD$1004)</f>
        <v>0</v>
      </c>
      <c r="Z135" s="95">
        <f>SUMIF($E$11:$E$1004,AA135,AB$11:$AB$1004)</f>
        <v>0</v>
      </c>
      <c r="AA135" s="97">
        <f t="shared" si="30"/>
        <v>125</v>
      </c>
      <c r="AB135" s="74">
        <f t="shared" si="20"/>
        <v>0</v>
      </c>
      <c r="AC135" s="74">
        <f t="shared" si="21"/>
        <v>0</v>
      </c>
      <c r="AD135" s="74">
        <f t="shared" si="22"/>
        <v>0</v>
      </c>
      <c r="AE135" s="96">
        <f t="shared" si="23"/>
        <v>0</v>
      </c>
      <c r="AF135" s="74" t="str">
        <f t="shared" si="24"/>
        <v>sans</v>
      </c>
      <c r="AG135" s="74">
        <f t="shared" si="25"/>
        <v>0</v>
      </c>
      <c r="AH135" s="74">
        <f t="shared" si="16"/>
        <v>0</v>
      </c>
      <c r="AI135" s="74">
        <f t="shared" si="31"/>
        <v>0</v>
      </c>
      <c r="AJ135" s="74">
        <f t="shared" si="26"/>
        <v>0</v>
      </c>
      <c r="AK135" s="74">
        <f t="shared" si="27"/>
        <v>0</v>
      </c>
    </row>
    <row r="136" spans="1:37">
      <c r="A136" s="179"/>
      <c r="B136" s="179"/>
      <c r="C136" s="19"/>
      <c r="D136" s="70"/>
      <c r="E136" s="71"/>
      <c r="F136" s="125" t="str">
        <f>IF($A136 &lt;&gt; "",VLOOKUP($A136,CSP!$1:$1048576,10,FALSE)/1000000,"")</f>
        <v/>
      </c>
      <c r="G136" s="125" t="str">
        <f>IF($A136 &lt;&gt; "",VLOOKUP($A136,CSP!$1:$1048576,14,FALSE)/1000000,"")</f>
        <v/>
      </c>
      <c r="H136" s="126" t="str">
        <f t="shared" si="28"/>
        <v/>
      </c>
      <c r="I136" s="126" t="str">
        <f t="shared" si="29"/>
        <v/>
      </c>
      <c r="J136" s="126" t="str">
        <f t="shared" si="17"/>
        <v/>
      </c>
      <c r="K136" s="132" t="str">
        <f>IF($A136 &lt;&gt; "",VLOOKUP($A136,CSP!$1:$1048576,11,FALSE),"")</f>
        <v/>
      </c>
      <c r="L136" s="133" t="str">
        <f>IF($A136 &lt;&gt; "",VLOOKUP($A136,CSP!$1:$1048576,25,FALSE),"")</f>
        <v/>
      </c>
      <c r="N136" s="142"/>
      <c r="O136" s="144"/>
      <c r="P136" s="141" t="str">
        <f t="shared" ca="1" si="18"/>
        <v/>
      </c>
      <c r="W136" s="96">
        <f>SUMIF($E$11:$E$1004,AA136,AE$11:$AE$1004)</f>
        <v>0</v>
      </c>
      <c r="X136" s="74" t="str">
        <f t="shared" si="19"/>
        <v>sans</v>
      </c>
      <c r="Y136" s="74">
        <f>SUMIF($E$11:$E$1004,AA136,AD$11:$AD$1004)</f>
        <v>0</v>
      </c>
      <c r="Z136" s="95">
        <f>SUMIF($E$11:$E$1004,AA136,AB$11:$AB$1004)</f>
        <v>0</v>
      </c>
      <c r="AA136" s="97">
        <f t="shared" si="30"/>
        <v>126</v>
      </c>
      <c r="AB136" s="74">
        <f t="shared" si="20"/>
        <v>0</v>
      </c>
      <c r="AC136" s="74">
        <f t="shared" si="21"/>
        <v>0</v>
      </c>
      <c r="AD136" s="74">
        <f t="shared" si="22"/>
        <v>0</v>
      </c>
      <c r="AE136" s="96">
        <f t="shared" si="23"/>
        <v>0</v>
      </c>
      <c r="AF136" s="74" t="str">
        <f t="shared" si="24"/>
        <v>sans</v>
      </c>
      <c r="AG136" s="74">
        <f t="shared" si="25"/>
        <v>0</v>
      </c>
      <c r="AH136" s="74">
        <f t="shared" si="16"/>
        <v>0</v>
      </c>
      <c r="AI136" s="74">
        <f t="shared" si="31"/>
        <v>0</v>
      </c>
      <c r="AJ136" s="74">
        <f t="shared" si="26"/>
        <v>0</v>
      </c>
      <c r="AK136" s="74">
        <f t="shared" si="27"/>
        <v>0</v>
      </c>
    </row>
    <row r="137" spans="1:37">
      <c r="A137" s="179"/>
      <c r="B137" s="179"/>
      <c r="C137" s="19"/>
      <c r="D137" s="70"/>
      <c r="E137" s="71"/>
      <c r="F137" s="125" t="str">
        <f>IF($A137 &lt;&gt; "",VLOOKUP($A137,CSP!$1:$1048576,10,FALSE)/1000000,"")</f>
        <v/>
      </c>
      <c r="G137" s="125" t="str">
        <f>IF($A137 &lt;&gt; "",VLOOKUP($A137,CSP!$1:$1048576,14,FALSE)/1000000,"")</f>
        <v/>
      </c>
      <c r="H137" s="126" t="str">
        <f t="shared" si="28"/>
        <v/>
      </c>
      <c r="I137" s="126" t="str">
        <f t="shared" si="29"/>
        <v/>
      </c>
      <c r="J137" s="126" t="str">
        <f t="shared" si="17"/>
        <v/>
      </c>
      <c r="K137" s="132" t="str">
        <f>IF($A137 &lt;&gt; "",VLOOKUP($A137,CSP!$1:$1048576,11,FALSE),"")</f>
        <v/>
      </c>
      <c r="L137" s="133" t="str">
        <f>IF($A137 &lt;&gt; "",VLOOKUP($A137,CSP!$1:$1048576,25,FALSE),"")</f>
        <v/>
      </c>
      <c r="N137" s="142"/>
      <c r="O137" s="144"/>
      <c r="P137" s="141" t="str">
        <f t="shared" ca="1" si="18"/>
        <v/>
      </c>
      <c r="W137" s="96">
        <f>SUMIF($E$11:$E$1004,AA137,AE$11:$AE$1004)</f>
        <v>0</v>
      </c>
      <c r="X137" s="74" t="str">
        <f t="shared" si="19"/>
        <v>sans</v>
      </c>
      <c r="Y137" s="74">
        <f>SUMIF($E$11:$E$1004,AA137,AD$11:$AD$1004)</f>
        <v>0</v>
      </c>
      <c r="Z137" s="95">
        <f>SUMIF($E$11:$E$1004,AA137,AB$11:$AB$1004)</f>
        <v>0</v>
      </c>
      <c r="AA137" s="97">
        <f t="shared" si="30"/>
        <v>127</v>
      </c>
      <c r="AB137" s="74">
        <f t="shared" si="20"/>
        <v>0</v>
      </c>
      <c r="AC137" s="74">
        <f t="shared" si="21"/>
        <v>0</v>
      </c>
      <c r="AD137" s="74">
        <f t="shared" si="22"/>
        <v>0</v>
      </c>
      <c r="AE137" s="96">
        <f t="shared" si="23"/>
        <v>0</v>
      </c>
      <c r="AF137" s="74" t="str">
        <f t="shared" si="24"/>
        <v>sans</v>
      </c>
      <c r="AG137" s="74">
        <f t="shared" si="25"/>
        <v>0</v>
      </c>
      <c r="AH137" s="74">
        <f t="shared" si="16"/>
        <v>0</v>
      </c>
      <c r="AI137" s="74">
        <f t="shared" si="31"/>
        <v>0</v>
      </c>
      <c r="AJ137" s="74">
        <f t="shared" si="26"/>
        <v>0</v>
      </c>
      <c r="AK137" s="74">
        <f t="shared" si="27"/>
        <v>0</v>
      </c>
    </row>
    <row r="138" spans="1:37">
      <c r="A138" s="179"/>
      <c r="B138" s="179"/>
      <c r="C138" s="19"/>
      <c r="D138" s="70"/>
      <c r="E138" s="71"/>
      <c r="F138" s="125" t="str">
        <f>IF($A138 &lt;&gt; "",VLOOKUP($A138,CSP!$1:$1048576,10,FALSE)/1000000,"")</f>
        <v/>
      </c>
      <c r="G138" s="125" t="str">
        <f>IF($A138 &lt;&gt; "",VLOOKUP($A138,CSP!$1:$1048576,14,FALSE)/1000000,"")</f>
        <v/>
      </c>
      <c r="H138" s="126" t="str">
        <f t="shared" si="28"/>
        <v/>
      </c>
      <c r="I138" s="126" t="str">
        <f t="shared" si="29"/>
        <v/>
      </c>
      <c r="J138" s="126" t="str">
        <f t="shared" si="17"/>
        <v/>
      </c>
      <c r="K138" s="132" t="str">
        <f>IF($A138 &lt;&gt; "",VLOOKUP($A138,CSP!$1:$1048576,11,FALSE),"")</f>
        <v/>
      </c>
      <c r="L138" s="133" t="str">
        <f>IF($A138 &lt;&gt; "",VLOOKUP($A138,CSP!$1:$1048576,25,FALSE),"")</f>
        <v/>
      </c>
      <c r="N138" s="142"/>
      <c r="O138" s="144"/>
      <c r="P138" s="141" t="str">
        <f t="shared" ca="1" si="18"/>
        <v/>
      </c>
      <c r="W138" s="96">
        <f>SUMIF($E$11:$E$1004,AA138,AE$11:$AE$1004)</f>
        <v>0</v>
      </c>
      <c r="X138" s="74" t="str">
        <f t="shared" si="19"/>
        <v>sans</v>
      </c>
      <c r="Y138" s="74">
        <f>SUMIF($E$11:$E$1004,AA138,AD$11:$AD$1004)</f>
        <v>0</v>
      </c>
      <c r="Z138" s="95">
        <f>SUMIF($E$11:$E$1004,AA138,AB$11:$AB$1004)</f>
        <v>0</v>
      </c>
      <c r="AA138" s="97">
        <f t="shared" si="30"/>
        <v>128</v>
      </c>
      <c r="AB138" s="74">
        <f t="shared" si="20"/>
        <v>0</v>
      </c>
      <c r="AC138" s="74">
        <f t="shared" si="21"/>
        <v>0</v>
      </c>
      <c r="AD138" s="74">
        <f t="shared" si="22"/>
        <v>0</v>
      </c>
      <c r="AE138" s="96">
        <f t="shared" si="23"/>
        <v>0</v>
      </c>
      <c r="AF138" s="74" t="str">
        <f t="shared" si="24"/>
        <v>sans</v>
      </c>
      <c r="AG138" s="74">
        <f t="shared" si="25"/>
        <v>0</v>
      </c>
      <c r="AH138" s="74">
        <f t="shared" si="16"/>
        <v>0</v>
      </c>
      <c r="AI138" s="74">
        <f t="shared" si="31"/>
        <v>0</v>
      </c>
      <c r="AJ138" s="74">
        <f t="shared" si="26"/>
        <v>0</v>
      </c>
      <c r="AK138" s="74">
        <f t="shared" si="27"/>
        <v>0</v>
      </c>
    </row>
    <row r="139" spans="1:37">
      <c r="A139" s="179"/>
      <c r="B139" s="179"/>
      <c r="C139" s="19"/>
      <c r="D139" s="70"/>
      <c r="E139" s="71"/>
      <c r="F139" s="125" t="str">
        <f>IF($A139 &lt;&gt; "",VLOOKUP($A139,CSP!$1:$1048576,10,FALSE)/1000000,"")</f>
        <v/>
      </c>
      <c r="G139" s="125" t="str">
        <f>IF($A139 &lt;&gt; "",VLOOKUP($A139,CSP!$1:$1048576,14,FALSE)/1000000,"")</f>
        <v/>
      </c>
      <c r="H139" s="126" t="str">
        <f t="shared" si="28"/>
        <v/>
      </c>
      <c r="I139" s="126" t="str">
        <f t="shared" si="29"/>
        <v/>
      </c>
      <c r="J139" s="126" t="str">
        <f t="shared" si="17"/>
        <v/>
      </c>
      <c r="K139" s="132" t="str">
        <f>IF($A139 &lt;&gt; "",VLOOKUP($A139,CSP!$1:$1048576,11,FALSE),"")</f>
        <v/>
      </c>
      <c r="L139" s="133" t="str">
        <f>IF($A139 &lt;&gt; "",VLOOKUP($A139,CSP!$1:$1048576,25,FALSE),"")</f>
        <v/>
      </c>
      <c r="N139" s="142"/>
      <c r="O139" s="144"/>
      <c r="P139" s="141" t="str">
        <f t="shared" ca="1" si="18"/>
        <v/>
      </c>
      <c r="W139" s="96">
        <f>SUMIF($E$11:$E$1004,AA139,AE$11:$AE$1004)</f>
        <v>0</v>
      </c>
      <c r="X139" s="74" t="str">
        <f t="shared" si="19"/>
        <v>sans</v>
      </c>
      <c r="Y139" s="74">
        <f>SUMIF($E$11:$E$1004,AA139,AD$11:$AD$1004)</f>
        <v>0</v>
      </c>
      <c r="Z139" s="95">
        <f>SUMIF($E$11:$E$1004,AA139,AB$11:$AB$1004)</f>
        <v>0</v>
      </c>
      <c r="AA139" s="97">
        <f t="shared" si="30"/>
        <v>129</v>
      </c>
      <c r="AB139" s="74">
        <f t="shared" si="20"/>
        <v>0</v>
      </c>
      <c r="AC139" s="74">
        <f t="shared" si="21"/>
        <v>0</v>
      </c>
      <c r="AD139" s="74">
        <f t="shared" si="22"/>
        <v>0</v>
      </c>
      <c r="AE139" s="96">
        <f t="shared" si="23"/>
        <v>0</v>
      </c>
      <c r="AF139" s="74" t="str">
        <f t="shared" si="24"/>
        <v>sans</v>
      </c>
      <c r="AG139" s="74">
        <f t="shared" si="25"/>
        <v>0</v>
      </c>
      <c r="AH139" s="74">
        <f t="shared" ref="AH139:AH202" si="32">IF($G$5=E139,AG139,0)</f>
        <v>0</v>
      </c>
      <c r="AI139" s="74">
        <f t="shared" si="31"/>
        <v>0</v>
      </c>
      <c r="AJ139" s="74">
        <f t="shared" si="26"/>
        <v>0</v>
      </c>
      <c r="AK139" s="74">
        <f t="shared" si="27"/>
        <v>0</v>
      </c>
    </row>
    <row r="140" spans="1:37">
      <c r="A140" s="179"/>
      <c r="B140" s="179"/>
      <c r="C140" s="19"/>
      <c r="D140" s="70"/>
      <c r="E140" s="71"/>
      <c r="F140" s="125" t="str">
        <f>IF($A140 &lt;&gt; "",VLOOKUP($A140,CSP!$1:$1048576,10,FALSE)/1000000,"")</f>
        <v/>
      </c>
      <c r="G140" s="125" t="str">
        <f>IF($A140 &lt;&gt; "",VLOOKUP($A140,CSP!$1:$1048576,14,FALSE)/1000000,"")</f>
        <v/>
      </c>
      <c r="H140" s="126" t="str">
        <f t="shared" si="28"/>
        <v/>
      </c>
      <c r="I140" s="126" t="str">
        <f t="shared" si="29"/>
        <v/>
      </c>
      <c r="J140" s="126" t="str">
        <f t="shared" ref="J140:J203" si="33">IF(OR(AND(B140="",C140=""),A140=""),"",IF(OR(AND(B140&lt;&gt;"",B140&lt;F140),AND(C140&lt;&gt;"",C140&lt;F140)),"sans",IF(OR(AND(C140&lt;&gt;"",C140&gt;=F140),AND(B140&gt;=F140,B140&lt;G140)),"D",IF(AND(B140&gt;=G140,B140&lt;10*G140,D140&lt;&gt;"oui"),"C",IF(OR(AND(B140&lt;1000*G140,D140="oui"),AND(B140&gt;=G140*10,B140&lt;1000*G140)),"B",IF(B140&gt;=1000*G140,"A",""))))))</f>
        <v/>
      </c>
      <c r="K140" s="132" t="str">
        <f>IF($A140 &lt;&gt; "",VLOOKUP($A140,CSP!$1:$1048576,11,FALSE),"")</f>
        <v/>
      </c>
      <c r="L140" s="133" t="str">
        <f>IF($A140 &lt;&gt; "",VLOOKUP($A140,CSP!$1:$1048576,25,FALSE),"")</f>
        <v/>
      </c>
      <c r="N140" s="142"/>
      <c r="O140" s="144"/>
      <c r="P140" s="141" t="str">
        <f t="shared" ref="P140:P203" ca="1" si="34">IF(OR(N140="",O140="",A140=""),"",N140/(2^((TODAY()-O140)/L140)))</f>
        <v/>
      </c>
      <c r="W140" s="96">
        <f>SUMIF($E$11:$E$1004,AA140,AE$11:$AE$1004)</f>
        <v>0</v>
      </c>
      <c r="X140" s="74" t="str">
        <f t="shared" ref="X140:X203" si="35">IF(Z140&gt;=1000,"A",IF(OR(Z140&gt;=10,Y140&gt;=1),"B",IF(Z140&gt;=1,"C",IF(W140&gt;=1,"D","sans"))))</f>
        <v>sans</v>
      </c>
      <c r="Y140" s="74">
        <f>SUMIF($E$11:$E$1004,AA140,AD$11:$AD$1004)</f>
        <v>0</v>
      </c>
      <c r="Z140" s="95">
        <f>SUMIF($E$11:$E$1004,AA140,AB$11:$AB$1004)</f>
        <v>0</v>
      </c>
      <c r="AA140" s="97">
        <f t="shared" si="30"/>
        <v>130</v>
      </c>
      <c r="AB140" s="74">
        <f t="shared" ref="AB140:AB203" si="36">IF(AND(B140&lt;&gt;"",G140&lt;&gt;""),B140/G140,0)</f>
        <v>0</v>
      </c>
      <c r="AC140" s="74">
        <f t="shared" ref="AC140:AC203" si="37">IF(AB140&gt;=1,1,0)</f>
        <v>0</v>
      </c>
      <c r="AD140" s="74">
        <f t="shared" ref="AD140:AD203" si="38">IF(AND(B140&lt;&gt;"",D140="oui"),1,0)</f>
        <v>0</v>
      </c>
      <c r="AE140" s="96">
        <f t="shared" ref="AE140:AE203" si="39">IF(B140&lt;&gt;"",B140/F140,0)</f>
        <v>0</v>
      </c>
      <c r="AF140" s="74" t="str">
        <f t="shared" ref="AF140:AF203" si="40">X140</f>
        <v>sans</v>
      </c>
      <c r="AG140" s="74">
        <f t="shared" ref="AG140:AG203" si="41">IF(B140&lt;&gt;"",IF(J140="sans",0,IF(J140="A",4,IF(J140="B",3,IF(J140="C",2,IF(J140="D",1,""))))),0)</f>
        <v>0</v>
      </c>
      <c r="AH140" s="74">
        <f t="shared" si="32"/>
        <v>0</v>
      </c>
      <c r="AI140" s="74">
        <f t="shared" si="31"/>
        <v>0</v>
      </c>
      <c r="AJ140" s="74">
        <f t="shared" ref="AJ140:AJ203" si="42">IF(AI140&gt;=1,1,0)</f>
        <v>0</v>
      </c>
      <c r="AK140" s="74">
        <f t="shared" ref="AK140:AK203" si="43">IF(C140&lt;&gt;"",L140,0)</f>
        <v>0</v>
      </c>
    </row>
    <row r="141" spans="1:37">
      <c r="A141" s="179"/>
      <c r="B141" s="179"/>
      <c r="C141" s="19"/>
      <c r="D141" s="70"/>
      <c r="E141" s="71"/>
      <c r="F141" s="125" t="str">
        <f>IF($A141 &lt;&gt; "",VLOOKUP($A141,CSP!$1:$1048576,10,FALSE)/1000000,"")</f>
        <v/>
      </c>
      <c r="G141" s="125" t="str">
        <f>IF($A141 &lt;&gt; "",VLOOKUP($A141,CSP!$1:$1048576,14,FALSE)/1000000,"")</f>
        <v/>
      </c>
      <c r="H141" s="126" t="str">
        <f t="shared" ref="H141:H204" si="44">IF(AND(C141&lt;&gt;0,A141&lt;&gt;""), $C141/$F141,"")</f>
        <v/>
      </c>
      <c r="I141" s="126" t="str">
        <f t="shared" ref="I141:I204" si="45">IF(AND(F141=0,OR(B141&lt;&gt;"",C141&lt;&gt;"")),1,IF(AND(A141&lt;&gt;"",OR(B141&lt;&gt;"",C141&lt;&gt;"")),(B141+C141)/F141,""))</f>
        <v/>
      </c>
      <c r="J141" s="126" t="str">
        <f t="shared" si="33"/>
        <v/>
      </c>
      <c r="K141" s="132" t="str">
        <f>IF($A141 &lt;&gt; "",VLOOKUP($A141,CSP!$1:$1048576,11,FALSE),"")</f>
        <v/>
      </c>
      <c r="L141" s="133" t="str">
        <f>IF($A141 &lt;&gt; "",VLOOKUP($A141,CSP!$1:$1048576,25,FALSE),"")</f>
        <v/>
      </c>
      <c r="N141" s="142"/>
      <c r="O141" s="144"/>
      <c r="P141" s="141" t="str">
        <f t="shared" ca="1" si="34"/>
        <v/>
      </c>
      <c r="W141" s="96">
        <f>SUMIF($E$11:$E$1004,AA141,AE$11:$AE$1004)</f>
        <v>0</v>
      </c>
      <c r="X141" s="74" t="str">
        <f t="shared" si="35"/>
        <v>sans</v>
      </c>
      <c r="Y141" s="74">
        <f>SUMIF($E$11:$E$1004,AA141,AD$11:$AD$1004)</f>
        <v>0</v>
      </c>
      <c r="Z141" s="95">
        <f>SUMIF($E$11:$E$1004,AA141,AB$11:$AB$1004)</f>
        <v>0</v>
      </c>
      <c r="AA141" s="97">
        <f t="shared" ref="AA141:AA204" si="46">1+AA140</f>
        <v>131</v>
      </c>
      <c r="AB141" s="74">
        <f t="shared" si="36"/>
        <v>0</v>
      </c>
      <c r="AC141" s="74">
        <f t="shared" si="37"/>
        <v>0</v>
      </c>
      <c r="AD141" s="74">
        <f t="shared" si="38"/>
        <v>0</v>
      </c>
      <c r="AE141" s="96">
        <f t="shared" si="39"/>
        <v>0</v>
      </c>
      <c r="AF141" s="74" t="str">
        <f t="shared" si="40"/>
        <v>sans</v>
      </c>
      <c r="AG141" s="74">
        <f t="shared" si="41"/>
        <v>0</v>
      </c>
      <c r="AH141" s="74">
        <f t="shared" si="32"/>
        <v>0</v>
      </c>
      <c r="AI141" s="74">
        <f t="shared" ref="AI141:AI204" si="47">IF(AND(B141&lt;&gt;"",ISNUMBER(K141),K141&lt;&gt;0),B141/K141,0)</f>
        <v>0</v>
      </c>
      <c r="AJ141" s="74">
        <f t="shared" si="42"/>
        <v>0</v>
      </c>
      <c r="AK141" s="74">
        <f t="shared" si="43"/>
        <v>0</v>
      </c>
    </row>
    <row r="142" spans="1:37">
      <c r="A142" s="179"/>
      <c r="B142" s="179"/>
      <c r="C142" s="19"/>
      <c r="D142" s="70"/>
      <c r="E142" s="71"/>
      <c r="F142" s="125" t="str">
        <f>IF($A142 &lt;&gt; "",VLOOKUP($A142,CSP!$1:$1048576,10,FALSE)/1000000,"")</f>
        <v/>
      </c>
      <c r="G142" s="125" t="str">
        <f>IF($A142 &lt;&gt; "",VLOOKUP($A142,CSP!$1:$1048576,14,FALSE)/1000000,"")</f>
        <v/>
      </c>
      <c r="H142" s="126" t="str">
        <f t="shared" si="44"/>
        <v/>
      </c>
      <c r="I142" s="126" t="str">
        <f t="shared" si="45"/>
        <v/>
      </c>
      <c r="J142" s="126" t="str">
        <f t="shared" si="33"/>
        <v/>
      </c>
      <c r="K142" s="132" t="str">
        <f>IF($A142 &lt;&gt; "",VLOOKUP($A142,CSP!$1:$1048576,11,FALSE),"")</f>
        <v/>
      </c>
      <c r="L142" s="133" t="str">
        <f>IF($A142 &lt;&gt; "",VLOOKUP($A142,CSP!$1:$1048576,25,FALSE),"")</f>
        <v/>
      </c>
      <c r="N142" s="142"/>
      <c r="O142" s="144"/>
      <c r="P142" s="141" t="str">
        <f t="shared" ca="1" si="34"/>
        <v/>
      </c>
      <c r="W142" s="96">
        <f>SUMIF($E$11:$E$1004,AA142,AE$11:$AE$1004)</f>
        <v>0</v>
      </c>
      <c r="X142" s="74" t="str">
        <f t="shared" si="35"/>
        <v>sans</v>
      </c>
      <c r="Y142" s="74">
        <f>SUMIF($E$11:$E$1004,AA142,AD$11:$AD$1004)</f>
        <v>0</v>
      </c>
      <c r="Z142" s="95">
        <f>SUMIF($E$11:$E$1004,AA142,AB$11:$AB$1004)</f>
        <v>0</v>
      </c>
      <c r="AA142" s="97">
        <f t="shared" si="46"/>
        <v>132</v>
      </c>
      <c r="AB142" s="74">
        <f t="shared" si="36"/>
        <v>0</v>
      </c>
      <c r="AC142" s="74">
        <f t="shared" si="37"/>
        <v>0</v>
      </c>
      <c r="AD142" s="74">
        <f t="shared" si="38"/>
        <v>0</v>
      </c>
      <c r="AE142" s="96">
        <f t="shared" si="39"/>
        <v>0</v>
      </c>
      <c r="AF142" s="74" t="str">
        <f t="shared" si="40"/>
        <v>sans</v>
      </c>
      <c r="AG142" s="74">
        <f t="shared" si="41"/>
        <v>0</v>
      </c>
      <c r="AH142" s="74">
        <f t="shared" si="32"/>
        <v>0</v>
      </c>
      <c r="AI142" s="74">
        <f t="shared" si="47"/>
        <v>0</v>
      </c>
      <c r="AJ142" s="74">
        <f t="shared" si="42"/>
        <v>0</v>
      </c>
      <c r="AK142" s="74">
        <f t="shared" si="43"/>
        <v>0</v>
      </c>
    </row>
    <row r="143" spans="1:37" ht="15.75" customHeight="1">
      <c r="A143" s="21"/>
      <c r="B143" s="22"/>
      <c r="C143" s="19"/>
      <c r="D143" s="70"/>
      <c r="E143" s="71"/>
      <c r="F143" s="125" t="str">
        <f>IF($A143 &lt;&gt; "",VLOOKUP($A143,CSP!$1:$1048576,10,FALSE)/1000000,"")</f>
        <v/>
      </c>
      <c r="G143" s="125" t="str">
        <f>IF($A143 &lt;&gt; "",VLOOKUP($A143,CSP!$1:$1048576,14,FALSE)/1000000,"")</f>
        <v/>
      </c>
      <c r="H143" s="126" t="str">
        <f t="shared" si="44"/>
        <v/>
      </c>
      <c r="I143" s="126" t="str">
        <f t="shared" si="45"/>
        <v/>
      </c>
      <c r="J143" s="126" t="str">
        <f t="shared" si="33"/>
        <v/>
      </c>
      <c r="K143" s="132" t="str">
        <f>IF($A143 &lt;&gt; "",VLOOKUP($A143,CSP!$1:$1048576,11,FALSE),"")</f>
        <v/>
      </c>
      <c r="L143" s="133" t="str">
        <f>IF($A143 &lt;&gt; "",VLOOKUP($A143,CSP!$1:$1048576,25,FALSE),"")</f>
        <v/>
      </c>
      <c r="N143" s="142"/>
      <c r="O143" s="144"/>
      <c r="P143" s="141" t="str">
        <f t="shared" ca="1" si="34"/>
        <v/>
      </c>
      <c r="W143" s="96">
        <f>SUMIF($E$11:$E$1004,AA143,AE$11:$AE$1004)</f>
        <v>0</v>
      </c>
      <c r="X143" s="74" t="str">
        <f t="shared" si="35"/>
        <v>sans</v>
      </c>
      <c r="Y143" s="74">
        <f>SUMIF($E$11:$E$1004,AA143,AD$11:$AD$1004)</f>
        <v>0</v>
      </c>
      <c r="Z143" s="95">
        <f>SUMIF($E$11:$E$1004,AA143,AB$11:$AB$1004)</f>
        <v>0</v>
      </c>
      <c r="AA143" s="97">
        <f t="shared" si="46"/>
        <v>133</v>
      </c>
      <c r="AB143" s="74">
        <f t="shared" si="36"/>
        <v>0</v>
      </c>
      <c r="AC143" s="74">
        <f t="shared" si="37"/>
        <v>0</v>
      </c>
      <c r="AD143" s="74">
        <f t="shared" si="38"/>
        <v>0</v>
      </c>
      <c r="AE143" s="96">
        <f t="shared" si="39"/>
        <v>0</v>
      </c>
      <c r="AF143" s="74" t="str">
        <f t="shared" si="40"/>
        <v>sans</v>
      </c>
      <c r="AG143" s="74">
        <f t="shared" si="41"/>
        <v>0</v>
      </c>
      <c r="AH143" s="74">
        <f t="shared" si="32"/>
        <v>0</v>
      </c>
      <c r="AI143" s="74">
        <f t="shared" si="47"/>
        <v>0</v>
      </c>
      <c r="AJ143" s="74">
        <f t="shared" si="42"/>
        <v>0</v>
      </c>
      <c r="AK143" s="74">
        <f t="shared" si="43"/>
        <v>0</v>
      </c>
    </row>
    <row r="144" spans="1:37" ht="15.75" customHeight="1">
      <c r="A144" s="20"/>
      <c r="B144" s="19"/>
      <c r="C144" s="19"/>
      <c r="D144" s="70"/>
      <c r="E144" s="71"/>
      <c r="F144" s="125" t="str">
        <f>IF($A144 &lt;&gt; "",VLOOKUP($A144,CSP!$1:$1048576,10,FALSE)/1000000,"")</f>
        <v/>
      </c>
      <c r="G144" s="125" t="str">
        <f>IF($A144 &lt;&gt; "",VLOOKUP($A144,CSP!$1:$1048576,14,FALSE)/1000000,"")</f>
        <v/>
      </c>
      <c r="H144" s="126" t="str">
        <f t="shared" si="44"/>
        <v/>
      </c>
      <c r="I144" s="126" t="str">
        <f t="shared" si="45"/>
        <v/>
      </c>
      <c r="J144" s="126" t="str">
        <f t="shared" si="33"/>
        <v/>
      </c>
      <c r="K144" s="132" t="str">
        <f>IF($A144 &lt;&gt; "",VLOOKUP($A144,CSP!$1:$1048576,11,FALSE),"")</f>
        <v/>
      </c>
      <c r="L144" s="133" t="str">
        <f>IF($A144 &lt;&gt; "",VLOOKUP($A144,CSP!$1:$1048576,25,FALSE),"")</f>
        <v/>
      </c>
      <c r="N144" s="142"/>
      <c r="O144" s="144"/>
      <c r="P144" s="141" t="str">
        <f t="shared" ca="1" si="34"/>
        <v/>
      </c>
      <c r="W144" s="96">
        <f>SUMIF($E$11:$E$1004,AA144,AE$11:$AE$1004)</f>
        <v>0</v>
      </c>
      <c r="X144" s="74" t="str">
        <f t="shared" si="35"/>
        <v>sans</v>
      </c>
      <c r="Y144" s="74">
        <f>SUMIF($E$11:$E$1004,AA144,AD$11:$AD$1004)</f>
        <v>0</v>
      </c>
      <c r="Z144" s="95">
        <f>SUMIF($E$11:$E$1004,AA144,AB$11:$AB$1004)</f>
        <v>0</v>
      </c>
      <c r="AA144" s="97">
        <f t="shared" si="46"/>
        <v>134</v>
      </c>
      <c r="AB144" s="74">
        <f t="shared" si="36"/>
        <v>0</v>
      </c>
      <c r="AC144" s="74">
        <f t="shared" si="37"/>
        <v>0</v>
      </c>
      <c r="AD144" s="74">
        <f t="shared" si="38"/>
        <v>0</v>
      </c>
      <c r="AE144" s="96">
        <f t="shared" si="39"/>
        <v>0</v>
      </c>
      <c r="AF144" s="74" t="str">
        <f t="shared" si="40"/>
        <v>sans</v>
      </c>
      <c r="AG144" s="74">
        <f t="shared" si="41"/>
        <v>0</v>
      </c>
      <c r="AH144" s="74">
        <f t="shared" si="32"/>
        <v>0</v>
      </c>
      <c r="AI144" s="74">
        <f t="shared" si="47"/>
        <v>0</v>
      </c>
      <c r="AJ144" s="74">
        <f t="shared" si="42"/>
        <v>0</v>
      </c>
      <c r="AK144" s="74">
        <f t="shared" si="43"/>
        <v>0</v>
      </c>
    </row>
    <row r="145" spans="1:37" ht="15.75" customHeight="1">
      <c r="A145" s="20"/>
      <c r="B145" s="19"/>
      <c r="C145" s="19"/>
      <c r="D145" s="70"/>
      <c r="E145" s="71"/>
      <c r="F145" s="125" t="str">
        <f>IF($A145 &lt;&gt; "",VLOOKUP($A145,CSP!$1:$1048576,10,FALSE)/1000000,"")</f>
        <v/>
      </c>
      <c r="G145" s="125" t="str">
        <f>IF($A145 &lt;&gt; "",VLOOKUP($A145,CSP!$1:$1048576,14,FALSE)/1000000,"")</f>
        <v/>
      </c>
      <c r="H145" s="126" t="str">
        <f t="shared" si="44"/>
        <v/>
      </c>
      <c r="I145" s="126" t="str">
        <f t="shared" si="45"/>
        <v/>
      </c>
      <c r="J145" s="126" t="str">
        <f t="shared" si="33"/>
        <v/>
      </c>
      <c r="K145" s="132" t="str">
        <f>IF($A145 &lt;&gt; "",VLOOKUP($A145,CSP!$1:$1048576,11,FALSE),"")</f>
        <v/>
      </c>
      <c r="L145" s="133" t="str">
        <f>IF($A145 &lt;&gt; "",VLOOKUP($A145,CSP!$1:$1048576,25,FALSE),"")</f>
        <v/>
      </c>
      <c r="N145" s="142"/>
      <c r="O145" s="144"/>
      <c r="P145" s="141" t="str">
        <f t="shared" ca="1" si="34"/>
        <v/>
      </c>
      <c r="W145" s="96">
        <f>SUMIF($E$11:$E$1004,AA145,AE$11:$AE$1004)</f>
        <v>0</v>
      </c>
      <c r="X145" s="74" t="str">
        <f t="shared" si="35"/>
        <v>sans</v>
      </c>
      <c r="Y145" s="74">
        <f>SUMIF($E$11:$E$1004,AA145,AD$11:$AD$1004)</f>
        <v>0</v>
      </c>
      <c r="Z145" s="95">
        <f>SUMIF($E$11:$E$1004,AA145,AB$11:$AB$1004)</f>
        <v>0</v>
      </c>
      <c r="AA145" s="97">
        <f t="shared" si="46"/>
        <v>135</v>
      </c>
      <c r="AB145" s="74">
        <f t="shared" si="36"/>
        <v>0</v>
      </c>
      <c r="AC145" s="74">
        <f t="shared" si="37"/>
        <v>0</v>
      </c>
      <c r="AD145" s="74">
        <f t="shared" si="38"/>
        <v>0</v>
      </c>
      <c r="AE145" s="96">
        <f t="shared" si="39"/>
        <v>0</v>
      </c>
      <c r="AF145" s="74" t="str">
        <f t="shared" si="40"/>
        <v>sans</v>
      </c>
      <c r="AG145" s="74">
        <f t="shared" si="41"/>
        <v>0</v>
      </c>
      <c r="AH145" s="74">
        <f t="shared" si="32"/>
        <v>0</v>
      </c>
      <c r="AI145" s="74">
        <f t="shared" si="47"/>
        <v>0</v>
      </c>
      <c r="AJ145" s="74">
        <f t="shared" si="42"/>
        <v>0</v>
      </c>
      <c r="AK145" s="74">
        <f t="shared" si="43"/>
        <v>0</v>
      </c>
    </row>
    <row r="146" spans="1:37" ht="15.75" customHeight="1">
      <c r="A146" s="20"/>
      <c r="B146" s="19"/>
      <c r="C146" s="19"/>
      <c r="D146" s="70"/>
      <c r="E146" s="71"/>
      <c r="F146" s="125" t="str">
        <f>IF($A146 &lt;&gt; "",VLOOKUP($A146,CSP!$1:$1048576,10,FALSE)/1000000,"")</f>
        <v/>
      </c>
      <c r="G146" s="125" t="str">
        <f>IF($A146 &lt;&gt; "",VLOOKUP($A146,CSP!$1:$1048576,14,FALSE)/1000000,"")</f>
        <v/>
      </c>
      <c r="H146" s="126" t="str">
        <f t="shared" si="44"/>
        <v/>
      </c>
      <c r="I146" s="126" t="str">
        <f t="shared" si="45"/>
        <v/>
      </c>
      <c r="J146" s="126" t="str">
        <f t="shared" si="33"/>
        <v/>
      </c>
      <c r="K146" s="132" t="str">
        <f>IF($A146 &lt;&gt; "",VLOOKUP($A146,CSP!$1:$1048576,11,FALSE),"")</f>
        <v/>
      </c>
      <c r="L146" s="133" t="str">
        <f>IF($A146 &lt;&gt; "",VLOOKUP($A146,CSP!$1:$1048576,25,FALSE),"")</f>
        <v/>
      </c>
      <c r="N146" s="142"/>
      <c r="O146" s="144"/>
      <c r="P146" s="141" t="str">
        <f t="shared" ca="1" si="34"/>
        <v/>
      </c>
      <c r="W146" s="96">
        <f>SUMIF($E$11:$E$1004,AA146,AE$11:$AE$1004)</f>
        <v>0</v>
      </c>
      <c r="X146" s="74" t="str">
        <f t="shared" si="35"/>
        <v>sans</v>
      </c>
      <c r="Y146" s="74">
        <f>SUMIF($E$11:$E$1004,AA146,AD$11:$AD$1004)</f>
        <v>0</v>
      </c>
      <c r="Z146" s="95">
        <f>SUMIF($E$11:$E$1004,AA146,AB$11:$AB$1004)</f>
        <v>0</v>
      </c>
      <c r="AA146" s="97">
        <f t="shared" si="46"/>
        <v>136</v>
      </c>
      <c r="AB146" s="74">
        <f t="shared" si="36"/>
        <v>0</v>
      </c>
      <c r="AC146" s="74">
        <f t="shared" si="37"/>
        <v>0</v>
      </c>
      <c r="AD146" s="74">
        <f t="shared" si="38"/>
        <v>0</v>
      </c>
      <c r="AE146" s="96">
        <f t="shared" si="39"/>
        <v>0</v>
      </c>
      <c r="AF146" s="74" t="str">
        <f t="shared" si="40"/>
        <v>sans</v>
      </c>
      <c r="AG146" s="74">
        <f t="shared" si="41"/>
        <v>0</v>
      </c>
      <c r="AH146" s="74">
        <f t="shared" si="32"/>
        <v>0</v>
      </c>
      <c r="AI146" s="74">
        <f t="shared" si="47"/>
        <v>0</v>
      </c>
      <c r="AJ146" s="74">
        <f t="shared" si="42"/>
        <v>0</v>
      </c>
      <c r="AK146" s="74">
        <f t="shared" si="43"/>
        <v>0</v>
      </c>
    </row>
    <row r="147" spans="1:37" ht="15.75" customHeight="1">
      <c r="A147" s="20"/>
      <c r="B147" s="19"/>
      <c r="C147" s="19"/>
      <c r="D147" s="70"/>
      <c r="E147" s="71"/>
      <c r="F147" s="125" t="str">
        <f>IF($A147 &lt;&gt; "",VLOOKUP($A147,CSP!$1:$1048576,10,FALSE)/1000000,"")</f>
        <v/>
      </c>
      <c r="G147" s="125" t="str">
        <f>IF($A147 &lt;&gt; "",VLOOKUP($A147,CSP!$1:$1048576,14,FALSE)/1000000,"")</f>
        <v/>
      </c>
      <c r="H147" s="126" t="str">
        <f t="shared" si="44"/>
        <v/>
      </c>
      <c r="I147" s="126" t="str">
        <f t="shared" si="45"/>
        <v/>
      </c>
      <c r="J147" s="126" t="str">
        <f t="shared" si="33"/>
        <v/>
      </c>
      <c r="K147" s="132" t="str">
        <f>IF($A147 &lt;&gt; "",VLOOKUP($A147,CSP!$1:$1048576,11,FALSE),"")</f>
        <v/>
      </c>
      <c r="L147" s="133" t="str">
        <f>IF($A147 &lt;&gt; "",VLOOKUP($A147,CSP!$1:$1048576,25,FALSE),"")</f>
        <v/>
      </c>
      <c r="N147" s="142"/>
      <c r="O147" s="144"/>
      <c r="P147" s="141" t="str">
        <f t="shared" ca="1" si="34"/>
        <v/>
      </c>
      <c r="W147" s="96">
        <f>SUMIF($E$11:$E$1004,AA147,AE$11:$AE$1004)</f>
        <v>0</v>
      </c>
      <c r="X147" s="74" t="str">
        <f t="shared" si="35"/>
        <v>sans</v>
      </c>
      <c r="Y147" s="74">
        <f>SUMIF($E$11:$E$1004,AA147,AD$11:$AD$1004)</f>
        <v>0</v>
      </c>
      <c r="Z147" s="95">
        <f>SUMIF($E$11:$E$1004,AA147,AB$11:$AB$1004)</f>
        <v>0</v>
      </c>
      <c r="AA147" s="97">
        <f t="shared" si="46"/>
        <v>137</v>
      </c>
      <c r="AB147" s="74">
        <f t="shared" si="36"/>
        <v>0</v>
      </c>
      <c r="AC147" s="74">
        <f t="shared" si="37"/>
        <v>0</v>
      </c>
      <c r="AD147" s="74">
        <f t="shared" si="38"/>
        <v>0</v>
      </c>
      <c r="AE147" s="96">
        <f t="shared" si="39"/>
        <v>0</v>
      </c>
      <c r="AF147" s="74" t="str">
        <f t="shared" si="40"/>
        <v>sans</v>
      </c>
      <c r="AG147" s="74">
        <f t="shared" si="41"/>
        <v>0</v>
      </c>
      <c r="AH147" s="74">
        <f t="shared" si="32"/>
        <v>0</v>
      </c>
      <c r="AI147" s="74">
        <f t="shared" si="47"/>
        <v>0</v>
      </c>
      <c r="AJ147" s="74">
        <f t="shared" si="42"/>
        <v>0</v>
      </c>
      <c r="AK147" s="74">
        <f t="shared" si="43"/>
        <v>0</v>
      </c>
    </row>
    <row r="148" spans="1:37" ht="15.75" customHeight="1">
      <c r="A148" s="20"/>
      <c r="B148" s="19"/>
      <c r="C148" s="19"/>
      <c r="D148" s="70"/>
      <c r="E148" s="71"/>
      <c r="F148" s="125" t="str">
        <f>IF($A148 &lt;&gt; "",VLOOKUP($A148,CSP!$1:$1048576,10,FALSE)/1000000,"")</f>
        <v/>
      </c>
      <c r="G148" s="125" t="str">
        <f>IF($A148 &lt;&gt; "",VLOOKUP($A148,CSP!$1:$1048576,14,FALSE)/1000000,"")</f>
        <v/>
      </c>
      <c r="H148" s="126" t="str">
        <f t="shared" si="44"/>
        <v/>
      </c>
      <c r="I148" s="126" t="str">
        <f t="shared" si="45"/>
        <v/>
      </c>
      <c r="J148" s="126" t="str">
        <f t="shared" si="33"/>
        <v/>
      </c>
      <c r="K148" s="132" t="str">
        <f>IF($A148 &lt;&gt; "",VLOOKUP($A148,CSP!$1:$1048576,11,FALSE),"")</f>
        <v/>
      </c>
      <c r="L148" s="133" t="str">
        <f>IF($A148 &lt;&gt; "",VLOOKUP($A148,CSP!$1:$1048576,25,FALSE),"")</f>
        <v/>
      </c>
      <c r="N148" s="142"/>
      <c r="O148" s="144"/>
      <c r="P148" s="141" t="str">
        <f t="shared" ca="1" si="34"/>
        <v/>
      </c>
      <c r="W148" s="96">
        <f>SUMIF($E$11:$E$1004,AA148,AE$11:$AE$1004)</f>
        <v>0</v>
      </c>
      <c r="X148" s="74" t="str">
        <f t="shared" si="35"/>
        <v>sans</v>
      </c>
      <c r="Y148" s="74">
        <f>SUMIF($E$11:$E$1004,AA148,AD$11:$AD$1004)</f>
        <v>0</v>
      </c>
      <c r="Z148" s="95">
        <f>SUMIF($E$11:$E$1004,AA148,AB$11:$AB$1004)</f>
        <v>0</v>
      </c>
      <c r="AA148" s="97">
        <f t="shared" si="46"/>
        <v>138</v>
      </c>
      <c r="AB148" s="74">
        <f t="shared" si="36"/>
        <v>0</v>
      </c>
      <c r="AC148" s="74">
        <f t="shared" si="37"/>
        <v>0</v>
      </c>
      <c r="AD148" s="74">
        <f t="shared" si="38"/>
        <v>0</v>
      </c>
      <c r="AE148" s="96">
        <f t="shared" si="39"/>
        <v>0</v>
      </c>
      <c r="AF148" s="74" t="str">
        <f t="shared" si="40"/>
        <v>sans</v>
      </c>
      <c r="AG148" s="74">
        <f t="shared" si="41"/>
        <v>0</v>
      </c>
      <c r="AH148" s="74">
        <f t="shared" si="32"/>
        <v>0</v>
      </c>
      <c r="AI148" s="74">
        <f t="shared" si="47"/>
        <v>0</v>
      </c>
      <c r="AJ148" s="74">
        <f t="shared" si="42"/>
        <v>0</v>
      </c>
      <c r="AK148" s="74">
        <f t="shared" si="43"/>
        <v>0</v>
      </c>
    </row>
    <row r="149" spans="1:37" ht="15.75" customHeight="1">
      <c r="A149" s="20"/>
      <c r="B149" s="19"/>
      <c r="C149" s="19"/>
      <c r="D149" s="70"/>
      <c r="E149" s="71"/>
      <c r="F149" s="125" t="str">
        <f>IF($A149 &lt;&gt; "",VLOOKUP($A149,CSP!$1:$1048576,10,FALSE)/1000000,"")</f>
        <v/>
      </c>
      <c r="G149" s="125" t="str">
        <f>IF($A149 &lt;&gt; "",VLOOKUP($A149,CSP!$1:$1048576,14,FALSE)/1000000,"")</f>
        <v/>
      </c>
      <c r="H149" s="126" t="str">
        <f t="shared" si="44"/>
        <v/>
      </c>
      <c r="I149" s="126" t="str">
        <f t="shared" si="45"/>
        <v/>
      </c>
      <c r="J149" s="126" t="str">
        <f t="shared" si="33"/>
        <v/>
      </c>
      <c r="K149" s="132" t="str">
        <f>IF($A149 &lt;&gt; "",VLOOKUP($A149,CSP!$1:$1048576,11,FALSE),"")</f>
        <v/>
      </c>
      <c r="L149" s="133" t="str">
        <f>IF($A149 &lt;&gt; "",VLOOKUP($A149,CSP!$1:$1048576,25,FALSE),"")</f>
        <v/>
      </c>
      <c r="N149" s="142"/>
      <c r="O149" s="144"/>
      <c r="P149" s="141" t="str">
        <f t="shared" ca="1" si="34"/>
        <v/>
      </c>
      <c r="W149" s="96">
        <f>SUMIF($E$11:$E$1004,AA149,AE$11:$AE$1004)</f>
        <v>0</v>
      </c>
      <c r="X149" s="74" t="str">
        <f t="shared" si="35"/>
        <v>sans</v>
      </c>
      <c r="Y149" s="74">
        <f>SUMIF($E$11:$E$1004,AA149,AD$11:$AD$1004)</f>
        <v>0</v>
      </c>
      <c r="Z149" s="95">
        <f>SUMIF($E$11:$E$1004,AA149,AB$11:$AB$1004)</f>
        <v>0</v>
      </c>
      <c r="AA149" s="97">
        <f t="shared" si="46"/>
        <v>139</v>
      </c>
      <c r="AB149" s="74">
        <f t="shared" si="36"/>
        <v>0</v>
      </c>
      <c r="AC149" s="74">
        <f t="shared" si="37"/>
        <v>0</v>
      </c>
      <c r="AD149" s="74">
        <f t="shared" si="38"/>
        <v>0</v>
      </c>
      <c r="AE149" s="96">
        <f t="shared" si="39"/>
        <v>0</v>
      </c>
      <c r="AF149" s="74" t="str">
        <f t="shared" si="40"/>
        <v>sans</v>
      </c>
      <c r="AG149" s="74">
        <f t="shared" si="41"/>
        <v>0</v>
      </c>
      <c r="AH149" s="74">
        <f t="shared" si="32"/>
        <v>0</v>
      </c>
      <c r="AI149" s="74">
        <f t="shared" si="47"/>
        <v>0</v>
      </c>
      <c r="AJ149" s="74">
        <f t="shared" si="42"/>
        <v>0</v>
      </c>
      <c r="AK149" s="74">
        <f t="shared" si="43"/>
        <v>0</v>
      </c>
    </row>
    <row r="150" spans="1:37" ht="15.75" customHeight="1">
      <c r="A150" s="20"/>
      <c r="B150" s="19"/>
      <c r="C150" s="19"/>
      <c r="D150" s="70"/>
      <c r="E150" s="71"/>
      <c r="F150" s="125" t="str">
        <f>IF($A150 &lt;&gt; "",VLOOKUP($A150,CSP!$1:$1048576,10,FALSE)/1000000,"")</f>
        <v/>
      </c>
      <c r="G150" s="125" t="str">
        <f>IF($A150 &lt;&gt; "",VLOOKUP($A150,CSP!$1:$1048576,14,FALSE)/1000000,"")</f>
        <v/>
      </c>
      <c r="H150" s="126" t="str">
        <f t="shared" si="44"/>
        <v/>
      </c>
      <c r="I150" s="126" t="str">
        <f t="shared" si="45"/>
        <v/>
      </c>
      <c r="J150" s="126" t="str">
        <f t="shared" si="33"/>
        <v/>
      </c>
      <c r="K150" s="132" t="str">
        <f>IF($A150 &lt;&gt; "",VLOOKUP($A150,CSP!$1:$1048576,11,FALSE),"")</f>
        <v/>
      </c>
      <c r="L150" s="133" t="str">
        <f>IF($A150 &lt;&gt; "",VLOOKUP($A150,CSP!$1:$1048576,25,FALSE),"")</f>
        <v/>
      </c>
      <c r="N150" s="142"/>
      <c r="O150" s="144"/>
      <c r="P150" s="141" t="str">
        <f t="shared" ca="1" si="34"/>
        <v/>
      </c>
      <c r="W150" s="96">
        <f>SUMIF($E$11:$E$1004,AA150,AE$11:$AE$1004)</f>
        <v>0</v>
      </c>
      <c r="X150" s="74" t="str">
        <f t="shared" si="35"/>
        <v>sans</v>
      </c>
      <c r="Y150" s="74">
        <f>SUMIF($E$11:$E$1004,AA150,AD$11:$AD$1004)</f>
        <v>0</v>
      </c>
      <c r="Z150" s="95">
        <f>SUMIF($E$11:$E$1004,AA150,AB$11:$AB$1004)</f>
        <v>0</v>
      </c>
      <c r="AA150" s="97">
        <f t="shared" si="46"/>
        <v>140</v>
      </c>
      <c r="AB150" s="74">
        <f t="shared" si="36"/>
        <v>0</v>
      </c>
      <c r="AC150" s="74">
        <f t="shared" si="37"/>
        <v>0</v>
      </c>
      <c r="AD150" s="74">
        <f t="shared" si="38"/>
        <v>0</v>
      </c>
      <c r="AE150" s="96">
        <f t="shared" si="39"/>
        <v>0</v>
      </c>
      <c r="AF150" s="74" t="str">
        <f t="shared" si="40"/>
        <v>sans</v>
      </c>
      <c r="AG150" s="74">
        <f t="shared" si="41"/>
        <v>0</v>
      </c>
      <c r="AH150" s="74">
        <f t="shared" si="32"/>
        <v>0</v>
      </c>
      <c r="AI150" s="74">
        <f t="shared" si="47"/>
        <v>0</v>
      </c>
      <c r="AJ150" s="74">
        <f t="shared" si="42"/>
        <v>0</v>
      </c>
      <c r="AK150" s="74">
        <f t="shared" si="43"/>
        <v>0</v>
      </c>
    </row>
    <row r="151" spans="1:37" ht="15.75" customHeight="1">
      <c r="A151" s="20"/>
      <c r="B151" s="19"/>
      <c r="C151" s="19"/>
      <c r="D151" s="70"/>
      <c r="E151" s="71"/>
      <c r="F151" s="125" t="str">
        <f>IF($A151 &lt;&gt; "",VLOOKUP($A151,CSP!$1:$1048576,10,FALSE)/1000000,"")</f>
        <v/>
      </c>
      <c r="G151" s="125" t="str">
        <f>IF($A151 &lt;&gt; "",VLOOKUP($A151,CSP!$1:$1048576,14,FALSE)/1000000,"")</f>
        <v/>
      </c>
      <c r="H151" s="126" t="str">
        <f t="shared" si="44"/>
        <v/>
      </c>
      <c r="I151" s="126" t="str">
        <f t="shared" si="45"/>
        <v/>
      </c>
      <c r="J151" s="126" t="str">
        <f t="shared" si="33"/>
        <v/>
      </c>
      <c r="K151" s="132" t="str">
        <f>IF($A151 &lt;&gt; "",VLOOKUP($A151,CSP!$1:$1048576,11,FALSE),"")</f>
        <v/>
      </c>
      <c r="L151" s="133" t="str">
        <f>IF($A151 &lt;&gt; "",VLOOKUP($A151,CSP!$1:$1048576,25,FALSE),"")</f>
        <v/>
      </c>
      <c r="N151" s="142"/>
      <c r="O151" s="144"/>
      <c r="P151" s="141" t="str">
        <f t="shared" ca="1" si="34"/>
        <v/>
      </c>
      <c r="W151" s="96">
        <f>SUMIF($E$11:$E$1004,AA151,AE$11:$AE$1004)</f>
        <v>0</v>
      </c>
      <c r="X151" s="74" t="str">
        <f t="shared" si="35"/>
        <v>sans</v>
      </c>
      <c r="Y151" s="74">
        <f>SUMIF($E$11:$E$1004,AA151,AD$11:$AD$1004)</f>
        <v>0</v>
      </c>
      <c r="Z151" s="95">
        <f>SUMIF($E$11:$E$1004,AA151,AB$11:$AB$1004)</f>
        <v>0</v>
      </c>
      <c r="AA151" s="97">
        <f t="shared" si="46"/>
        <v>141</v>
      </c>
      <c r="AB151" s="74">
        <f t="shared" si="36"/>
        <v>0</v>
      </c>
      <c r="AC151" s="74">
        <f t="shared" si="37"/>
        <v>0</v>
      </c>
      <c r="AD151" s="74">
        <f t="shared" si="38"/>
        <v>0</v>
      </c>
      <c r="AE151" s="96">
        <f t="shared" si="39"/>
        <v>0</v>
      </c>
      <c r="AF151" s="74" t="str">
        <f t="shared" si="40"/>
        <v>sans</v>
      </c>
      <c r="AG151" s="74">
        <f t="shared" si="41"/>
        <v>0</v>
      </c>
      <c r="AH151" s="74">
        <f t="shared" si="32"/>
        <v>0</v>
      </c>
      <c r="AI151" s="74">
        <f t="shared" si="47"/>
        <v>0</v>
      </c>
      <c r="AJ151" s="74">
        <f t="shared" si="42"/>
        <v>0</v>
      </c>
      <c r="AK151" s="74">
        <f t="shared" si="43"/>
        <v>0</v>
      </c>
    </row>
    <row r="152" spans="1:37" ht="15.75" customHeight="1">
      <c r="A152" s="20"/>
      <c r="B152" s="19"/>
      <c r="C152" s="19"/>
      <c r="D152" s="70"/>
      <c r="E152" s="71"/>
      <c r="F152" s="125" t="str">
        <f>IF($A152 &lt;&gt; "",VLOOKUP($A152,CSP!$1:$1048576,10,FALSE)/1000000,"")</f>
        <v/>
      </c>
      <c r="G152" s="125" t="str">
        <f>IF($A152 &lt;&gt; "",VLOOKUP($A152,CSP!$1:$1048576,14,FALSE)/1000000,"")</f>
        <v/>
      </c>
      <c r="H152" s="126" t="str">
        <f t="shared" si="44"/>
        <v/>
      </c>
      <c r="I152" s="126" t="str">
        <f t="shared" si="45"/>
        <v/>
      </c>
      <c r="J152" s="126" t="str">
        <f t="shared" si="33"/>
        <v/>
      </c>
      <c r="K152" s="132" t="str">
        <f>IF($A152 &lt;&gt; "",VLOOKUP($A152,CSP!$1:$1048576,11,FALSE),"")</f>
        <v/>
      </c>
      <c r="L152" s="133" t="str">
        <f>IF($A152 &lt;&gt; "",VLOOKUP($A152,CSP!$1:$1048576,25,FALSE),"")</f>
        <v/>
      </c>
      <c r="N152" s="142"/>
      <c r="O152" s="144"/>
      <c r="P152" s="141" t="str">
        <f t="shared" ca="1" si="34"/>
        <v/>
      </c>
      <c r="W152" s="96">
        <f>SUMIF($E$11:$E$1004,AA152,AE$11:$AE$1004)</f>
        <v>0</v>
      </c>
      <c r="X152" s="74" t="str">
        <f t="shared" si="35"/>
        <v>sans</v>
      </c>
      <c r="Y152" s="74">
        <f>SUMIF($E$11:$E$1004,AA152,AD$11:$AD$1004)</f>
        <v>0</v>
      </c>
      <c r="Z152" s="95">
        <f>SUMIF($E$11:$E$1004,AA152,AB$11:$AB$1004)</f>
        <v>0</v>
      </c>
      <c r="AA152" s="97">
        <f t="shared" si="46"/>
        <v>142</v>
      </c>
      <c r="AB152" s="74">
        <f t="shared" si="36"/>
        <v>0</v>
      </c>
      <c r="AC152" s="74">
        <f t="shared" si="37"/>
        <v>0</v>
      </c>
      <c r="AD152" s="74">
        <f t="shared" si="38"/>
        <v>0</v>
      </c>
      <c r="AE152" s="96">
        <f t="shared" si="39"/>
        <v>0</v>
      </c>
      <c r="AF152" s="74" t="str">
        <f t="shared" si="40"/>
        <v>sans</v>
      </c>
      <c r="AG152" s="74">
        <f t="shared" si="41"/>
        <v>0</v>
      </c>
      <c r="AH152" s="74">
        <f t="shared" si="32"/>
        <v>0</v>
      </c>
      <c r="AI152" s="74">
        <f t="shared" si="47"/>
        <v>0</v>
      </c>
      <c r="AJ152" s="74">
        <f t="shared" si="42"/>
        <v>0</v>
      </c>
      <c r="AK152" s="74">
        <f t="shared" si="43"/>
        <v>0</v>
      </c>
    </row>
    <row r="153" spans="1:37" ht="15.75" customHeight="1">
      <c r="A153" s="20"/>
      <c r="B153" s="19"/>
      <c r="C153" s="19"/>
      <c r="D153" s="70"/>
      <c r="E153" s="71"/>
      <c r="F153" s="125" t="str">
        <f>IF($A153 &lt;&gt; "",VLOOKUP($A153,CSP!$1:$1048576,10,FALSE)/1000000,"")</f>
        <v/>
      </c>
      <c r="G153" s="125" t="str">
        <f>IF($A153 &lt;&gt; "",VLOOKUP($A153,CSP!$1:$1048576,14,FALSE)/1000000,"")</f>
        <v/>
      </c>
      <c r="H153" s="126" t="str">
        <f t="shared" si="44"/>
        <v/>
      </c>
      <c r="I153" s="126" t="str">
        <f t="shared" si="45"/>
        <v/>
      </c>
      <c r="J153" s="126" t="str">
        <f t="shared" si="33"/>
        <v/>
      </c>
      <c r="K153" s="132" t="str">
        <f>IF($A153 &lt;&gt; "",VLOOKUP($A153,CSP!$1:$1048576,11,FALSE),"")</f>
        <v/>
      </c>
      <c r="L153" s="133" t="str">
        <f>IF($A153 &lt;&gt; "",VLOOKUP($A153,CSP!$1:$1048576,25,FALSE),"")</f>
        <v/>
      </c>
      <c r="N153" s="142"/>
      <c r="O153" s="144"/>
      <c r="P153" s="141" t="str">
        <f t="shared" ca="1" si="34"/>
        <v/>
      </c>
      <c r="W153" s="96">
        <f>SUMIF($E$11:$E$1004,AA153,AE$11:$AE$1004)</f>
        <v>0</v>
      </c>
      <c r="X153" s="74" t="str">
        <f t="shared" si="35"/>
        <v>sans</v>
      </c>
      <c r="Y153" s="74">
        <f>SUMIF($E$11:$E$1004,AA153,AD$11:$AD$1004)</f>
        <v>0</v>
      </c>
      <c r="Z153" s="95">
        <f>SUMIF($E$11:$E$1004,AA153,AB$11:$AB$1004)</f>
        <v>0</v>
      </c>
      <c r="AA153" s="97">
        <f t="shared" si="46"/>
        <v>143</v>
      </c>
      <c r="AB153" s="74">
        <f t="shared" si="36"/>
        <v>0</v>
      </c>
      <c r="AC153" s="74">
        <f t="shared" si="37"/>
        <v>0</v>
      </c>
      <c r="AD153" s="74">
        <f t="shared" si="38"/>
        <v>0</v>
      </c>
      <c r="AE153" s="96">
        <f t="shared" si="39"/>
        <v>0</v>
      </c>
      <c r="AF153" s="74" t="str">
        <f t="shared" si="40"/>
        <v>sans</v>
      </c>
      <c r="AG153" s="74">
        <f t="shared" si="41"/>
        <v>0</v>
      </c>
      <c r="AH153" s="74">
        <f t="shared" si="32"/>
        <v>0</v>
      </c>
      <c r="AI153" s="74">
        <f t="shared" si="47"/>
        <v>0</v>
      </c>
      <c r="AJ153" s="74">
        <f t="shared" si="42"/>
        <v>0</v>
      </c>
      <c r="AK153" s="74">
        <f t="shared" si="43"/>
        <v>0</v>
      </c>
    </row>
    <row r="154" spans="1:37" ht="15.75" customHeight="1">
      <c r="A154" s="20"/>
      <c r="B154" s="19"/>
      <c r="C154" s="19"/>
      <c r="D154" s="70"/>
      <c r="E154" s="71"/>
      <c r="F154" s="125" t="str">
        <f>IF($A154 &lt;&gt; "",VLOOKUP($A154,CSP!$1:$1048576,10,FALSE)/1000000,"")</f>
        <v/>
      </c>
      <c r="G154" s="125" t="str">
        <f>IF($A154 &lt;&gt; "",VLOOKUP($A154,CSP!$1:$1048576,14,FALSE)/1000000,"")</f>
        <v/>
      </c>
      <c r="H154" s="126" t="str">
        <f t="shared" si="44"/>
        <v/>
      </c>
      <c r="I154" s="126" t="str">
        <f t="shared" si="45"/>
        <v/>
      </c>
      <c r="J154" s="126" t="str">
        <f t="shared" si="33"/>
        <v/>
      </c>
      <c r="K154" s="132" t="str">
        <f>IF($A154 &lt;&gt; "",VLOOKUP($A154,CSP!$1:$1048576,11,FALSE),"")</f>
        <v/>
      </c>
      <c r="L154" s="133" t="str">
        <f>IF($A154 &lt;&gt; "",VLOOKUP($A154,CSP!$1:$1048576,25,FALSE),"")</f>
        <v/>
      </c>
      <c r="N154" s="142"/>
      <c r="O154" s="144"/>
      <c r="P154" s="141" t="str">
        <f t="shared" ca="1" si="34"/>
        <v/>
      </c>
      <c r="W154" s="96">
        <f>SUMIF($E$11:$E$1004,AA154,AE$11:$AE$1004)</f>
        <v>0</v>
      </c>
      <c r="X154" s="74" t="str">
        <f t="shared" si="35"/>
        <v>sans</v>
      </c>
      <c r="Y154" s="74">
        <f>SUMIF($E$11:$E$1004,AA154,AD$11:$AD$1004)</f>
        <v>0</v>
      </c>
      <c r="Z154" s="95">
        <f>SUMIF($E$11:$E$1004,AA154,AB$11:$AB$1004)</f>
        <v>0</v>
      </c>
      <c r="AA154" s="97">
        <f t="shared" si="46"/>
        <v>144</v>
      </c>
      <c r="AB154" s="74">
        <f t="shared" si="36"/>
        <v>0</v>
      </c>
      <c r="AC154" s="74">
        <f t="shared" si="37"/>
        <v>0</v>
      </c>
      <c r="AD154" s="74">
        <f t="shared" si="38"/>
        <v>0</v>
      </c>
      <c r="AE154" s="96">
        <f t="shared" si="39"/>
        <v>0</v>
      </c>
      <c r="AF154" s="74" t="str">
        <f t="shared" si="40"/>
        <v>sans</v>
      </c>
      <c r="AG154" s="74">
        <f t="shared" si="41"/>
        <v>0</v>
      </c>
      <c r="AH154" s="74">
        <f t="shared" si="32"/>
        <v>0</v>
      </c>
      <c r="AI154" s="74">
        <f t="shared" si="47"/>
        <v>0</v>
      </c>
      <c r="AJ154" s="74">
        <f t="shared" si="42"/>
        <v>0</v>
      </c>
      <c r="AK154" s="74">
        <f t="shared" si="43"/>
        <v>0</v>
      </c>
    </row>
    <row r="155" spans="1:37" ht="15.75" customHeight="1">
      <c r="A155" s="20"/>
      <c r="B155" s="19"/>
      <c r="C155" s="19"/>
      <c r="D155" s="70"/>
      <c r="E155" s="71"/>
      <c r="F155" s="125" t="str">
        <f>IF($A155 &lt;&gt; "",VLOOKUP($A155,CSP!$1:$1048576,10,FALSE)/1000000,"")</f>
        <v/>
      </c>
      <c r="G155" s="125" t="str">
        <f>IF($A155 &lt;&gt; "",VLOOKUP($A155,CSP!$1:$1048576,14,FALSE)/1000000,"")</f>
        <v/>
      </c>
      <c r="H155" s="126" t="str">
        <f t="shared" si="44"/>
        <v/>
      </c>
      <c r="I155" s="126" t="str">
        <f t="shared" si="45"/>
        <v/>
      </c>
      <c r="J155" s="126" t="str">
        <f t="shared" si="33"/>
        <v/>
      </c>
      <c r="K155" s="132" t="str">
        <f>IF($A155 &lt;&gt; "",VLOOKUP($A155,CSP!$1:$1048576,11,FALSE),"")</f>
        <v/>
      </c>
      <c r="L155" s="133" t="str">
        <f>IF($A155 &lt;&gt; "",VLOOKUP($A155,CSP!$1:$1048576,25,FALSE),"")</f>
        <v/>
      </c>
      <c r="N155" s="142"/>
      <c r="O155" s="144"/>
      <c r="P155" s="141" t="str">
        <f t="shared" ca="1" si="34"/>
        <v/>
      </c>
      <c r="W155" s="96">
        <f>SUMIF($E$11:$E$1004,AA155,AE$11:$AE$1004)</f>
        <v>0</v>
      </c>
      <c r="X155" s="74" t="str">
        <f t="shared" si="35"/>
        <v>sans</v>
      </c>
      <c r="Y155" s="74">
        <f>SUMIF($E$11:$E$1004,AA155,AD$11:$AD$1004)</f>
        <v>0</v>
      </c>
      <c r="Z155" s="95">
        <f>SUMIF($E$11:$E$1004,AA155,AB$11:$AB$1004)</f>
        <v>0</v>
      </c>
      <c r="AA155" s="97">
        <f t="shared" si="46"/>
        <v>145</v>
      </c>
      <c r="AB155" s="74">
        <f t="shared" si="36"/>
        <v>0</v>
      </c>
      <c r="AC155" s="74">
        <f t="shared" si="37"/>
        <v>0</v>
      </c>
      <c r="AD155" s="74">
        <f t="shared" si="38"/>
        <v>0</v>
      </c>
      <c r="AE155" s="96">
        <f t="shared" si="39"/>
        <v>0</v>
      </c>
      <c r="AF155" s="74" t="str">
        <f t="shared" si="40"/>
        <v>sans</v>
      </c>
      <c r="AG155" s="74">
        <f t="shared" si="41"/>
        <v>0</v>
      </c>
      <c r="AH155" s="74">
        <f t="shared" si="32"/>
        <v>0</v>
      </c>
      <c r="AI155" s="74">
        <f t="shared" si="47"/>
        <v>0</v>
      </c>
      <c r="AJ155" s="74">
        <f t="shared" si="42"/>
        <v>0</v>
      </c>
      <c r="AK155" s="74">
        <f t="shared" si="43"/>
        <v>0</v>
      </c>
    </row>
    <row r="156" spans="1:37" ht="15.75" customHeight="1">
      <c r="A156" s="20"/>
      <c r="B156" s="19"/>
      <c r="C156" s="19"/>
      <c r="D156" s="70"/>
      <c r="E156" s="71"/>
      <c r="F156" s="125" t="str">
        <f>IF($A156 &lt;&gt; "",VLOOKUP($A156,CSP!$1:$1048576,10,FALSE)/1000000,"")</f>
        <v/>
      </c>
      <c r="G156" s="125" t="str">
        <f>IF($A156 &lt;&gt; "",VLOOKUP($A156,CSP!$1:$1048576,14,FALSE)/1000000,"")</f>
        <v/>
      </c>
      <c r="H156" s="126" t="str">
        <f t="shared" si="44"/>
        <v/>
      </c>
      <c r="I156" s="126" t="str">
        <f t="shared" si="45"/>
        <v/>
      </c>
      <c r="J156" s="126" t="str">
        <f t="shared" si="33"/>
        <v/>
      </c>
      <c r="K156" s="132" t="str">
        <f>IF($A156 &lt;&gt; "",VLOOKUP($A156,CSP!$1:$1048576,11,FALSE),"")</f>
        <v/>
      </c>
      <c r="L156" s="133" t="str">
        <f>IF($A156 &lt;&gt; "",VLOOKUP($A156,CSP!$1:$1048576,25,FALSE),"")</f>
        <v/>
      </c>
      <c r="N156" s="142"/>
      <c r="O156" s="144"/>
      <c r="P156" s="141" t="str">
        <f t="shared" ca="1" si="34"/>
        <v/>
      </c>
      <c r="W156" s="96">
        <f>SUMIF($E$11:$E$1004,AA156,AE$11:$AE$1004)</f>
        <v>0</v>
      </c>
      <c r="X156" s="74" t="str">
        <f t="shared" si="35"/>
        <v>sans</v>
      </c>
      <c r="Y156" s="74">
        <f>SUMIF($E$11:$E$1004,AA156,AD$11:$AD$1004)</f>
        <v>0</v>
      </c>
      <c r="Z156" s="95">
        <f>SUMIF($E$11:$E$1004,AA156,AB$11:$AB$1004)</f>
        <v>0</v>
      </c>
      <c r="AA156" s="97">
        <f t="shared" si="46"/>
        <v>146</v>
      </c>
      <c r="AB156" s="74">
        <f t="shared" si="36"/>
        <v>0</v>
      </c>
      <c r="AC156" s="74">
        <f t="shared" si="37"/>
        <v>0</v>
      </c>
      <c r="AD156" s="74">
        <f t="shared" si="38"/>
        <v>0</v>
      </c>
      <c r="AE156" s="96">
        <f t="shared" si="39"/>
        <v>0</v>
      </c>
      <c r="AF156" s="74" t="str">
        <f t="shared" si="40"/>
        <v>sans</v>
      </c>
      <c r="AG156" s="74">
        <f t="shared" si="41"/>
        <v>0</v>
      </c>
      <c r="AH156" s="74">
        <f t="shared" si="32"/>
        <v>0</v>
      </c>
      <c r="AI156" s="74">
        <f t="shared" si="47"/>
        <v>0</v>
      </c>
      <c r="AJ156" s="74">
        <f t="shared" si="42"/>
        <v>0</v>
      </c>
      <c r="AK156" s="74">
        <f t="shared" si="43"/>
        <v>0</v>
      </c>
    </row>
    <row r="157" spans="1:37" ht="15.75" customHeight="1">
      <c r="A157" s="20"/>
      <c r="B157" s="19"/>
      <c r="C157" s="19"/>
      <c r="D157" s="70"/>
      <c r="E157" s="71"/>
      <c r="F157" s="125" t="str">
        <f>IF($A157 &lt;&gt; "",VLOOKUP($A157,CSP!$1:$1048576,10,FALSE)/1000000,"")</f>
        <v/>
      </c>
      <c r="G157" s="125" t="str">
        <f>IF($A157 &lt;&gt; "",VLOOKUP($A157,CSP!$1:$1048576,14,FALSE)/1000000,"")</f>
        <v/>
      </c>
      <c r="H157" s="126" t="str">
        <f t="shared" si="44"/>
        <v/>
      </c>
      <c r="I157" s="126" t="str">
        <f t="shared" si="45"/>
        <v/>
      </c>
      <c r="J157" s="126" t="str">
        <f t="shared" si="33"/>
        <v/>
      </c>
      <c r="K157" s="132" t="str">
        <f>IF($A157 &lt;&gt; "",VLOOKUP($A157,CSP!$1:$1048576,11,FALSE),"")</f>
        <v/>
      </c>
      <c r="L157" s="133" t="str">
        <f>IF($A157 &lt;&gt; "",VLOOKUP($A157,CSP!$1:$1048576,25,FALSE),"")</f>
        <v/>
      </c>
      <c r="N157" s="142"/>
      <c r="O157" s="144"/>
      <c r="P157" s="141" t="str">
        <f t="shared" ca="1" si="34"/>
        <v/>
      </c>
      <c r="W157" s="96">
        <f>SUMIF($E$11:$E$1004,AA157,AE$11:$AE$1004)</f>
        <v>0</v>
      </c>
      <c r="X157" s="74" t="str">
        <f t="shared" si="35"/>
        <v>sans</v>
      </c>
      <c r="Y157" s="74">
        <f>SUMIF($E$11:$E$1004,AA157,AD$11:$AD$1004)</f>
        <v>0</v>
      </c>
      <c r="Z157" s="95">
        <f>SUMIF($E$11:$E$1004,AA157,AB$11:$AB$1004)</f>
        <v>0</v>
      </c>
      <c r="AA157" s="97">
        <f t="shared" si="46"/>
        <v>147</v>
      </c>
      <c r="AB157" s="74">
        <f t="shared" si="36"/>
        <v>0</v>
      </c>
      <c r="AC157" s="74">
        <f t="shared" si="37"/>
        <v>0</v>
      </c>
      <c r="AD157" s="74">
        <f t="shared" si="38"/>
        <v>0</v>
      </c>
      <c r="AE157" s="96">
        <f t="shared" si="39"/>
        <v>0</v>
      </c>
      <c r="AF157" s="74" t="str">
        <f t="shared" si="40"/>
        <v>sans</v>
      </c>
      <c r="AG157" s="74">
        <f t="shared" si="41"/>
        <v>0</v>
      </c>
      <c r="AH157" s="74">
        <f t="shared" si="32"/>
        <v>0</v>
      </c>
      <c r="AI157" s="74">
        <f t="shared" si="47"/>
        <v>0</v>
      </c>
      <c r="AJ157" s="74">
        <f t="shared" si="42"/>
        <v>0</v>
      </c>
      <c r="AK157" s="74">
        <f t="shared" si="43"/>
        <v>0</v>
      </c>
    </row>
    <row r="158" spans="1:37" ht="15.75" customHeight="1">
      <c r="A158" s="20"/>
      <c r="B158" s="19"/>
      <c r="C158" s="19"/>
      <c r="D158" s="70"/>
      <c r="E158" s="71"/>
      <c r="F158" s="125" t="str">
        <f>IF($A158 &lt;&gt; "",VLOOKUP($A158,CSP!$1:$1048576,10,FALSE)/1000000,"")</f>
        <v/>
      </c>
      <c r="G158" s="125" t="str">
        <f>IF($A158 &lt;&gt; "",VLOOKUP($A158,CSP!$1:$1048576,14,FALSE)/1000000,"")</f>
        <v/>
      </c>
      <c r="H158" s="126" t="str">
        <f t="shared" si="44"/>
        <v/>
      </c>
      <c r="I158" s="126" t="str">
        <f t="shared" si="45"/>
        <v/>
      </c>
      <c r="J158" s="126" t="str">
        <f t="shared" si="33"/>
        <v/>
      </c>
      <c r="K158" s="132" t="str">
        <f>IF($A158 &lt;&gt; "",VLOOKUP($A158,CSP!$1:$1048576,11,FALSE),"")</f>
        <v/>
      </c>
      <c r="L158" s="133" t="str">
        <f>IF($A158 &lt;&gt; "",VLOOKUP($A158,CSP!$1:$1048576,25,FALSE),"")</f>
        <v/>
      </c>
      <c r="N158" s="142"/>
      <c r="O158" s="144"/>
      <c r="P158" s="141" t="str">
        <f t="shared" ca="1" si="34"/>
        <v/>
      </c>
      <c r="W158" s="96">
        <f>SUMIF($E$11:$E$1004,AA158,AE$11:$AE$1004)</f>
        <v>0</v>
      </c>
      <c r="X158" s="74" t="str">
        <f t="shared" si="35"/>
        <v>sans</v>
      </c>
      <c r="Y158" s="74">
        <f>SUMIF($E$11:$E$1004,AA158,AD$11:$AD$1004)</f>
        <v>0</v>
      </c>
      <c r="Z158" s="95">
        <f>SUMIF($E$11:$E$1004,AA158,AB$11:$AB$1004)</f>
        <v>0</v>
      </c>
      <c r="AA158" s="97">
        <f t="shared" si="46"/>
        <v>148</v>
      </c>
      <c r="AB158" s="74">
        <f t="shared" si="36"/>
        <v>0</v>
      </c>
      <c r="AC158" s="74">
        <f t="shared" si="37"/>
        <v>0</v>
      </c>
      <c r="AD158" s="74">
        <f t="shared" si="38"/>
        <v>0</v>
      </c>
      <c r="AE158" s="96">
        <f t="shared" si="39"/>
        <v>0</v>
      </c>
      <c r="AF158" s="74" t="str">
        <f t="shared" si="40"/>
        <v>sans</v>
      </c>
      <c r="AG158" s="74">
        <f t="shared" si="41"/>
        <v>0</v>
      </c>
      <c r="AH158" s="74">
        <f t="shared" si="32"/>
        <v>0</v>
      </c>
      <c r="AI158" s="74">
        <f t="shared" si="47"/>
        <v>0</v>
      </c>
      <c r="AJ158" s="74">
        <f t="shared" si="42"/>
        <v>0</v>
      </c>
      <c r="AK158" s="74">
        <f t="shared" si="43"/>
        <v>0</v>
      </c>
    </row>
    <row r="159" spans="1:37" ht="15.75" customHeight="1">
      <c r="A159" s="20"/>
      <c r="B159" s="19"/>
      <c r="C159" s="19"/>
      <c r="D159" s="70"/>
      <c r="E159" s="71"/>
      <c r="F159" s="125" t="str">
        <f>IF($A159 &lt;&gt; "",VLOOKUP($A159,CSP!$1:$1048576,10,FALSE)/1000000,"")</f>
        <v/>
      </c>
      <c r="G159" s="125" t="str">
        <f>IF($A159 &lt;&gt; "",VLOOKUP($A159,CSP!$1:$1048576,14,FALSE)/1000000,"")</f>
        <v/>
      </c>
      <c r="H159" s="126" t="str">
        <f t="shared" si="44"/>
        <v/>
      </c>
      <c r="I159" s="126" t="str">
        <f t="shared" si="45"/>
        <v/>
      </c>
      <c r="J159" s="126" t="str">
        <f t="shared" si="33"/>
        <v/>
      </c>
      <c r="K159" s="132" t="str">
        <f>IF($A159 &lt;&gt; "",VLOOKUP($A159,CSP!$1:$1048576,11,FALSE),"")</f>
        <v/>
      </c>
      <c r="L159" s="133" t="str">
        <f>IF($A159 &lt;&gt; "",VLOOKUP($A159,CSP!$1:$1048576,25,FALSE),"")</f>
        <v/>
      </c>
      <c r="N159" s="142"/>
      <c r="O159" s="144"/>
      <c r="P159" s="141" t="str">
        <f t="shared" ca="1" si="34"/>
        <v/>
      </c>
      <c r="W159" s="96">
        <f>SUMIF($E$11:$E$1004,AA159,AE$11:$AE$1004)</f>
        <v>0</v>
      </c>
      <c r="X159" s="74" t="str">
        <f t="shared" si="35"/>
        <v>sans</v>
      </c>
      <c r="Y159" s="74">
        <f>SUMIF($E$11:$E$1004,AA159,AD$11:$AD$1004)</f>
        <v>0</v>
      </c>
      <c r="Z159" s="95">
        <f>SUMIF($E$11:$E$1004,AA159,AB$11:$AB$1004)</f>
        <v>0</v>
      </c>
      <c r="AA159" s="97">
        <f t="shared" si="46"/>
        <v>149</v>
      </c>
      <c r="AB159" s="74">
        <f t="shared" si="36"/>
        <v>0</v>
      </c>
      <c r="AC159" s="74">
        <f t="shared" si="37"/>
        <v>0</v>
      </c>
      <c r="AD159" s="74">
        <f t="shared" si="38"/>
        <v>0</v>
      </c>
      <c r="AE159" s="96">
        <f t="shared" si="39"/>
        <v>0</v>
      </c>
      <c r="AF159" s="74" t="str">
        <f t="shared" si="40"/>
        <v>sans</v>
      </c>
      <c r="AG159" s="74">
        <f t="shared" si="41"/>
        <v>0</v>
      </c>
      <c r="AH159" s="74">
        <f t="shared" si="32"/>
        <v>0</v>
      </c>
      <c r="AI159" s="74">
        <f t="shared" si="47"/>
        <v>0</v>
      </c>
      <c r="AJ159" s="74">
        <f t="shared" si="42"/>
        <v>0</v>
      </c>
      <c r="AK159" s="74">
        <f t="shared" si="43"/>
        <v>0</v>
      </c>
    </row>
    <row r="160" spans="1:37" ht="15.75" customHeight="1">
      <c r="A160" s="20"/>
      <c r="B160" s="19"/>
      <c r="C160" s="19"/>
      <c r="D160" s="70"/>
      <c r="E160" s="71"/>
      <c r="F160" s="125" t="str">
        <f>IF($A160 &lt;&gt; "",VLOOKUP($A160,CSP!$1:$1048576,10,FALSE)/1000000,"")</f>
        <v/>
      </c>
      <c r="G160" s="125" t="str">
        <f>IF($A160 &lt;&gt; "",VLOOKUP($A160,CSP!$1:$1048576,14,FALSE)/1000000,"")</f>
        <v/>
      </c>
      <c r="H160" s="126" t="str">
        <f t="shared" si="44"/>
        <v/>
      </c>
      <c r="I160" s="126" t="str">
        <f t="shared" si="45"/>
        <v/>
      </c>
      <c r="J160" s="126" t="str">
        <f t="shared" si="33"/>
        <v/>
      </c>
      <c r="K160" s="132" t="str">
        <f>IF($A160 &lt;&gt; "",VLOOKUP($A160,CSP!$1:$1048576,11,FALSE),"")</f>
        <v/>
      </c>
      <c r="L160" s="133" t="str">
        <f>IF($A160 &lt;&gt; "",VLOOKUP($A160,CSP!$1:$1048576,25,FALSE),"")</f>
        <v/>
      </c>
      <c r="N160" s="142"/>
      <c r="O160" s="144"/>
      <c r="P160" s="141" t="str">
        <f t="shared" ca="1" si="34"/>
        <v/>
      </c>
      <c r="W160" s="96">
        <f>SUMIF($E$11:$E$1004,AA160,AE$11:$AE$1004)</f>
        <v>0</v>
      </c>
      <c r="X160" s="74" t="str">
        <f t="shared" si="35"/>
        <v>sans</v>
      </c>
      <c r="Y160" s="74">
        <f>SUMIF($E$11:$E$1004,AA160,AD$11:$AD$1004)</f>
        <v>0</v>
      </c>
      <c r="Z160" s="95">
        <f>SUMIF($E$11:$E$1004,AA160,AB$11:$AB$1004)</f>
        <v>0</v>
      </c>
      <c r="AA160" s="97">
        <f t="shared" si="46"/>
        <v>150</v>
      </c>
      <c r="AB160" s="74">
        <f t="shared" si="36"/>
        <v>0</v>
      </c>
      <c r="AC160" s="74">
        <f t="shared" si="37"/>
        <v>0</v>
      </c>
      <c r="AD160" s="74">
        <f t="shared" si="38"/>
        <v>0</v>
      </c>
      <c r="AE160" s="96">
        <f t="shared" si="39"/>
        <v>0</v>
      </c>
      <c r="AF160" s="74" t="str">
        <f t="shared" si="40"/>
        <v>sans</v>
      </c>
      <c r="AG160" s="74">
        <f t="shared" si="41"/>
        <v>0</v>
      </c>
      <c r="AH160" s="74">
        <f t="shared" si="32"/>
        <v>0</v>
      </c>
      <c r="AI160" s="74">
        <f t="shared" si="47"/>
        <v>0</v>
      </c>
      <c r="AJ160" s="74">
        <f t="shared" si="42"/>
        <v>0</v>
      </c>
      <c r="AK160" s="74">
        <f t="shared" si="43"/>
        <v>0</v>
      </c>
    </row>
    <row r="161" spans="1:37" ht="15.75" customHeight="1">
      <c r="A161" s="20"/>
      <c r="B161" s="19"/>
      <c r="C161" s="19"/>
      <c r="D161" s="70"/>
      <c r="E161" s="71"/>
      <c r="F161" s="125" t="str">
        <f>IF($A161 &lt;&gt; "",VLOOKUP($A161,CSP!$1:$1048576,10,FALSE)/1000000,"")</f>
        <v/>
      </c>
      <c r="G161" s="125" t="str">
        <f>IF($A161 &lt;&gt; "",VLOOKUP($A161,CSP!$1:$1048576,14,FALSE)/1000000,"")</f>
        <v/>
      </c>
      <c r="H161" s="126" t="str">
        <f t="shared" si="44"/>
        <v/>
      </c>
      <c r="I161" s="126" t="str">
        <f t="shared" si="45"/>
        <v/>
      </c>
      <c r="J161" s="126" t="str">
        <f t="shared" si="33"/>
        <v/>
      </c>
      <c r="K161" s="132" t="str">
        <f>IF($A161 &lt;&gt; "",VLOOKUP($A161,CSP!$1:$1048576,11,FALSE),"")</f>
        <v/>
      </c>
      <c r="L161" s="133" t="str">
        <f>IF($A161 &lt;&gt; "",VLOOKUP($A161,CSP!$1:$1048576,25,FALSE),"")</f>
        <v/>
      </c>
      <c r="N161" s="142"/>
      <c r="O161" s="144"/>
      <c r="P161" s="141" t="str">
        <f t="shared" ca="1" si="34"/>
        <v/>
      </c>
      <c r="W161" s="96">
        <f>SUMIF($E$11:$E$1004,AA161,AE$11:$AE$1004)</f>
        <v>0</v>
      </c>
      <c r="X161" s="74" t="str">
        <f t="shared" si="35"/>
        <v>sans</v>
      </c>
      <c r="Y161" s="74">
        <f>SUMIF($E$11:$E$1004,AA161,AD$11:$AD$1004)</f>
        <v>0</v>
      </c>
      <c r="Z161" s="95">
        <f>SUMIF($E$11:$E$1004,AA161,AB$11:$AB$1004)</f>
        <v>0</v>
      </c>
      <c r="AA161" s="97">
        <f t="shared" si="46"/>
        <v>151</v>
      </c>
      <c r="AB161" s="74">
        <f t="shared" si="36"/>
        <v>0</v>
      </c>
      <c r="AC161" s="74">
        <f t="shared" si="37"/>
        <v>0</v>
      </c>
      <c r="AD161" s="74">
        <f t="shared" si="38"/>
        <v>0</v>
      </c>
      <c r="AE161" s="96">
        <f t="shared" si="39"/>
        <v>0</v>
      </c>
      <c r="AF161" s="74" t="str">
        <f t="shared" si="40"/>
        <v>sans</v>
      </c>
      <c r="AG161" s="74">
        <f t="shared" si="41"/>
        <v>0</v>
      </c>
      <c r="AH161" s="74">
        <f t="shared" si="32"/>
        <v>0</v>
      </c>
      <c r="AI161" s="74">
        <f t="shared" si="47"/>
        <v>0</v>
      </c>
      <c r="AJ161" s="74">
        <f t="shared" si="42"/>
        <v>0</v>
      </c>
      <c r="AK161" s="74">
        <f t="shared" si="43"/>
        <v>0</v>
      </c>
    </row>
    <row r="162" spans="1:37" ht="15.75" customHeight="1">
      <c r="A162" s="20"/>
      <c r="B162" s="19"/>
      <c r="C162" s="19"/>
      <c r="D162" s="70"/>
      <c r="E162" s="71"/>
      <c r="F162" s="125" t="str">
        <f>IF($A162 &lt;&gt; "",VLOOKUP($A162,CSP!$1:$1048576,10,FALSE)/1000000,"")</f>
        <v/>
      </c>
      <c r="G162" s="125" t="str">
        <f>IF($A162 &lt;&gt; "",VLOOKUP($A162,CSP!$1:$1048576,14,FALSE)/1000000,"")</f>
        <v/>
      </c>
      <c r="H162" s="126" t="str">
        <f t="shared" si="44"/>
        <v/>
      </c>
      <c r="I162" s="126" t="str">
        <f t="shared" si="45"/>
        <v/>
      </c>
      <c r="J162" s="126" t="str">
        <f t="shared" si="33"/>
        <v/>
      </c>
      <c r="K162" s="132" t="str">
        <f>IF($A162 &lt;&gt; "",VLOOKUP($A162,CSP!$1:$1048576,11,FALSE),"")</f>
        <v/>
      </c>
      <c r="L162" s="133" t="str">
        <f>IF($A162 &lt;&gt; "",VLOOKUP($A162,CSP!$1:$1048576,25,FALSE),"")</f>
        <v/>
      </c>
      <c r="N162" s="142"/>
      <c r="O162" s="144"/>
      <c r="P162" s="141" t="str">
        <f t="shared" ca="1" si="34"/>
        <v/>
      </c>
      <c r="W162" s="96">
        <f>SUMIF($E$11:$E$1004,AA162,AE$11:$AE$1004)</f>
        <v>0</v>
      </c>
      <c r="X162" s="74" t="str">
        <f t="shared" si="35"/>
        <v>sans</v>
      </c>
      <c r="Y162" s="74">
        <f>SUMIF($E$11:$E$1004,AA162,AD$11:$AD$1004)</f>
        <v>0</v>
      </c>
      <c r="Z162" s="95">
        <f>SUMIF($E$11:$E$1004,AA162,AB$11:$AB$1004)</f>
        <v>0</v>
      </c>
      <c r="AA162" s="97">
        <f t="shared" si="46"/>
        <v>152</v>
      </c>
      <c r="AB162" s="74">
        <f t="shared" si="36"/>
        <v>0</v>
      </c>
      <c r="AC162" s="74">
        <f t="shared" si="37"/>
        <v>0</v>
      </c>
      <c r="AD162" s="74">
        <f t="shared" si="38"/>
        <v>0</v>
      </c>
      <c r="AE162" s="96">
        <f t="shared" si="39"/>
        <v>0</v>
      </c>
      <c r="AF162" s="74" t="str">
        <f t="shared" si="40"/>
        <v>sans</v>
      </c>
      <c r="AG162" s="74">
        <f t="shared" si="41"/>
        <v>0</v>
      </c>
      <c r="AH162" s="74">
        <f t="shared" si="32"/>
        <v>0</v>
      </c>
      <c r="AI162" s="74">
        <f t="shared" si="47"/>
        <v>0</v>
      </c>
      <c r="AJ162" s="74">
        <f t="shared" si="42"/>
        <v>0</v>
      </c>
      <c r="AK162" s="74">
        <f t="shared" si="43"/>
        <v>0</v>
      </c>
    </row>
    <row r="163" spans="1:37" ht="15.75" customHeight="1">
      <c r="A163" s="20"/>
      <c r="B163" s="19"/>
      <c r="C163" s="19"/>
      <c r="D163" s="70"/>
      <c r="E163" s="71"/>
      <c r="F163" s="125" t="str">
        <f>IF($A163 &lt;&gt; "",VLOOKUP($A163,CSP!$1:$1048576,10,FALSE)/1000000,"")</f>
        <v/>
      </c>
      <c r="G163" s="125" t="str">
        <f>IF($A163 &lt;&gt; "",VLOOKUP($A163,CSP!$1:$1048576,14,FALSE)/1000000,"")</f>
        <v/>
      </c>
      <c r="H163" s="126" t="str">
        <f t="shared" si="44"/>
        <v/>
      </c>
      <c r="I163" s="126" t="str">
        <f t="shared" si="45"/>
        <v/>
      </c>
      <c r="J163" s="126" t="str">
        <f t="shared" si="33"/>
        <v/>
      </c>
      <c r="K163" s="132" t="str">
        <f>IF($A163 &lt;&gt; "",VLOOKUP($A163,CSP!$1:$1048576,11,FALSE),"")</f>
        <v/>
      </c>
      <c r="L163" s="133" t="str">
        <f>IF($A163 &lt;&gt; "",VLOOKUP($A163,CSP!$1:$1048576,25,FALSE),"")</f>
        <v/>
      </c>
      <c r="N163" s="142"/>
      <c r="O163" s="144"/>
      <c r="P163" s="141" t="str">
        <f t="shared" ca="1" si="34"/>
        <v/>
      </c>
      <c r="W163" s="96">
        <f>SUMIF($E$11:$E$1004,AA163,AE$11:$AE$1004)</f>
        <v>0</v>
      </c>
      <c r="X163" s="74" t="str">
        <f t="shared" si="35"/>
        <v>sans</v>
      </c>
      <c r="Y163" s="74">
        <f>SUMIF($E$11:$E$1004,AA163,AD$11:$AD$1004)</f>
        <v>0</v>
      </c>
      <c r="Z163" s="95">
        <f>SUMIF($E$11:$E$1004,AA163,AB$11:$AB$1004)</f>
        <v>0</v>
      </c>
      <c r="AA163" s="97">
        <f t="shared" si="46"/>
        <v>153</v>
      </c>
      <c r="AB163" s="74">
        <f t="shared" si="36"/>
        <v>0</v>
      </c>
      <c r="AC163" s="74">
        <f t="shared" si="37"/>
        <v>0</v>
      </c>
      <c r="AD163" s="74">
        <f t="shared" si="38"/>
        <v>0</v>
      </c>
      <c r="AE163" s="96">
        <f t="shared" si="39"/>
        <v>0</v>
      </c>
      <c r="AF163" s="74" t="str">
        <f t="shared" si="40"/>
        <v>sans</v>
      </c>
      <c r="AG163" s="74">
        <f t="shared" si="41"/>
        <v>0</v>
      </c>
      <c r="AH163" s="74">
        <f t="shared" si="32"/>
        <v>0</v>
      </c>
      <c r="AI163" s="74">
        <f t="shared" si="47"/>
        <v>0</v>
      </c>
      <c r="AJ163" s="74">
        <f t="shared" si="42"/>
        <v>0</v>
      </c>
      <c r="AK163" s="74">
        <f t="shared" si="43"/>
        <v>0</v>
      </c>
    </row>
    <row r="164" spans="1:37" ht="15.75" customHeight="1">
      <c r="A164" s="20"/>
      <c r="B164" s="19"/>
      <c r="C164" s="19"/>
      <c r="D164" s="70"/>
      <c r="E164" s="71"/>
      <c r="F164" s="125" t="str">
        <f>IF($A164 &lt;&gt; "",VLOOKUP($A164,CSP!$1:$1048576,10,FALSE)/1000000,"")</f>
        <v/>
      </c>
      <c r="G164" s="125" t="str">
        <f>IF($A164 &lt;&gt; "",VLOOKUP($A164,CSP!$1:$1048576,14,FALSE)/1000000,"")</f>
        <v/>
      </c>
      <c r="H164" s="126" t="str">
        <f t="shared" si="44"/>
        <v/>
      </c>
      <c r="I164" s="126" t="str">
        <f t="shared" si="45"/>
        <v/>
      </c>
      <c r="J164" s="126" t="str">
        <f t="shared" si="33"/>
        <v/>
      </c>
      <c r="K164" s="132" t="str">
        <f>IF($A164 &lt;&gt; "",VLOOKUP($A164,CSP!$1:$1048576,11,FALSE),"")</f>
        <v/>
      </c>
      <c r="L164" s="133" t="str">
        <f>IF($A164 &lt;&gt; "",VLOOKUP($A164,CSP!$1:$1048576,25,FALSE),"")</f>
        <v/>
      </c>
      <c r="N164" s="142"/>
      <c r="O164" s="144"/>
      <c r="P164" s="141" t="str">
        <f t="shared" ca="1" si="34"/>
        <v/>
      </c>
      <c r="W164" s="96">
        <f>SUMIF($E$11:$E$1004,AA164,AE$11:$AE$1004)</f>
        <v>0</v>
      </c>
      <c r="X164" s="74" t="str">
        <f t="shared" si="35"/>
        <v>sans</v>
      </c>
      <c r="Y164" s="74">
        <f>SUMIF($E$11:$E$1004,AA164,AD$11:$AD$1004)</f>
        <v>0</v>
      </c>
      <c r="Z164" s="95">
        <f>SUMIF($E$11:$E$1004,AA164,AB$11:$AB$1004)</f>
        <v>0</v>
      </c>
      <c r="AA164" s="97">
        <f t="shared" si="46"/>
        <v>154</v>
      </c>
      <c r="AB164" s="74">
        <f t="shared" si="36"/>
        <v>0</v>
      </c>
      <c r="AC164" s="74">
        <f t="shared" si="37"/>
        <v>0</v>
      </c>
      <c r="AD164" s="74">
        <f t="shared" si="38"/>
        <v>0</v>
      </c>
      <c r="AE164" s="96">
        <f t="shared" si="39"/>
        <v>0</v>
      </c>
      <c r="AF164" s="74" t="str">
        <f t="shared" si="40"/>
        <v>sans</v>
      </c>
      <c r="AG164" s="74">
        <f t="shared" si="41"/>
        <v>0</v>
      </c>
      <c r="AH164" s="74">
        <f t="shared" si="32"/>
        <v>0</v>
      </c>
      <c r="AI164" s="74">
        <f t="shared" si="47"/>
        <v>0</v>
      </c>
      <c r="AJ164" s="74">
        <f t="shared" si="42"/>
        <v>0</v>
      </c>
      <c r="AK164" s="74">
        <f t="shared" si="43"/>
        <v>0</v>
      </c>
    </row>
    <row r="165" spans="1:37" ht="15.75" customHeight="1">
      <c r="A165" s="20"/>
      <c r="B165" s="19"/>
      <c r="C165" s="19"/>
      <c r="D165" s="70"/>
      <c r="E165" s="71"/>
      <c r="F165" s="125" t="str">
        <f>IF($A165 &lt;&gt; "",VLOOKUP($A165,CSP!$1:$1048576,10,FALSE)/1000000,"")</f>
        <v/>
      </c>
      <c r="G165" s="125" t="str">
        <f>IF($A165 &lt;&gt; "",VLOOKUP($A165,CSP!$1:$1048576,14,FALSE)/1000000,"")</f>
        <v/>
      </c>
      <c r="H165" s="126" t="str">
        <f t="shared" si="44"/>
        <v/>
      </c>
      <c r="I165" s="126" t="str">
        <f t="shared" si="45"/>
        <v/>
      </c>
      <c r="J165" s="126" t="str">
        <f t="shared" si="33"/>
        <v/>
      </c>
      <c r="K165" s="132" t="str">
        <f>IF($A165 &lt;&gt; "",VLOOKUP($A165,CSP!$1:$1048576,11,FALSE),"")</f>
        <v/>
      </c>
      <c r="L165" s="133" t="str">
        <f>IF($A165 &lt;&gt; "",VLOOKUP($A165,CSP!$1:$1048576,25,FALSE),"")</f>
        <v/>
      </c>
      <c r="N165" s="142"/>
      <c r="O165" s="144"/>
      <c r="P165" s="141" t="str">
        <f t="shared" ca="1" si="34"/>
        <v/>
      </c>
      <c r="W165" s="96">
        <f>SUMIF($E$11:$E$1004,AA165,AE$11:$AE$1004)</f>
        <v>0</v>
      </c>
      <c r="X165" s="74" t="str">
        <f t="shared" si="35"/>
        <v>sans</v>
      </c>
      <c r="Y165" s="74">
        <f>SUMIF($E$11:$E$1004,AA165,AD$11:$AD$1004)</f>
        <v>0</v>
      </c>
      <c r="Z165" s="95">
        <f>SUMIF($E$11:$E$1004,AA165,AB$11:$AB$1004)</f>
        <v>0</v>
      </c>
      <c r="AA165" s="97">
        <f t="shared" si="46"/>
        <v>155</v>
      </c>
      <c r="AB165" s="74">
        <f t="shared" si="36"/>
        <v>0</v>
      </c>
      <c r="AC165" s="74">
        <f t="shared" si="37"/>
        <v>0</v>
      </c>
      <c r="AD165" s="74">
        <f t="shared" si="38"/>
        <v>0</v>
      </c>
      <c r="AE165" s="96">
        <f t="shared" si="39"/>
        <v>0</v>
      </c>
      <c r="AF165" s="74" t="str">
        <f t="shared" si="40"/>
        <v>sans</v>
      </c>
      <c r="AG165" s="74">
        <f t="shared" si="41"/>
        <v>0</v>
      </c>
      <c r="AH165" s="74">
        <f t="shared" si="32"/>
        <v>0</v>
      </c>
      <c r="AI165" s="74">
        <f t="shared" si="47"/>
        <v>0</v>
      </c>
      <c r="AJ165" s="74">
        <f t="shared" si="42"/>
        <v>0</v>
      </c>
      <c r="AK165" s="74">
        <f t="shared" si="43"/>
        <v>0</v>
      </c>
    </row>
    <row r="166" spans="1:37" ht="15.75" customHeight="1">
      <c r="A166" s="20"/>
      <c r="B166" s="19"/>
      <c r="C166" s="19"/>
      <c r="D166" s="70"/>
      <c r="E166" s="71"/>
      <c r="F166" s="125" t="str">
        <f>IF($A166 &lt;&gt; "",VLOOKUP($A166,CSP!$1:$1048576,10,FALSE)/1000000,"")</f>
        <v/>
      </c>
      <c r="G166" s="125" t="str">
        <f>IF($A166 &lt;&gt; "",VLOOKUP($A166,CSP!$1:$1048576,14,FALSE)/1000000,"")</f>
        <v/>
      </c>
      <c r="H166" s="126" t="str">
        <f t="shared" si="44"/>
        <v/>
      </c>
      <c r="I166" s="126" t="str">
        <f t="shared" si="45"/>
        <v/>
      </c>
      <c r="J166" s="126" t="str">
        <f t="shared" si="33"/>
        <v/>
      </c>
      <c r="K166" s="132" t="str">
        <f>IF($A166 &lt;&gt; "",VLOOKUP($A166,CSP!$1:$1048576,11,FALSE),"")</f>
        <v/>
      </c>
      <c r="L166" s="133" t="str">
        <f>IF($A166 &lt;&gt; "",VLOOKUP($A166,CSP!$1:$1048576,25,FALSE),"")</f>
        <v/>
      </c>
      <c r="N166" s="142"/>
      <c r="O166" s="144"/>
      <c r="P166" s="141" t="str">
        <f t="shared" ca="1" si="34"/>
        <v/>
      </c>
      <c r="W166" s="96">
        <f>SUMIF($E$11:$E$1004,AA166,AE$11:$AE$1004)</f>
        <v>0</v>
      </c>
      <c r="X166" s="74" t="str">
        <f t="shared" si="35"/>
        <v>sans</v>
      </c>
      <c r="Y166" s="74">
        <f>SUMIF($E$11:$E$1004,AA166,AD$11:$AD$1004)</f>
        <v>0</v>
      </c>
      <c r="Z166" s="95">
        <f>SUMIF($E$11:$E$1004,AA166,AB$11:$AB$1004)</f>
        <v>0</v>
      </c>
      <c r="AA166" s="97">
        <f t="shared" si="46"/>
        <v>156</v>
      </c>
      <c r="AB166" s="74">
        <f t="shared" si="36"/>
        <v>0</v>
      </c>
      <c r="AC166" s="74">
        <f t="shared" si="37"/>
        <v>0</v>
      </c>
      <c r="AD166" s="74">
        <f t="shared" si="38"/>
        <v>0</v>
      </c>
      <c r="AE166" s="96">
        <f t="shared" si="39"/>
        <v>0</v>
      </c>
      <c r="AF166" s="74" t="str">
        <f t="shared" si="40"/>
        <v>sans</v>
      </c>
      <c r="AG166" s="74">
        <f t="shared" si="41"/>
        <v>0</v>
      </c>
      <c r="AH166" s="74">
        <f t="shared" si="32"/>
        <v>0</v>
      </c>
      <c r="AI166" s="74">
        <f t="shared" si="47"/>
        <v>0</v>
      </c>
      <c r="AJ166" s="74">
        <f t="shared" si="42"/>
        <v>0</v>
      </c>
      <c r="AK166" s="74">
        <f t="shared" si="43"/>
        <v>0</v>
      </c>
    </row>
    <row r="167" spans="1:37" ht="15.75" customHeight="1">
      <c r="A167" s="20"/>
      <c r="B167" s="19"/>
      <c r="C167" s="19"/>
      <c r="D167" s="70"/>
      <c r="E167" s="71"/>
      <c r="F167" s="125" t="str">
        <f>IF($A167 &lt;&gt; "",VLOOKUP($A167,CSP!$1:$1048576,10,FALSE)/1000000,"")</f>
        <v/>
      </c>
      <c r="G167" s="125" t="str">
        <f>IF($A167 &lt;&gt; "",VLOOKUP($A167,CSP!$1:$1048576,14,FALSE)/1000000,"")</f>
        <v/>
      </c>
      <c r="H167" s="126" t="str">
        <f t="shared" si="44"/>
        <v/>
      </c>
      <c r="I167" s="126" t="str">
        <f t="shared" si="45"/>
        <v/>
      </c>
      <c r="J167" s="126" t="str">
        <f t="shared" si="33"/>
        <v/>
      </c>
      <c r="K167" s="132" t="str">
        <f>IF($A167 &lt;&gt; "",VLOOKUP($A167,CSP!$1:$1048576,11,FALSE),"")</f>
        <v/>
      </c>
      <c r="L167" s="133" t="str">
        <f>IF($A167 &lt;&gt; "",VLOOKUP($A167,CSP!$1:$1048576,25,FALSE),"")</f>
        <v/>
      </c>
      <c r="N167" s="142"/>
      <c r="O167" s="144"/>
      <c r="P167" s="141" t="str">
        <f t="shared" ca="1" si="34"/>
        <v/>
      </c>
      <c r="W167" s="96">
        <f>SUMIF($E$11:$E$1004,AA167,AE$11:$AE$1004)</f>
        <v>0</v>
      </c>
      <c r="X167" s="74" t="str">
        <f t="shared" si="35"/>
        <v>sans</v>
      </c>
      <c r="Y167" s="74">
        <f>SUMIF($E$11:$E$1004,AA167,AD$11:$AD$1004)</f>
        <v>0</v>
      </c>
      <c r="Z167" s="95">
        <f>SUMIF($E$11:$E$1004,AA167,AB$11:$AB$1004)</f>
        <v>0</v>
      </c>
      <c r="AA167" s="97">
        <f t="shared" si="46"/>
        <v>157</v>
      </c>
      <c r="AB167" s="74">
        <f t="shared" si="36"/>
        <v>0</v>
      </c>
      <c r="AC167" s="74">
        <f t="shared" si="37"/>
        <v>0</v>
      </c>
      <c r="AD167" s="74">
        <f t="shared" si="38"/>
        <v>0</v>
      </c>
      <c r="AE167" s="96">
        <f t="shared" si="39"/>
        <v>0</v>
      </c>
      <c r="AF167" s="74" t="str">
        <f t="shared" si="40"/>
        <v>sans</v>
      </c>
      <c r="AG167" s="74">
        <f t="shared" si="41"/>
        <v>0</v>
      </c>
      <c r="AH167" s="74">
        <f t="shared" si="32"/>
        <v>0</v>
      </c>
      <c r="AI167" s="74">
        <f t="shared" si="47"/>
        <v>0</v>
      </c>
      <c r="AJ167" s="74">
        <f t="shared" si="42"/>
        <v>0</v>
      </c>
      <c r="AK167" s="74">
        <f t="shared" si="43"/>
        <v>0</v>
      </c>
    </row>
    <row r="168" spans="1:37" ht="15.75" customHeight="1">
      <c r="A168" s="20"/>
      <c r="B168" s="19"/>
      <c r="C168" s="19"/>
      <c r="D168" s="70"/>
      <c r="E168" s="71"/>
      <c r="F168" s="125" t="str">
        <f>IF($A168 &lt;&gt; "",VLOOKUP($A168,CSP!$1:$1048576,10,FALSE)/1000000,"")</f>
        <v/>
      </c>
      <c r="G168" s="125" t="str">
        <f>IF($A168 &lt;&gt; "",VLOOKUP($A168,CSP!$1:$1048576,14,FALSE)/1000000,"")</f>
        <v/>
      </c>
      <c r="H168" s="126" t="str">
        <f t="shared" si="44"/>
        <v/>
      </c>
      <c r="I168" s="126" t="str">
        <f t="shared" si="45"/>
        <v/>
      </c>
      <c r="J168" s="126" t="str">
        <f t="shared" si="33"/>
        <v/>
      </c>
      <c r="K168" s="132" t="str">
        <f>IF($A168 &lt;&gt; "",VLOOKUP($A168,CSP!$1:$1048576,11,FALSE),"")</f>
        <v/>
      </c>
      <c r="L168" s="133" t="str">
        <f>IF($A168 &lt;&gt; "",VLOOKUP($A168,CSP!$1:$1048576,25,FALSE),"")</f>
        <v/>
      </c>
      <c r="N168" s="142"/>
      <c r="O168" s="144"/>
      <c r="P168" s="141" t="str">
        <f t="shared" ca="1" si="34"/>
        <v/>
      </c>
      <c r="W168" s="96">
        <f>SUMIF($E$11:$E$1004,AA168,AE$11:$AE$1004)</f>
        <v>0</v>
      </c>
      <c r="X168" s="74" t="str">
        <f t="shared" si="35"/>
        <v>sans</v>
      </c>
      <c r="Y168" s="74">
        <f>SUMIF($E$11:$E$1004,AA168,AD$11:$AD$1004)</f>
        <v>0</v>
      </c>
      <c r="Z168" s="95">
        <f>SUMIF($E$11:$E$1004,AA168,AB$11:$AB$1004)</f>
        <v>0</v>
      </c>
      <c r="AA168" s="97">
        <f t="shared" si="46"/>
        <v>158</v>
      </c>
      <c r="AB168" s="74">
        <f t="shared" si="36"/>
        <v>0</v>
      </c>
      <c r="AC168" s="74">
        <f t="shared" si="37"/>
        <v>0</v>
      </c>
      <c r="AD168" s="74">
        <f t="shared" si="38"/>
        <v>0</v>
      </c>
      <c r="AE168" s="96">
        <f t="shared" si="39"/>
        <v>0</v>
      </c>
      <c r="AF168" s="74" t="str">
        <f t="shared" si="40"/>
        <v>sans</v>
      </c>
      <c r="AG168" s="74">
        <f t="shared" si="41"/>
        <v>0</v>
      </c>
      <c r="AH168" s="74">
        <f t="shared" si="32"/>
        <v>0</v>
      </c>
      <c r="AI168" s="74">
        <f t="shared" si="47"/>
        <v>0</v>
      </c>
      <c r="AJ168" s="74">
        <f t="shared" si="42"/>
        <v>0</v>
      </c>
      <c r="AK168" s="74">
        <f t="shared" si="43"/>
        <v>0</v>
      </c>
    </row>
    <row r="169" spans="1:37" ht="15.75" customHeight="1">
      <c r="A169" s="20"/>
      <c r="B169" s="19"/>
      <c r="C169" s="19"/>
      <c r="D169" s="70"/>
      <c r="E169" s="71"/>
      <c r="F169" s="125" t="str">
        <f>IF($A169 &lt;&gt; "",VLOOKUP($A169,CSP!$1:$1048576,10,FALSE)/1000000,"")</f>
        <v/>
      </c>
      <c r="G169" s="125" t="str">
        <f>IF($A169 &lt;&gt; "",VLOOKUP($A169,CSP!$1:$1048576,14,FALSE)/1000000,"")</f>
        <v/>
      </c>
      <c r="H169" s="126" t="str">
        <f t="shared" si="44"/>
        <v/>
      </c>
      <c r="I169" s="126" t="str">
        <f t="shared" si="45"/>
        <v/>
      </c>
      <c r="J169" s="126" t="str">
        <f t="shared" si="33"/>
        <v/>
      </c>
      <c r="K169" s="132" t="str">
        <f>IF($A169 &lt;&gt; "",VLOOKUP($A169,CSP!$1:$1048576,11,FALSE),"")</f>
        <v/>
      </c>
      <c r="L169" s="133" t="str">
        <f>IF($A169 &lt;&gt; "",VLOOKUP($A169,CSP!$1:$1048576,25,FALSE),"")</f>
        <v/>
      </c>
      <c r="N169" s="142"/>
      <c r="O169" s="144"/>
      <c r="P169" s="141" t="str">
        <f t="shared" ca="1" si="34"/>
        <v/>
      </c>
      <c r="W169" s="96">
        <f>SUMIF($E$11:$E$1004,AA169,AE$11:$AE$1004)</f>
        <v>0</v>
      </c>
      <c r="X169" s="74" t="str">
        <f t="shared" si="35"/>
        <v>sans</v>
      </c>
      <c r="Y169" s="74">
        <f>SUMIF($E$11:$E$1004,AA169,AD$11:$AD$1004)</f>
        <v>0</v>
      </c>
      <c r="Z169" s="95">
        <f>SUMIF($E$11:$E$1004,AA169,AB$11:$AB$1004)</f>
        <v>0</v>
      </c>
      <c r="AA169" s="97">
        <f t="shared" si="46"/>
        <v>159</v>
      </c>
      <c r="AB169" s="74">
        <f t="shared" si="36"/>
        <v>0</v>
      </c>
      <c r="AC169" s="74">
        <f t="shared" si="37"/>
        <v>0</v>
      </c>
      <c r="AD169" s="74">
        <f t="shared" si="38"/>
        <v>0</v>
      </c>
      <c r="AE169" s="96">
        <f t="shared" si="39"/>
        <v>0</v>
      </c>
      <c r="AF169" s="74" t="str">
        <f t="shared" si="40"/>
        <v>sans</v>
      </c>
      <c r="AG169" s="74">
        <f t="shared" si="41"/>
        <v>0</v>
      </c>
      <c r="AH169" s="74">
        <f t="shared" si="32"/>
        <v>0</v>
      </c>
      <c r="AI169" s="74">
        <f t="shared" si="47"/>
        <v>0</v>
      </c>
      <c r="AJ169" s="74">
        <f t="shared" si="42"/>
        <v>0</v>
      </c>
      <c r="AK169" s="74">
        <f t="shared" si="43"/>
        <v>0</v>
      </c>
    </row>
    <row r="170" spans="1:37" ht="15.75" customHeight="1">
      <c r="A170" s="20"/>
      <c r="B170" s="19"/>
      <c r="C170" s="19"/>
      <c r="D170" s="70"/>
      <c r="E170" s="71"/>
      <c r="F170" s="125" t="str">
        <f>IF($A170 &lt;&gt; "",VLOOKUP($A170,CSP!$1:$1048576,10,FALSE)/1000000,"")</f>
        <v/>
      </c>
      <c r="G170" s="125" t="str">
        <f>IF($A170 &lt;&gt; "",VLOOKUP($A170,CSP!$1:$1048576,14,FALSE)/1000000,"")</f>
        <v/>
      </c>
      <c r="H170" s="126" t="str">
        <f t="shared" si="44"/>
        <v/>
      </c>
      <c r="I170" s="126" t="str">
        <f t="shared" si="45"/>
        <v/>
      </c>
      <c r="J170" s="126" t="str">
        <f t="shared" si="33"/>
        <v/>
      </c>
      <c r="K170" s="132" t="str">
        <f>IF($A170 &lt;&gt; "",VLOOKUP($A170,CSP!$1:$1048576,11,FALSE),"")</f>
        <v/>
      </c>
      <c r="L170" s="133" t="str">
        <f>IF($A170 &lt;&gt; "",VLOOKUP($A170,CSP!$1:$1048576,25,FALSE),"")</f>
        <v/>
      </c>
      <c r="N170" s="142"/>
      <c r="O170" s="144"/>
      <c r="P170" s="141" t="str">
        <f t="shared" ca="1" si="34"/>
        <v/>
      </c>
      <c r="W170" s="96">
        <f>SUMIF($E$11:$E$1004,AA170,AE$11:$AE$1004)</f>
        <v>0</v>
      </c>
      <c r="X170" s="74" t="str">
        <f t="shared" si="35"/>
        <v>sans</v>
      </c>
      <c r="Y170" s="74">
        <f>SUMIF($E$11:$E$1004,AA170,AD$11:$AD$1004)</f>
        <v>0</v>
      </c>
      <c r="Z170" s="95">
        <f>SUMIF($E$11:$E$1004,AA170,AB$11:$AB$1004)</f>
        <v>0</v>
      </c>
      <c r="AA170" s="97">
        <f t="shared" si="46"/>
        <v>160</v>
      </c>
      <c r="AB170" s="74">
        <f t="shared" si="36"/>
        <v>0</v>
      </c>
      <c r="AC170" s="74">
        <f t="shared" si="37"/>
        <v>0</v>
      </c>
      <c r="AD170" s="74">
        <f t="shared" si="38"/>
        <v>0</v>
      </c>
      <c r="AE170" s="96">
        <f t="shared" si="39"/>
        <v>0</v>
      </c>
      <c r="AF170" s="74" t="str">
        <f t="shared" si="40"/>
        <v>sans</v>
      </c>
      <c r="AG170" s="74">
        <f t="shared" si="41"/>
        <v>0</v>
      </c>
      <c r="AH170" s="74">
        <f t="shared" si="32"/>
        <v>0</v>
      </c>
      <c r="AI170" s="74">
        <f t="shared" si="47"/>
        <v>0</v>
      </c>
      <c r="AJ170" s="74">
        <f t="shared" si="42"/>
        <v>0</v>
      </c>
      <c r="AK170" s="74">
        <f t="shared" si="43"/>
        <v>0</v>
      </c>
    </row>
    <row r="171" spans="1:37" ht="15.75" customHeight="1">
      <c r="A171" s="20"/>
      <c r="B171" s="19"/>
      <c r="C171" s="19"/>
      <c r="D171" s="70"/>
      <c r="E171" s="71"/>
      <c r="F171" s="125" t="str">
        <f>IF($A171 &lt;&gt; "",VLOOKUP($A171,CSP!$1:$1048576,10,FALSE)/1000000,"")</f>
        <v/>
      </c>
      <c r="G171" s="125" t="str">
        <f>IF($A171 &lt;&gt; "",VLOOKUP($A171,CSP!$1:$1048576,14,FALSE)/1000000,"")</f>
        <v/>
      </c>
      <c r="H171" s="126" t="str">
        <f t="shared" si="44"/>
        <v/>
      </c>
      <c r="I171" s="126" t="str">
        <f t="shared" si="45"/>
        <v/>
      </c>
      <c r="J171" s="126" t="str">
        <f t="shared" si="33"/>
        <v/>
      </c>
      <c r="K171" s="132" t="str">
        <f>IF($A171 &lt;&gt; "",VLOOKUP($A171,CSP!$1:$1048576,11,FALSE),"")</f>
        <v/>
      </c>
      <c r="L171" s="133" t="str">
        <f>IF($A171 &lt;&gt; "",VLOOKUP($A171,CSP!$1:$1048576,25,FALSE),"")</f>
        <v/>
      </c>
      <c r="N171" s="142"/>
      <c r="O171" s="144"/>
      <c r="P171" s="141" t="str">
        <f t="shared" ca="1" si="34"/>
        <v/>
      </c>
      <c r="W171" s="96">
        <f>SUMIF($E$11:$E$1004,AA171,AE$11:$AE$1004)</f>
        <v>0</v>
      </c>
      <c r="X171" s="74" t="str">
        <f t="shared" si="35"/>
        <v>sans</v>
      </c>
      <c r="Y171" s="74">
        <f>SUMIF($E$11:$E$1004,AA171,AD$11:$AD$1004)</f>
        <v>0</v>
      </c>
      <c r="Z171" s="95">
        <f>SUMIF($E$11:$E$1004,AA171,AB$11:$AB$1004)</f>
        <v>0</v>
      </c>
      <c r="AA171" s="97">
        <f t="shared" si="46"/>
        <v>161</v>
      </c>
      <c r="AB171" s="74">
        <f t="shared" si="36"/>
        <v>0</v>
      </c>
      <c r="AC171" s="74">
        <f t="shared" si="37"/>
        <v>0</v>
      </c>
      <c r="AD171" s="74">
        <f t="shared" si="38"/>
        <v>0</v>
      </c>
      <c r="AE171" s="96">
        <f t="shared" si="39"/>
        <v>0</v>
      </c>
      <c r="AF171" s="74" t="str">
        <f t="shared" si="40"/>
        <v>sans</v>
      </c>
      <c r="AG171" s="74">
        <f t="shared" si="41"/>
        <v>0</v>
      </c>
      <c r="AH171" s="74">
        <f t="shared" si="32"/>
        <v>0</v>
      </c>
      <c r="AI171" s="74">
        <f t="shared" si="47"/>
        <v>0</v>
      </c>
      <c r="AJ171" s="74">
        <f t="shared" si="42"/>
        <v>0</v>
      </c>
      <c r="AK171" s="74">
        <f t="shared" si="43"/>
        <v>0</v>
      </c>
    </row>
    <row r="172" spans="1:37" ht="15.75" customHeight="1">
      <c r="A172" s="20"/>
      <c r="B172" s="19"/>
      <c r="C172" s="19"/>
      <c r="D172" s="70"/>
      <c r="E172" s="71"/>
      <c r="F172" s="125" t="str">
        <f>IF($A172 &lt;&gt; "",VLOOKUP($A172,CSP!$1:$1048576,10,FALSE)/1000000,"")</f>
        <v/>
      </c>
      <c r="G172" s="125" t="str">
        <f>IF($A172 &lt;&gt; "",VLOOKUP($A172,CSP!$1:$1048576,14,FALSE)/1000000,"")</f>
        <v/>
      </c>
      <c r="H172" s="126" t="str">
        <f t="shared" si="44"/>
        <v/>
      </c>
      <c r="I172" s="126" t="str">
        <f t="shared" si="45"/>
        <v/>
      </c>
      <c r="J172" s="126" t="str">
        <f t="shared" si="33"/>
        <v/>
      </c>
      <c r="K172" s="132" t="str">
        <f>IF($A172 &lt;&gt; "",VLOOKUP($A172,CSP!$1:$1048576,11,FALSE),"")</f>
        <v/>
      </c>
      <c r="L172" s="133" t="str">
        <f>IF($A172 &lt;&gt; "",VLOOKUP($A172,CSP!$1:$1048576,25,FALSE),"")</f>
        <v/>
      </c>
      <c r="N172" s="142"/>
      <c r="O172" s="144"/>
      <c r="P172" s="141" t="str">
        <f t="shared" ca="1" si="34"/>
        <v/>
      </c>
      <c r="W172" s="96">
        <f>SUMIF($E$11:$E$1004,AA172,AE$11:$AE$1004)</f>
        <v>0</v>
      </c>
      <c r="X172" s="74" t="str">
        <f t="shared" si="35"/>
        <v>sans</v>
      </c>
      <c r="Y172" s="74">
        <f>SUMIF($E$11:$E$1004,AA172,AD$11:$AD$1004)</f>
        <v>0</v>
      </c>
      <c r="Z172" s="95">
        <f>SUMIF($E$11:$E$1004,AA172,AB$11:$AB$1004)</f>
        <v>0</v>
      </c>
      <c r="AA172" s="97">
        <f t="shared" si="46"/>
        <v>162</v>
      </c>
      <c r="AB172" s="74">
        <f t="shared" si="36"/>
        <v>0</v>
      </c>
      <c r="AC172" s="74">
        <f t="shared" si="37"/>
        <v>0</v>
      </c>
      <c r="AD172" s="74">
        <f t="shared" si="38"/>
        <v>0</v>
      </c>
      <c r="AE172" s="96">
        <f t="shared" si="39"/>
        <v>0</v>
      </c>
      <c r="AF172" s="74" t="str">
        <f t="shared" si="40"/>
        <v>sans</v>
      </c>
      <c r="AG172" s="74">
        <f t="shared" si="41"/>
        <v>0</v>
      </c>
      <c r="AH172" s="74">
        <f t="shared" si="32"/>
        <v>0</v>
      </c>
      <c r="AI172" s="74">
        <f t="shared" si="47"/>
        <v>0</v>
      </c>
      <c r="AJ172" s="74">
        <f t="shared" si="42"/>
        <v>0</v>
      </c>
      <c r="AK172" s="74">
        <f t="shared" si="43"/>
        <v>0</v>
      </c>
    </row>
    <row r="173" spans="1:37" ht="15.75" customHeight="1">
      <c r="A173" s="20"/>
      <c r="B173" s="19"/>
      <c r="C173" s="19"/>
      <c r="D173" s="70"/>
      <c r="E173" s="71"/>
      <c r="F173" s="125" t="str">
        <f>IF($A173 &lt;&gt; "",VLOOKUP($A173,CSP!$1:$1048576,10,FALSE)/1000000,"")</f>
        <v/>
      </c>
      <c r="G173" s="125" t="str">
        <f>IF($A173 &lt;&gt; "",VLOOKUP($A173,CSP!$1:$1048576,14,FALSE)/1000000,"")</f>
        <v/>
      </c>
      <c r="H173" s="126" t="str">
        <f t="shared" si="44"/>
        <v/>
      </c>
      <c r="I173" s="126" t="str">
        <f t="shared" si="45"/>
        <v/>
      </c>
      <c r="J173" s="126" t="str">
        <f t="shared" si="33"/>
        <v/>
      </c>
      <c r="K173" s="132" t="str">
        <f>IF($A173 &lt;&gt; "",VLOOKUP($A173,CSP!$1:$1048576,11,FALSE),"")</f>
        <v/>
      </c>
      <c r="L173" s="133" t="str">
        <f>IF($A173 &lt;&gt; "",VLOOKUP($A173,CSP!$1:$1048576,25,FALSE),"")</f>
        <v/>
      </c>
      <c r="N173" s="142"/>
      <c r="O173" s="144"/>
      <c r="P173" s="141" t="str">
        <f t="shared" ca="1" si="34"/>
        <v/>
      </c>
      <c r="W173" s="96">
        <f>SUMIF($E$11:$E$1004,AA173,AE$11:$AE$1004)</f>
        <v>0</v>
      </c>
      <c r="X173" s="74" t="str">
        <f t="shared" si="35"/>
        <v>sans</v>
      </c>
      <c r="Y173" s="74">
        <f>SUMIF($E$11:$E$1004,AA173,AD$11:$AD$1004)</f>
        <v>0</v>
      </c>
      <c r="Z173" s="95">
        <f>SUMIF($E$11:$E$1004,AA173,AB$11:$AB$1004)</f>
        <v>0</v>
      </c>
      <c r="AA173" s="97">
        <f t="shared" si="46"/>
        <v>163</v>
      </c>
      <c r="AB173" s="74">
        <f t="shared" si="36"/>
        <v>0</v>
      </c>
      <c r="AC173" s="74">
        <f t="shared" si="37"/>
        <v>0</v>
      </c>
      <c r="AD173" s="74">
        <f t="shared" si="38"/>
        <v>0</v>
      </c>
      <c r="AE173" s="96">
        <f t="shared" si="39"/>
        <v>0</v>
      </c>
      <c r="AF173" s="74" t="str">
        <f t="shared" si="40"/>
        <v>sans</v>
      </c>
      <c r="AG173" s="74">
        <f t="shared" si="41"/>
        <v>0</v>
      </c>
      <c r="AH173" s="74">
        <f t="shared" si="32"/>
        <v>0</v>
      </c>
      <c r="AI173" s="74">
        <f t="shared" si="47"/>
        <v>0</v>
      </c>
      <c r="AJ173" s="74">
        <f t="shared" si="42"/>
        <v>0</v>
      </c>
      <c r="AK173" s="74">
        <f t="shared" si="43"/>
        <v>0</v>
      </c>
    </row>
    <row r="174" spans="1:37" ht="15.75" customHeight="1">
      <c r="A174" s="20"/>
      <c r="B174" s="19"/>
      <c r="C174" s="19"/>
      <c r="D174" s="70"/>
      <c r="E174" s="71"/>
      <c r="F174" s="125" t="str">
        <f>IF($A174 &lt;&gt; "",VLOOKUP($A174,CSP!$1:$1048576,10,FALSE)/1000000,"")</f>
        <v/>
      </c>
      <c r="G174" s="125" t="str">
        <f>IF($A174 &lt;&gt; "",VLOOKUP($A174,CSP!$1:$1048576,14,FALSE)/1000000,"")</f>
        <v/>
      </c>
      <c r="H174" s="126" t="str">
        <f t="shared" si="44"/>
        <v/>
      </c>
      <c r="I174" s="126" t="str">
        <f t="shared" si="45"/>
        <v/>
      </c>
      <c r="J174" s="126" t="str">
        <f t="shared" si="33"/>
        <v/>
      </c>
      <c r="K174" s="132" t="str">
        <f>IF($A174 &lt;&gt; "",VLOOKUP($A174,CSP!$1:$1048576,11,FALSE),"")</f>
        <v/>
      </c>
      <c r="L174" s="133" t="str">
        <f>IF($A174 &lt;&gt; "",VLOOKUP($A174,CSP!$1:$1048576,25,FALSE),"")</f>
        <v/>
      </c>
      <c r="N174" s="142"/>
      <c r="O174" s="144"/>
      <c r="P174" s="141" t="str">
        <f t="shared" ca="1" si="34"/>
        <v/>
      </c>
      <c r="W174" s="96">
        <f>SUMIF($E$11:$E$1004,AA174,AE$11:$AE$1004)</f>
        <v>0</v>
      </c>
      <c r="X174" s="74" t="str">
        <f t="shared" si="35"/>
        <v>sans</v>
      </c>
      <c r="Y174" s="74">
        <f>SUMIF($E$11:$E$1004,AA174,AD$11:$AD$1004)</f>
        <v>0</v>
      </c>
      <c r="Z174" s="95">
        <f>SUMIF($E$11:$E$1004,AA174,AB$11:$AB$1004)</f>
        <v>0</v>
      </c>
      <c r="AA174" s="97">
        <f t="shared" si="46"/>
        <v>164</v>
      </c>
      <c r="AB174" s="74">
        <f t="shared" si="36"/>
        <v>0</v>
      </c>
      <c r="AC174" s="74">
        <f t="shared" si="37"/>
        <v>0</v>
      </c>
      <c r="AD174" s="74">
        <f t="shared" si="38"/>
        <v>0</v>
      </c>
      <c r="AE174" s="96">
        <f t="shared" si="39"/>
        <v>0</v>
      </c>
      <c r="AF174" s="74" t="str">
        <f t="shared" si="40"/>
        <v>sans</v>
      </c>
      <c r="AG174" s="74">
        <f t="shared" si="41"/>
        <v>0</v>
      </c>
      <c r="AH174" s="74">
        <f t="shared" si="32"/>
        <v>0</v>
      </c>
      <c r="AI174" s="74">
        <f t="shared" si="47"/>
        <v>0</v>
      </c>
      <c r="AJ174" s="74">
        <f t="shared" si="42"/>
        <v>0</v>
      </c>
      <c r="AK174" s="74">
        <f t="shared" si="43"/>
        <v>0</v>
      </c>
    </row>
    <row r="175" spans="1:37" ht="15.75" customHeight="1">
      <c r="A175" s="20"/>
      <c r="B175" s="19"/>
      <c r="C175" s="19"/>
      <c r="D175" s="70"/>
      <c r="E175" s="71"/>
      <c r="F175" s="125" t="str">
        <f>IF($A175 &lt;&gt; "",VLOOKUP($A175,CSP!$1:$1048576,10,FALSE)/1000000,"")</f>
        <v/>
      </c>
      <c r="G175" s="125" t="str">
        <f>IF($A175 &lt;&gt; "",VLOOKUP($A175,CSP!$1:$1048576,14,FALSE)/1000000,"")</f>
        <v/>
      </c>
      <c r="H175" s="126" t="str">
        <f t="shared" si="44"/>
        <v/>
      </c>
      <c r="I175" s="126" t="str">
        <f t="shared" si="45"/>
        <v/>
      </c>
      <c r="J175" s="126" t="str">
        <f t="shared" si="33"/>
        <v/>
      </c>
      <c r="K175" s="132" t="str">
        <f>IF($A175 &lt;&gt; "",VLOOKUP($A175,CSP!$1:$1048576,11,FALSE),"")</f>
        <v/>
      </c>
      <c r="L175" s="133" t="str">
        <f>IF($A175 &lt;&gt; "",VLOOKUP($A175,CSP!$1:$1048576,25,FALSE),"")</f>
        <v/>
      </c>
      <c r="N175" s="142"/>
      <c r="O175" s="144"/>
      <c r="P175" s="141" t="str">
        <f t="shared" ca="1" si="34"/>
        <v/>
      </c>
      <c r="W175" s="96">
        <f>SUMIF($E$11:$E$1004,AA175,AE$11:$AE$1004)</f>
        <v>0</v>
      </c>
      <c r="X175" s="74" t="str">
        <f t="shared" si="35"/>
        <v>sans</v>
      </c>
      <c r="Y175" s="74">
        <f>SUMIF($E$11:$E$1004,AA175,AD$11:$AD$1004)</f>
        <v>0</v>
      </c>
      <c r="Z175" s="95">
        <f>SUMIF($E$11:$E$1004,AA175,AB$11:$AB$1004)</f>
        <v>0</v>
      </c>
      <c r="AA175" s="97">
        <f t="shared" si="46"/>
        <v>165</v>
      </c>
      <c r="AB175" s="74">
        <f t="shared" si="36"/>
        <v>0</v>
      </c>
      <c r="AC175" s="74">
        <f t="shared" si="37"/>
        <v>0</v>
      </c>
      <c r="AD175" s="74">
        <f t="shared" si="38"/>
        <v>0</v>
      </c>
      <c r="AE175" s="96">
        <f t="shared" si="39"/>
        <v>0</v>
      </c>
      <c r="AF175" s="74" t="str">
        <f t="shared" si="40"/>
        <v>sans</v>
      </c>
      <c r="AG175" s="74">
        <f t="shared" si="41"/>
        <v>0</v>
      </c>
      <c r="AH175" s="74">
        <f t="shared" si="32"/>
        <v>0</v>
      </c>
      <c r="AI175" s="74">
        <f t="shared" si="47"/>
        <v>0</v>
      </c>
      <c r="AJ175" s="74">
        <f t="shared" si="42"/>
        <v>0</v>
      </c>
      <c r="AK175" s="74">
        <f t="shared" si="43"/>
        <v>0</v>
      </c>
    </row>
    <row r="176" spans="1:37" ht="15.75" customHeight="1">
      <c r="A176" s="20"/>
      <c r="B176" s="19"/>
      <c r="C176" s="19"/>
      <c r="D176" s="70"/>
      <c r="E176" s="71"/>
      <c r="F176" s="125" t="str">
        <f>IF($A176 &lt;&gt; "",VLOOKUP($A176,CSP!$1:$1048576,10,FALSE)/1000000,"")</f>
        <v/>
      </c>
      <c r="G176" s="125" t="str">
        <f>IF($A176 &lt;&gt; "",VLOOKUP($A176,CSP!$1:$1048576,14,FALSE)/1000000,"")</f>
        <v/>
      </c>
      <c r="H176" s="126" t="str">
        <f t="shared" si="44"/>
        <v/>
      </c>
      <c r="I176" s="126" t="str">
        <f t="shared" si="45"/>
        <v/>
      </c>
      <c r="J176" s="126" t="str">
        <f t="shared" si="33"/>
        <v/>
      </c>
      <c r="K176" s="132" t="str">
        <f>IF($A176 &lt;&gt; "",VLOOKUP($A176,CSP!$1:$1048576,11,FALSE),"")</f>
        <v/>
      </c>
      <c r="L176" s="133" t="str">
        <f>IF($A176 &lt;&gt; "",VLOOKUP($A176,CSP!$1:$1048576,25,FALSE),"")</f>
        <v/>
      </c>
      <c r="N176" s="142"/>
      <c r="O176" s="144"/>
      <c r="P176" s="141" t="str">
        <f t="shared" ca="1" si="34"/>
        <v/>
      </c>
      <c r="W176" s="96">
        <f>SUMIF($E$11:$E$1004,AA176,AE$11:$AE$1004)</f>
        <v>0</v>
      </c>
      <c r="X176" s="74" t="str">
        <f t="shared" si="35"/>
        <v>sans</v>
      </c>
      <c r="Y176" s="74">
        <f>SUMIF($E$11:$E$1004,AA176,AD$11:$AD$1004)</f>
        <v>0</v>
      </c>
      <c r="Z176" s="95">
        <f>SUMIF($E$11:$E$1004,AA176,AB$11:$AB$1004)</f>
        <v>0</v>
      </c>
      <c r="AA176" s="97">
        <f t="shared" si="46"/>
        <v>166</v>
      </c>
      <c r="AB176" s="74">
        <f t="shared" si="36"/>
        <v>0</v>
      </c>
      <c r="AC176" s="74">
        <f t="shared" si="37"/>
        <v>0</v>
      </c>
      <c r="AD176" s="74">
        <f t="shared" si="38"/>
        <v>0</v>
      </c>
      <c r="AE176" s="96">
        <f t="shared" si="39"/>
        <v>0</v>
      </c>
      <c r="AF176" s="74" t="str">
        <f t="shared" si="40"/>
        <v>sans</v>
      </c>
      <c r="AG176" s="74">
        <f t="shared" si="41"/>
        <v>0</v>
      </c>
      <c r="AH176" s="74">
        <f t="shared" si="32"/>
        <v>0</v>
      </c>
      <c r="AI176" s="74">
        <f t="shared" si="47"/>
        <v>0</v>
      </c>
      <c r="AJ176" s="74">
        <f t="shared" si="42"/>
        <v>0</v>
      </c>
      <c r="AK176" s="74">
        <f t="shared" si="43"/>
        <v>0</v>
      </c>
    </row>
    <row r="177" spans="1:37" ht="15.75" customHeight="1">
      <c r="A177" s="20"/>
      <c r="B177" s="19"/>
      <c r="C177" s="19"/>
      <c r="D177" s="70"/>
      <c r="E177" s="71"/>
      <c r="F177" s="125" t="str">
        <f>IF($A177 &lt;&gt; "",VLOOKUP($A177,CSP!$1:$1048576,10,FALSE)/1000000,"")</f>
        <v/>
      </c>
      <c r="G177" s="125" t="str">
        <f>IF($A177 &lt;&gt; "",VLOOKUP($A177,CSP!$1:$1048576,14,FALSE)/1000000,"")</f>
        <v/>
      </c>
      <c r="H177" s="126" t="str">
        <f t="shared" si="44"/>
        <v/>
      </c>
      <c r="I177" s="126" t="str">
        <f t="shared" si="45"/>
        <v/>
      </c>
      <c r="J177" s="126" t="str">
        <f t="shared" si="33"/>
        <v/>
      </c>
      <c r="K177" s="132" t="str">
        <f>IF($A177 &lt;&gt; "",VLOOKUP($A177,CSP!$1:$1048576,11,FALSE),"")</f>
        <v/>
      </c>
      <c r="L177" s="133" t="str">
        <f>IF($A177 &lt;&gt; "",VLOOKUP($A177,CSP!$1:$1048576,25,FALSE),"")</f>
        <v/>
      </c>
      <c r="N177" s="142"/>
      <c r="O177" s="144"/>
      <c r="P177" s="141" t="str">
        <f t="shared" ca="1" si="34"/>
        <v/>
      </c>
      <c r="W177" s="96">
        <f>SUMIF($E$11:$E$1004,AA177,AE$11:$AE$1004)</f>
        <v>0</v>
      </c>
      <c r="X177" s="74" t="str">
        <f t="shared" si="35"/>
        <v>sans</v>
      </c>
      <c r="Y177" s="74">
        <f>SUMIF($E$11:$E$1004,AA177,AD$11:$AD$1004)</f>
        <v>0</v>
      </c>
      <c r="Z177" s="95">
        <f>SUMIF($E$11:$E$1004,AA177,AB$11:$AB$1004)</f>
        <v>0</v>
      </c>
      <c r="AA177" s="97">
        <f t="shared" si="46"/>
        <v>167</v>
      </c>
      <c r="AB177" s="74">
        <f t="shared" si="36"/>
        <v>0</v>
      </c>
      <c r="AC177" s="74">
        <f t="shared" si="37"/>
        <v>0</v>
      </c>
      <c r="AD177" s="74">
        <f t="shared" si="38"/>
        <v>0</v>
      </c>
      <c r="AE177" s="96">
        <f t="shared" si="39"/>
        <v>0</v>
      </c>
      <c r="AF177" s="74" t="str">
        <f t="shared" si="40"/>
        <v>sans</v>
      </c>
      <c r="AG177" s="74">
        <f t="shared" si="41"/>
        <v>0</v>
      </c>
      <c r="AH177" s="74">
        <f t="shared" si="32"/>
        <v>0</v>
      </c>
      <c r="AI177" s="74">
        <f t="shared" si="47"/>
        <v>0</v>
      </c>
      <c r="AJ177" s="74">
        <f t="shared" si="42"/>
        <v>0</v>
      </c>
      <c r="AK177" s="74">
        <f t="shared" si="43"/>
        <v>0</v>
      </c>
    </row>
    <row r="178" spans="1:37" ht="15.75" customHeight="1">
      <c r="A178" s="20"/>
      <c r="B178" s="19"/>
      <c r="C178" s="19"/>
      <c r="D178" s="70"/>
      <c r="E178" s="71"/>
      <c r="F178" s="125" t="str">
        <f>IF($A178 &lt;&gt; "",VLOOKUP($A178,CSP!$1:$1048576,10,FALSE)/1000000,"")</f>
        <v/>
      </c>
      <c r="G178" s="125" t="str">
        <f>IF($A178 &lt;&gt; "",VLOOKUP($A178,CSP!$1:$1048576,14,FALSE)/1000000,"")</f>
        <v/>
      </c>
      <c r="H178" s="126" t="str">
        <f t="shared" si="44"/>
        <v/>
      </c>
      <c r="I178" s="126" t="str">
        <f t="shared" si="45"/>
        <v/>
      </c>
      <c r="J178" s="126" t="str">
        <f t="shared" si="33"/>
        <v/>
      </c>
      <c r="K178" s="132" t="str">
        <f>IF($A178 &lt;&gt; "",VLOOKUP($A178,CSP!$1:$1048576,11,FALSE),"")</f>
        <v/>
      </c>
      <c r="L178" s="133" t="str">
        <f>IF($A178 &lt;&gt; "",VLOOKUP($A178,CSP!$1:$1048576,25,FALSE),"")</f>
        <v/>
      </c>
      <c r="N178" s="142"/>
      <c r="O178" s="144"/>
      <c r="P178" s="141" t="str">
        <f t="shared" ca="1" si="34"/>
        <v/>
      </c>
      <c r="W178" s="96">
        <f>SUMIF($E$11:$E$1004,AA178,AE$11:$AE$1004)</f>
        <v>0</v>
      </c>
      <c r="X178" s="74" t="str">
        <f t="shared" si="35"/>
        <v>sans</v>
      </c>
      <c r="Y178" s="74">
        <f>SUMIF($E$11:$E$1004,AA178,AD$11:$AD$1004)</f>
        <v>0</v>
      </c>
      <c r="Z178" s="95">
        <f>SUMIF($E$11:$E$1004,AA178,AB$11:$AB$1004)</f>
        <v>0</v>
      </c>
      <c r="AA178" s="97">
        <f t="shared" si="46"/>
        <v>168</v>
      </c>
      <c r="AB178" s="74">
        <f t="shared" si="36"/>
        <v>0</v>
      </c>
      <c r="AC178" s="74">
        <f t="shared" si="37"/>
        <v>0</v>
      </c>
      <c r="AD178" s="74">
        <f t="shared" si="38"/>
        <v>0</v>
      </c>
      <c r="AE178" s="96">
        <f t="shared" si="39"/>
        <v>0</v>
      </c>
      <c r="AF178" s="74" t="str">
        <f t="shared" si="40"/>
        <v>sans</v>
      </c>
      <c r="AG178" s="74">
        <f t="shared" si="41"/>
        <v>0</v>
      </c>
      <c r="AH178" s="74">
        <f t="shared" si="32"/>
        <v>0</v>
      </c>
      <c r="AI178" s="74">
        <f t="shared" si="47"/>
        <v>0</v>
      </c>
      <c r="AJ178" s="74">
        <f t="shared" si="42"/>
        <v>0</v>
      </c>
      <c r="AK178" s="74">
        <f t="shared" si="43"/>
        <v>0</v>
      </c>
    </row>
    <row r="179" spans="1:37" ht="15.75" customHeight="1">
      <c r="A179" s="20"/>
      <c r="B179" s="19"/>
      <c r="C179" s="19"/>
      <c r="D179" s="70"/>
      <c r="E179" s="71"/>
      <c r="F179" s="125" t="str">
        <f>IF($A179 &lt;&gt; "",VLOOKUP($A179,CSP!$1:$1048576,10,FALSE)/1000000,"")</f>
        <v/>
      </c>
      <c r="G179" s="125" t="str">
        <f>IF($A179 &lt;&gt; "",VLOOKUP($A179,CSP!$1:$1048576,14,FALSE)/1000000,"")</f>
        <v/>
      </c>
      <c r="H179" s="126" t="str">
        <f t="shared" si="44"/>
        <v/>
      </c>
      <c r="I179" s="126" t="str">
        <f t="shared" si="45"/>
        <v/>
      </c>
      <c r="J179" s="126" t="str">
        <f t="shared" si="33"/>
        <v/>
      </c>
      <c r="K179" s="132" t="str">
        <f>IF($A179 &lt;&gt; "",VLOOKUP($A179,CSP!$1:$1048576,11,FALSE),"")</f>
        <v/>
      </c>
      <c r="L179" s="133" t="str">
        <f>IF($A179 &lt;&gt; "",VLOOKUP($A179,CSP!$1:$1048576,25,FALSE),"")</f>
        <v/>
      </c>
      <c r="N179" s="142"/>
      <c r="O179" s="144"/>
      <c r="P179" s="141" t="str">
        <f t="shared" ca="1" si="34"/>
        <v/>
      </c>
      <c r="W179" s="96">
        <f>SUMIF($E$11:$E$1004,AA179,AE$11:$AE$1004)</f>
        <v>0</v>
      </c>
      <c r="X179" s="74" t="str">
        <f t="shared" si="35"/>
        <v>sans</v>
      </c>
      <c r="Y179" s="74">
        <f>SUMIF($E$11:$E$1004,AA179,AD$11:$AD$1004)</f>
        <v>0</v>
      </c>
      <c r="Z179" s="95">
        <f>SUMIF($E$11:$E$1004,AA179,AB$11:$AB$1004)</f>
        <v>0</v>
      </c>
      <c r="AA179" s="97">
        <f t="shared" si="46"/>
        <v>169</v>
      </c>
      <c r="AB179" s="74">
        <f t="shared" si="36"/>
        <v>0</v>
      </c>
      <c r="AC179" s="74">
        <f t="shared" si="37"/>
        <v>0</v>
      </c>
      <c r="AD179" s="74">
        <f t="shared" si="38"/>
        <v>0</v>
      </c>
      <c r="AE179" s="96">
        <f t="shared" si="39"/>
        <v>0</v>
      </c>
      <c r="AF179" s="74" t="str">
        <f t="shared" si="40"/>
        <v>sans</v>
      </c>
      <c r="AG179" s="74">
        <f t="shared" si="41"/>
        <v>0</v>
      </c>
      <c r="AH179" s="74">
        <f t="shared" si="32"/>
        <v>0</v>
      </c>
      <c r="AI179" s="74">
        <f t="shared" si="47"/>
        <v>0</v>
      </c>
      <c r="AJ179" s="74">
        <f t="shared" si="42"/>
        <v>0</v>
      </c>
      <c r="AK179" s="74">
        <f t="shared" si="43"/>
        <v>0</v>
      </c>
    </row>
    <row r="180" spans="1:37" ht="15.75" customHeight="1">
      <c r="A180" s="20"/>
      <c r="B180" s="19"/>
      <c r="C180" s="19"/>
      <c r="D180" s="70"/>
      <c r="E180" s="71"/>
      <c r="F180" s="125" t="str">
        <f>IF($A180 &lt;&gt; "",VLOOKUP($A180,CSP!$1:$1048576,10,FALSE)/1000000,"")</f>
        <v/>
      </c>
      <c r="G180" s="125" t="str">
        <f>IF($A180 &lt;&gt; "",VLOOKUP($A180,CSP!$1:$1048576,14,FALSE)/1000000,"")</f>
        <v/>
      </c>
      <c r="H180" s="126" t="str">
        <f t="shared" si="44"/>
        <v/>
      </c>
      <c r="I180" s="126" t="str">
        <f t="shared" si="45"/>
        <v/>
      </c>
      <c r="J180" s="126" t="str">
        <f t="shared" si="33"/>
        <v/>
      </c>
      <c r="K180" s="132" t="str">
        <f>IF($A180 &lt;&gt; "",VLOOKUP($A180,CSP!$1:$1048576,11,FALSE),"")</f>
        <v/>
      </c>
      <c r="L180" s="133" t="str">
        <f>IF($A180 &lt;&gt; "",VLOOKUP($A180,CSP!$1:$1048576,25,FALSE),"")</f>
        <v/>
      </c>
      <c r="N180" s="142"/>
      <c r="O180" s="144"/>
      <c r="P180" s="141" t="str">
        <f t="shared" ca="1" si="34"/>
        <v/>
      </c>
      <c r="W180" s="96">
        <f>SUMIF($E$11:$E$1004,AA180,AE$11:$AE$1004)</f>
        <v>0</v>
      </c>
      <c r="X180" s="74" t="str">
        <f t="shared" si="35"/>
        <v>sans</v>
      </c>
      <c r="Y180" s="74">
        <f>SUMIF($E$11:$E$1004,AA180,AD$11:$AD$1004)</f>
        <v>0</v>
      </c>
      <c r="Z180" s="95">
        <f>SUMIF($E$11:$E$1004,AA180,AB$11:$AB$1004)</f>
        <v>0</v>
      </c>
      <c r="AA180" s="97">
        <f t="shared" si="46"/>
        <v>170</v>
      </c>
      <c r="AB180" s="74">
        <f t="shared" si="36"/>
        <v>0</v>
      </c>
      <c r="AC180" s="74">
        <f t="shared" si="37"/>
        <v>0</v>
      </c>
      <c r="AD180" s="74">
        <f t="shared" si="38"/>
        <v>0</v>
      </c>
      <c r="AE180" s="96">
        <f t="shared" si="39"/>
        <v>0</v>
      </c>
      <c r="AF180" s="74" t="str">
        <f t="shared" si="40"/>
        <v>sans</v>
      </c>
      <c r="AG180" s="74">
        <f t="shared" si="41"/>
        <v>0</v>
      </c>
      <c r="AH180" s="74">
        <f t="shared" si="32"/>
        <v>0</v>
      </c>
      <c r="AI180" s="74">
        <f t="shared" si="47"/>
        <v>0</v>
      </c>
      <c r="AJ180" s="74">
        <f t="shared" si="42"/>
        <v>0</v>
      </c>
      <c r="AK180" s="74">
        <f t="shared" si="43"/>
        <v>0</v>
      </c>
    </row>
    <row r="181" spans="1:37" ht="15.75" customHeight="1">
      <c r="A181" s="20"/>
      <c r="B181" s="19"/>
      <c r="C181" s="19"/>
      <c r="D181" s="70"/>
      <c r="E181" s="71"/>
      <c r="F181" s="125" t="str">
        <f>IF($A181 &lt;&gt; "",VLOOKUP($A181,CSP!$1:$1048576,10,FALSE)/1000000,"")</f>
        <v/>
      </c>
      <c r="G181" s="125" t="str">
        <f>IF($A181 &lt;&gt; "",VLOOKUP($A181,CSP!$1:$1048576,14,FALSE)/1000000,"")</f>
        <v/>
      </c>
      <c r="H181" s="126" t="str">
        <f t="shared" si="44"/>
        <v/>
      </c>
      <c r="I181" s="126" t="str">
        <f t="shared" si="45"/>
        <v/>
      </c>
      <c r="J181" s="126" t="str">
        <f t="shared" si="33"/>
        <v/>
      </c>
      <c r="K181" s="132" t="str">
        <f>IF($A181 &lt;&gt; "",VLOOKUP($A181,CSP!$1:$1048576,11,FALSE),"")</f>
        <v/>
      </c>
      <c r="L181" s="133" t="str">
        <f>IF($A181 &lt;&gt; "",VLOOKUP($A181,CSP!$1:$1048576,25,FALSE),"")</f>
        <v/>
      </c>
      <c r="N181" s="142"/>
      <c r="O181" s="144"/>
      <c r="P181" s="141" t="str">
        <f t="shared" ca="1" si="34"/>
        <v/>
      </c>
      <c r="W181" s="96">
        <f>SUMIF($E$11:$E$1004,AA181,AE$11:$AE$1004)</f>
        <v>0</v>
      </c>
      <c r="X181" s="74" t="str">
        <f t="shared" si="35"/>
        <v>sans</v>
      </c>
      <c r="Y181" s="74">
        <f>SUMIF($E$11:$E$1004,AA181,AD$11:$AD$1004)</f>
        <v>0</v>
      </c>
      <c r="Z181" s="95">
        <f>SUMIF($E$11:$E$1004,AA181,AB$11:$AB$1004)</f>
        <v>0</v>
      </c>
      <c r="AA181" s="97">
        <f t="shared" si="46"/>
        <v>171</v>
      </c>
      <c r="AB181" s="74">
        <f t="shared" si="36"/>
        <v>0</v>
      </c>
      <c r="AC181" s="74">
        <f t="shared" si="37"/>
        <v>0</v>
      </c>
      <c r="AD181" s="74">
        <f t="shared" si="38"/>
        <v>0</v>
      </c>
      <c r="AE181" s="96">
        <f t="shared" si="39"/>
        <v>0</v>
      </c>
      <c r="AF181" s="74" t="str">
        <f t="shared" si="40"/>
        <v>sans</v>
      </c>
      <c r="AG181" s="74">
        <f t="shared" si="41"/>
        <v>0</v>
      </c>
      <c r="AH181" s="74">
        <f t="shared" si="32"/>
        <v>0</v>
      </c>
      <c r="AI181" s="74">
        <f t="shared" si="47"/>
        <v>0</v>
      </c>
      <c r="AJ181" s="74">
        <f t="shared" si="42"/>
        <v>0</v>
      </c>
      <c r="AK181" s="74">
        <f t="shared" si="43"/>
        <v>0</v>
      </c>
    </row>
    <row r="182" spans="1:37" ht="15.75" customHeight="1">
      <c r="A182" s="20"/>
      <c r="B182" s="19"/>
      <c r="C182" s="19"/>
      <c r="D182" s="70"/>
      <c r="E182" s="71"/>
      <c r="F182" s="125" t="str">
        <f>IF($A182 &lt;&gt; "",VLOOKUP($A182,CSP!$1:$1048576,10,FALSE)/1000000,"")</f>
        <v/>
      </c>
      <c r="G182" s="125" t="str">
        <f>IF($A182 &lt;&gt; "",VLOOKUP($A182,CSP!$1:$1048576,14,FALSE)/1000000,"")</f>
        <v/>
      </c>
      <c r="H182" s="126" t="str">
        <f t="shared" si="44"/>
        <v/>
      </c>
      <c r="I182" s="126" t="str">
        <f t="shared" si="45"/>
        <v/>
      </c>
      <c r="J182" s="126" t="str">
        <f t="shared" si="33"/>
        <v/>
      </c>
      <c r="K182" s="132" t="str">
        <f>IF($A182 &lt;&gt; "",VLOOKUP($A182,CSP!$1:$1048576,11,FALSE),"")</f>
        <v/>
      </c>
      <c r="L182" s="133" t="str">
        <f>IF($A182 &lt;&gt; "",VLOOKUP($A182,CSP!$1:$1048576,25,FALSE),"")</f>
        <v/>
      </c>
      <c r="N182" s="142"/>
      <c r="O182" s="144"/>
      <c r="P182" s="141" t="str">
        <f t="shared" ca="1" si="34"/>
        <v/>
      </c>
      <c r="W182" s="96">
        <f>SUMIF($E$11:$E$1004,AA182,AE$11:$AE$1004)</f>
        <v>0</v>
      </c>
      <c r="X182" s="74" t="str">
        <f t="shared" si="35"/>
        <v>sans</v>
      </c>
      <c r="Y182" s="74">
        <f>SUMIF($E$11:$E$1004,AA182,AD$11:$AD$1004)</f>
        <v>0</v>
      </c>
      <c r="Z182" s="95">
        <f>SUMIF($E$11:$E$1004,AA182,AB$11:$AB$1004)</f>
        <v>0</v>
      </c>
      <c r="AA182" s="97">
        <f t="shared" si="46"/>
        <v>172</v>
      </c>
      <c r="AB182" s="74">
        <f t="shared" si="36"/>
        <v>0</v>
      </c>
      <c r="AC182" s="74">
        <f t="shared" si="37"/>
        <v>0</v>
      </c>
      <c r="AD182" s="74">
        <f t="shared" si="38"/>
        <v>0</v>
      </c>
      <c r="AE182" s="96">
        <f t="shared" si="39"/>
        <v>0</v>
      </c>
      <c r="AF182" s="74" t="str">
        <f t="shared" si="40"/>
        <v>sans</v>
      </c>
      <c r="AG182" s="74">
        <f t="shared" si="41"/>
        <v>0</v>
      </c>
      <c r="AH182" s="74">
        <f t="shared" si="32"/>
        <v>0</v>
      </c>
      <c r="AI182" s="74">
        <f t="shared" si="47"/>
        <v>0</v>
      </c>
      <c r="AJ182" s="74">
        <f t="shared" si="42"/>
        <v>0</v>
      </c>
      <c r="AK182" s="74">
        <f t="shared" si="43"/>
        <v>0</v>
      </c>
    </row>
    <row r="183" spans="1:37" ht="15.75" customHeight="1">
      <c r="A183" s="20"/>
      <c r="B183" s="19"/>
      <c r="C183" s="19"/>
      <c r="D183" s="70"/>
      <c r="E183" s="71"/>
      <c r="F183" s="125" t="str">
        <f>IF($A183 &lt;&gt; "",VLOOKUP($A183,CSP!$1:$1048576,10,FALSE)/1000000,"")</f>
        <v/>
      </c>
      <c r="G183" s="125" t="str">
        <f>IF($A183 &lt;&gt; "",VLOOKUP($A183,CSP!$1:$1048576,14,FALSE)/1000000,"")</f>
        <v/>
      </c>
      <c r="H183" s="126" t="str">
        <f t="shared" si="44"/>
        <v/>
      </c>
      <c r="I183" s="126" t="str">
        <f t="shared" si="45"/>
        <v/>
      </c>
      <c r="J183" s="126" t="str">
        <f t="shared" si="33"/>
        <v/>
      </c>
      <c r="K183" s="132" t="str">
        <f>IF($A183 &lt;&gt; "",VLOOKUP($A183,CSP!$1:$1048576,11,FALSE),"")</f>
        <v/>
      </c>
      <c r="L183" s="133" t="str">
        <f>IF($A183 &lt;&gt; "",VLOOKUP($A183,CSP!$1:$1048576,25,FALSE),"")</f>
        <v/>
      </c>
      <c r="N183" s="142"/>
      <c r="O183" s="144"/>
      <c r="P183" s="141" t="str">
        <f t="shared" ca="1" si="34"/>
        <v/>
      </c>
      <c r="W183" s="96">
        <f>SUMIF($E$11:$E$1004,AA183,AE$11:$AE$1004)</f>
        <v>0</v>
      </c>
      <c r="X183" s="74" t="str">
        <f t="shared" si="35"/>
        <v>sans</v>
      </c>
      <c r="Y183" s="74">
        <f>SUMIF($E$11:$E$1004,AA183,AD$11:$AD$1004)</f>
        <v>0</v>
      </c>
      <c r="Z183" s="95">
        <f>SUMIF($E$11:$E$1004,AA183,AB$11:$AB$1004)</f>
        <v>0</v>
      </c>
      <c r="AA183" s="97">
        <f t="shared" si="46"/>
        <v>173</v>
      </c>
      <c r="AB183" s="74">
        <f t="shared" si="36"/>
        <v>0</v>
      </c>
      <c r="AC183" s="74">
        <f t="shared" si="37"/>
        <v>0</v>
      </c>
      <c r="AD183" s="74">
        <f t="shared" si="38"/>
        <v>0</v>
      </c>
      <c r="AE183" s="96">
        <f t="shared" si="39"/>
        <v>0</v>
      </c>
      <c r="AF183" s="74" t="str">
        <f t="shared" si="40"/>
        <v>sans</v>
      </c>
      <c r="AG183" s="74">
        <f t="shared" si="41"/>
        <v>0</v>
      </c>
      <c r="AH183" s="74">
        <f t="shared" si="32"/>
        <v>0</v>
      </c>
      <c r="AI183" s="74">
        <f t="shared" si="47"/>
        <v>0</v>
      </c>
      <c r="AJ183" s="74">
        <f t="shared" si="42"/>
        <v>0</v>
      </c>
      <c r="AK183" s="74">
        <f t="shared" si="43"/>
        <v>0</v>
      </c>
    </row>
    <row r="184" spans="1:37" ht="15.75" customHeight="1">
      <c r="A184" s="20"/>
      <c r="B184" s="19"/>
      <c r="C184" s="19"/>
      <c r="D184" s="70"/>
      <c r="E184" s="71"/>
      <c r="F184" s="125" t="str">
        <f>IF($A184 &lt;&gt; "",VLOOKUP($A184,CSP!$1:$1048576,10,FALSE)/1000000,"")</f>
        <v/>
      </c>
      <c r="G184" s="125" t="str">
        <f>IF($A184 &lt;&gt; "",VLOOKUP($A184,CSP!$1:$1048576,14,FALSE)/1000000,"")</f>
        <v/>
      </c>
      <c r="H184" s="126" t="str">
        <f t="shared" si="44"/>
        <v/>
      </c>
      <c r="I184" s="126" t="str">
        <f t="shared" si="45"/>
        <v/>
      </c>
      <c r="J184" s="126" t="str">
        <f t="shared" si="33"/>
        <v/>
      </c>
      <c r="K184" s="132" t="str">
        <f>IF($A184 &lt;&gt; "",VLOOKUP($A184,CSP!$1:$1048576,11,FALSE),"")</f>
        <v/>
      </c>
      <c r="L184" s="133" t="str">
        <f>IF($A184 &lt;&gt; "",VLOOKUP($A184,CSP!$1:$1048576,25,FALSE),"")</f>
        <v/>
      </c>
      <c r="N184" s="142"/>
      <c r="O184" s="144"/>
      <c r="P184" s="141" t="str">
        <f t="shared" ca="1" si="34"/>
        <v/>
      </c>
      <c r="W184" s="96">
        <f>SUMIF($E$11:$E$1004,AA184,AE$11:$AE$1004)</f>
        <v>0</v>
      </c>
      <c r="X184" s="74" t="str">
        <f t="shared" si="35"/>
        <v>sans</v>
      </c>
      <c r="Y184" s="74">
        <f>SUMIF($E$11:$E$1004,AA184,AD$11:$AD$1004)</f>
        <v>0</v>
      </c>
      <c r="Z184" s="95">
        <f>SUMIF($E$11:$E$1004,AA184,AB$11:$AB$1004)</f>
        <v>0</v>
      </c>
      <c r="AA184" s="97">
        <f t="shared" si="46"/>
        <v>174</v>
      </c>
      <c r="AB184" s="74">
        <f t="shared" si="36"/>
        <v>0</v>
      </c>
      <c r="AC184" s="74">
        <f t="shared" si="37"/>
        <v>0</v>
      </c>
      <c r="AD184" s="74">
        <f t="shared" si="38"/>
        <v>0</v>
      </c>
      <c r="AE184" s="96">
        <f t="shared" si="39"/>
        <v>0</v>
      </c>
      <c r="AF184" s="74" t="str">
        <f t="shared" si="40"/>
        <v>sans</v>
      </c>
      <c r="AG184" s="74">
        <f t="shared" si="41"/>
        <v>0</v>
      </c>
      <c r="AH184" s="74">
        <f t="shared" si="32"/>
        <v>0</v>
      </c>
      <c r="AI184" s="74">
        <f t="shared" si="47"/>
        <v>0</v>
      </c>
      <c r="AJ184" s="74">
        <f t="shared" si="42"/>
        <v>0</v>
      </c>
      <c r="AK184" s="74">
        <f t="shared" si="43"/>
        <v>0</v>
      </c>
    </row>
    <row r="185" spans="1:37" ht="15.75" customHeight="1">
      <c r="A185" s="20"/>
      <c r="B185" s="19"/>
      <c r="C185" s="19"/>
      <c r="D185" s="70"/>
      <c r="E185" s="71"/>
      <c r="F185" s="125" t="str">
        <f>IF($A185 &lt;&gt; "",VLOOKUP($A185,CSP!$1:$1048576,10,FALSE)/1000000,"")</f>
        <v/>
      </c>
      <c r="G185" s="125" t="str">
        <f>IF($A185 &lt;&gt; "",VLOOKUP($A185,CSP!$1:$1048576,14,FALSE)/1000000,"")</f>
        <v/>
      </c>
      <c r="H185" s="126" t="str">
        <f t="shared" si="44"/>
        <v/>
      </c>
      <c r="I185" s="126" t="str">
        <f t="shared" si="45"/>
        <v/>
      </c>
      <c r="J185" s="126" t="str">
        <f t="shared" si="33"/>
        <v/>
      </c>
      <c r="K185" s="132" t="str">
        <f>IF($A185 &lt;&gt; "",VLOOKUP($A185,CSP!$1:$1048576,11,FALSE),"")</f>
        <v/>
      </c>
      <c r="L185" s="133" t="str">
        <f>IF($A185 &lt;&gt; "",VLOOKUP($A185,CSP!$1:$1048576,25,FALSE),"")</f>
        <v/>
      </c>
      <c r="N185" s="142"/>
      <c r="O185" s="144"/>
      <c r="P185" s="141" t="str">
        <f t="shared" ca="1" si="34"/>
        <v/>
      </c>
      <c r="W185" s="96">
        <f>SUMIF($E$11:$E$1004,AA185,AE$11:$AE$1004)</f>
        <v>0</v>
      </c>
      <c r="X185" s="74" t="str">
        <f t="shared" si="35"/>
        <v>sans</v>
      </c>
      <c r="Y185" s="74">
        <f>SUMIF($E$11:$E$1004,AA185,AD$11:$AD$1004)</f>
        <v>0</v>
      </c>
      <c r="Z185" s="95">
        <f>SUMIF($E$11:$E$1004,AA185,AB$11:$AB$1004)</f>
        <v>0</v>
      </c>
      <c r="AA185" s="97">
        <f t="shared" si="46"/>
        <v>175</v>
      </c>
      <c r="AB185" s="74">
        <f t="shared" si="36"/>
        <v>0</v>
      </c>
      <c r="AC185" s="74">
        <f t="shared" si="37"/>
        <v>0</v>
      </c>
      <c r="AD185" s="74">
        <f t="shared" si="38"/>
        <v>0</v>
      </c>
      <c r="AE185" s="96">
        <f t="shared" si="39"/>
        <v>0</v>
      </c>
      <c r="AF185" s="74" t="str">
        <f t="shared" si="40"/>
        <v>sans</v>
      </c>
      <c r="AG185" s="74">
        <f t="shared" si="41"/>
        <v>0</v>
      </c>
      <c r="AH185" s="74">
        <f t="shared" si="32"/>
        <v>0</v>
      </c>
      <c r="AI185" s="74">
        <f t="shared" si="47"/>
        <v>0</v>
      </c>
      <c r="AJ185" s="74">
        <f t="shared" si="42"/>
        <v>0</v>
      </c>
      <c r="AK185" s="74">
        <f t="shared" si="43"/>
        <v>0</v>
      </c>
    </row>
    <row r="186" spans="1:37" ht="15.75" customHeight="1">
      <c r="A186" s="20"/>
      <c r="B186" s="19"/>
      <c r="C186" s="19"/>
      <c r="D186" s="70"/>
      <c r="E186" s="71"/>
      <c r="F186" s="125" t="str">
        <f>IF($A186 &lt;&gt; "",VLOOKUP($A186,CSP!$1:$1048576,10,FALSE)/1000000,"")</f>
        <v/>
      </c>
      <c r="G186" s="125" t="str">
        <f>IF($A186 &lt;&gt; "",VLOOKUP($A186,CSP!$1:$1048576,14,FALSE)/1000000,"")</f>
        <v/>
      </c>
      <c r="H186" s="126" t="str">
        <f t="shared" si="44"/>
        <v/>
      </c>
      <c r="I186" s="126" t="str">
        <f t="shared" si="45"/>
        <v/>
      </c>
      <c r="J186" s="126" t="str">
        <f t="shared" si="33"/>
        <v/>
      </c>
      <c r="K186" s="132" t="str">
        <f>IF($A186 &lt;&gt; "",VLOOKUP($A186,CSP!$1:$1048576,11,FALSE),"")</f>
        <v/>
      </c>
      <c r="L186" s="133" t="str">
        <f>IF($A186 &lt;&gt; "",VLOOKUP($A186,CSP!$1:$1048576,25,FALSE),"")</f>
        <v/>
      </c>
      <c r="N186" s="142"/>
      <c r="O186" s="144"/>
      <c r="P186" s="141" t="str">
        <f t="shared" ca="1" si="34"/>
        <v/>
      </c>
      <c r="W186" s="96">
        <f>SUMIF($E$11:$E$1004,AA186,AE$11:$AE$1004)</f>
        <v>0</v>
      </c>
      <c r="X186" s="74" t="str">
        <f t="shared" si="35"/>
        <v>sans</v>
      </c>
      <c r="Y186" s="74">
        <f>SUMIF($E$11:$E$1004,AA186,AD$11:$AD$1004)</f>
        <v>0</v>
      </c>
      <c r="Z186" s="95">
        <f>SUMIF($E$11:$E$1004,AA186,AB$11:$AB$1004)</f>
        <v>0</v>
      </c>
      <c r="AA186" s="97">
        <f t="shared" si="46"/>
        <v>176</v>
      </c>
      <c r="AB186" s="74">
        <f t="shared" si="36"/>
        <v>0</v>
      </c>
      <c r="AC186" s="74">
        <f t="shared" si="37"/>
        <v>0</v>
      </c>
      <c r="AD186" s="74">
        <f t="shared" si="38"/>
        <v>0</v>
      </c>
      <c r="AE186" s="96">
        <f t="shared" si="39"/>
        <v>0</v>
      </c>
      <c r="AF186" s="74" t="str">
        <f t="shared" si="40"/>
        <v>sans</v>
      </c>
      <c r="AG186" s="74">
        <f t="shared" si="41"/>
        <v>0</v>
      </c>
      <c r="AH186" s="74">
        <f t="shared" si="32"/>
        <v>0</v>
      </c>
      <c r="AI186" s="74">
        <f t="shared" si="47"/>
        <v>0</v>
      </c>
      <c r="AJ186" s="74">
        <f t="shared" si="42"/>
        <v>0</v>
      </c>
      <c r="AK186" s="74">
        <f t="shared" si="43"/>
        <v>0</v>
      </c>
    </row>
    <row r="187" spans="1:37" ht="15.75" customHeight="1">
      <c r="A187" s="20"/>
      <c r="B187" s="19"/>
      <c r="C187" s="19"/>
      <c r="D187" s="70"/>
      <c r="E187" s="71"/>
      <c r="F187" s="125" t="str">
        <f>IF($A187 &lt;&gt; "",VLOOKUP($A187,CSP!$1:$1048576,10,FALSE)/1000000,"")</f>
        <v/>
      </c>
      <c r="G187" s="125" t="str">
        <f>IF($A187 &lt;&gt; "",VLOOKUP($A187,CSP!$1:$1048576,14,FALSE)/1000000,"")</f>
        <v/>
      </c>
      <c r="H187" s="126" t="str">
        <f t="shared" si="44"/>
        <v/>
      </c>
      <c r="I187" s="126" t="str">
        <f t="shared" si="45"/>
        <v/>
      </c>
      <c r="J187" s="126" t="str">
        <f t="shared" si="33"/>
        <v/>
      </c>
      <c r="K187" s="132" t="str">
        <f>IF($A187 &lt;&gt; "",VLOOKUP($A187,CSP!$1:$1048576,11,FALSE),"")</f>
        <v/>
      </c>
      <c r="L187" s="133" t="str">
        <f>IF($A187 &lt;&gt; "",VLOOKUP($A187,CSP!$1:$1048576,25,FALSE),"")</f>
        <v/>
      </c>
      <c r="N187" s="142"/>
      <c r="O187" s="144"/>
      <c r="P187" s="141" t="str">
        <f t="shared" ca="1" si="34"/>
        <v/>
      </c>
      <c r="W187" s="96">
        <f>SUMIF($E$11:$E$1004,AA187,AE$11:$AE$1004)</f>
        <v>0</v>
      </c>
      <c r="X187" s="74" t="str">
        <f t="shared" si="35"/>
        <v>sans</v>
      </c>
      <c r="Y187" s="74">
        <f>SUMIF($E$11:$E$1004,AA187,AD$11:$AD$1004)</f>
        <v>0</v>
      </c>
      <c r="Z187" s="95">
        <f>SUMIF($E$11:$E$1004,AA187,AB$11:$AB$1004)</f>
        <v>0</v>
      </c>
      <c r="AA187" s="97">
        <f t="shared" si="46"/>
        <v>177</v>
      </c>
      <c r="AB187" s="74">
        <f t="shared" si="36"/>
        <v>0</v>
      </c>
      <c r="AC187" s="74">
        <f t="shared" si="37"/>
        <v>0</v>
      </c>
      <c r="AD187" s="74">
        <f t="shared" si="38"/>
        <v>0</v>
      </c>
      <c r="AE187" s="96">
        <f t="shared" si="39"/>
        <v>0</v>
      </c>
      <c r="AF187" s="74" t="str">
        <f t="shared" si="40"/>
        <v>sans</v>
      </c>
      <c r="AG187" s="74">
        <f t="shared" si="41"/>
        <v>0</v>
      </c>
      <c r="AH187" s="74">
        <f t="shared" si="32"/>
        <v>0</v>
      </c>
      <c r="AI187" s="74">
        <f t="shared" si="47"/>
        <v>0</v>
      </c>
      <c r="AJ187" s="74">
        <f t="shared" si="42"/>
        <v>0</v>
      </c>
      <c r="AK187" s="74">
        <f t="shared" si="43"/>
        <v>0</v>
      </c>
    </row>
    <row r="188" spans="1:37" ht="15.75" customHeight="1">
      <c r="A188" s="20"/>
      <c r="B188" s="19"/>
      <c r="C188" s="19"/>
      <c r="D188" s="70"/>
      <c r="E188" s="71"/>
      <c r="F188" s="125" t="str">
        <f>IF($A188 &lt;&gt; "",VLOOKUP($A188,CSP!$1:$1048576,10,FALSE)/1000000,"")</f>
        <v/>
      </c>
      <c r="G188" s="125" t="str">
        <f>IF($A188 &lt;&gt; "",VLOOKUP($A188,CSP!$1:$1048576,14,FALSE)/1000000,"")</f>
        <v/>
      </c>
      <c r="H188" s="126" t="str">
        <f t="shared" si="44"/>
        <v/>
      </c>
      <c r="I188" s="126" t="str">
        <f t="shared" si="45"/>
        <v/>
      </c>
      <c r="J188" s="126" t="str">
        <f t="shared" si="33"/>
        <v/>
      </c>
      <c r="K188" s="132" t="str">
        <f>IF($A188 &lt;&gt; "",VLOOKUP($A188,CSP!$1:$1048576,11,FALSE),"")</f>
        <v/>
      </c>
      <c r="L188" s="133" t="str">
        <f>IF($A188 &lt;&gt; "",VLOOKUP($A188,CSP!$1:$1048576,25,FALSE),"")</f>
        <v/>
      </c>
      <c r="N188" s="142"/>
      <c r="O188" s="144"/>
      <c r="P188" s="141" t="str">
        <f t="shared" ca="1" si="34"/>
        <v/>
      </c>
      <c r="W188" s="96">
        <f>SUMIF($E$11:$E$1004,AA188,AE$11:$AE$1004)</f>
        <v>0</v>
      </c>
      <c r="X188" s="74" t="str">
        <f t="shared" si="35"/>
        <v>sans</v>
      </c>
      <c r="Y188" s="74">
        <f>SUMIF($E$11:$E$1004,AA188,AD$11:$AD$1004)</f>
        <v>0</v>
      </c>
      <c r="Z188" s="95">
        <f>SUMIF($E$11:$E$1004,AA188,AB$11:$AB$1004)</f>
        <v>0</v>
      </c>
      <c r="AA188" s="97">
        <f t="shared" si="46"/>
        <v>178</v>
      </c>
      <c r="AB188" s="74">
        <f t="shared" si="36"/>
        <v>0</v>
      </c>
      <c r="AC188" s="74">
        <f t="shared" si="37"/>
        <v>0</v>
      </c>
      <c r="AD188" s="74">
        <f t="shared" si="38"/>
        <v>0</v>
      </c>
      <c r="AE188" s="96">
        <f t="shared" si="39"/>
        <v>0</v>
      </c>
      <c r="AF188" s="74" t="str">
        <f t="shared" si="40"/>
        <v>sans</v>
      </c>
      <c r="AG188" s="74">
        <f t="shared" si="41"/>
        <v>0</v>
      </c>
      <c r="AH188" s="74">
        <f t="shared" si="32"/>
        <v>0</v>
      </c>
      <c r="AI188" s="74">
        <f t="shared" si="47"/>
        <v>0</v>
      </c>
      <c r="AJ188" s="74">
        <f t="shared" si="42"/>
        <v>0</v>
      </c>
      <c r="AK188" s="74">
        <f t="shared" si="43"/>
        <v>0</v>
      </c>
    </row>
    <row r="189" spans="1:37" ht="15.75" customHeight="1">
      <c r="A189" s="20"/>
      <c r="B189" s="19"/>
      <c r="C189" s="19"/>
      <c r="D189" s="70"/>
      <c r="E189" s="71"/>
      <c r="F189" s="125" t="str">
        <f>IF($A189 &lt;&gt; "",VLOOKUP($A189,CSP!$1:$1048576,10,FALSE)/1000000,"")</f>
        <v/>
      </c>
      <c r="G189" s="125" t="str">
        <f>IF($A189 &lt;&gt; "",VLOOKUP($A189,CSP!$1:$1048576,14,FALSE)/1000000,"")</f>
        <v/>
      </c>
      <c r="H189" s="126" t="str">
        <f t="shared" si="44"/>
        <v/>
      </c>
      <c r="I189" s="126" t="str">
        <f t="shared" si="45"/>
        <v/>
      </c>
      <c r="J189" s="126" t="str">
        <f t="shared" si="33"/>
        <v/>
      </c>
      <c r="K189" s="132" t="str">
        <f>IF($A189 &lt;&gt; "",VLOOKUP($A189,CSP!$1:$1048576,11,FALSE),"")</f>
        <v/>
      </c>
      <c r="L189" s="133" t="str">
        <f>IF($A189 &lt;&gt; "",VLOOKUP($A189,CSP!$1:$1048576,25,FALSE),"")</f>
        <v/>
      </c>
      <c r="N189" s="142"/>
      <c r="O189" s="144"/>
      <c r="P189" s="141" t="str">
        <f t="shared" ca="1" si="34"/>
        <v/>
      </c>
      <c r="W189" s="96">
        <f>SUMIF($E$11:$E$1004,AA189,AE$11:$AE$1004)</f>
        <v>0</v>
      </c>
      <c r="X189" s="74" t="str">
        <f t="shared" si="35"/>
        <v>sans</v>
      </c>
      <c r="Y189" s="74">
        <f>SUMIF($E$11:$E$1004,AA189,AD$11:$AD$1004)</f>
        <v>0</v>
      </c>
      <c r="Z189" s="95">
        <f>SUMIF($E$11:$E$1004,AA189,AB$11:$AB$1004)</f>
        <v>0</v>
      </c>
      <c r="AA189" s="97">
        <f t="shared" si="46"/>
        <v>179</v>
      </c>
      <c r="AB189" s="74">
        <f t="shared" si="36"/>
        <v>0</v>
      </c>
      <c r="AC189" s="74">
        <f t="shared" si="37"/>
        <v>0</v>
      </c>
      <c r="AD189" s="74">
        <f t="shared" si="38"/>
        <v>0</v>
      </c>
      <c r="AE189" s="96">
        <f t="shared" si="39"/>
        <v>0</v>
      </c>
      <c r="AF189" s="74" t="str">
        <f t="shared" si="40"/>
        <v>sans</v>
      </c>
      <c r="AG189" s="74">
        <f t="shared" si="41"/>
        <v>0</v>
      </c>
      <c r="AH189" s="74">
        <f t="shared" si="32"/>
        <v>0</v>
      </c>
      <c r="AI189" s="74">
        <f t="shared" si="47"/>
        <v>0</v>
      </c>
      <c r="AJ189" s="74">
        <f t="shared" si="42"/>
        <v>0</v>
      </c>
      <c r="AK189" s="74">
        <f t="shared" si="43"/>
        <v>0</v>
      </c>
    </row>
    <row r="190" spans="1:37" ht="15.75" customHeight="1">
      <c r="A190" s="20"/>
      <c r="B190" s="19"/>
      <c r="C190" s="19"/>
      <c r="D190" s="70"/>
      <c r="E190" s="71"/>
      <c r="F190" s="125" t="str">
        <f>IF($A190 &lt;&gt; "",VLOOKUP($A190,CSP!$1:$1048576,10,FALSE)/1000000,"")</f>
        <v/>
      </c>
      <c r="G190" s="125" t="str">
        <f>IF($A190 &lt;&gt; "",VLOOKUP($A190,CSP!$1:$1048576,14,FALSE)/1000000,"")</f>
        <v/>
      </c>
      <c r="H190" s="126" t="str">
        <f t="shared" si="44"/>
        <v/>
      </c>
      <c r="I190" s="126" t="str">
        <f t="shared" si="45"/>
        <v/>
      </c>
      <c r="J190" s="126" t="str">
        <f t="shared" si="33"/>
        <v/>
      </c>
      <c r="K190" s="132" t="str">
        <f>IF($A190 &lt;&gt; "",VLOOKUP($A190,CSP!$1:$1048576,11,FALSE),"")</f>
        <v/>
      </c>
      <c r="L190" s="133" t="str">
        <f>IF($A190 &lt;&gt; "",VLOOKUP($A190,CSP!$1:$1048576,25,FALSE),"")</f>
        <v/>
      </c>
      <c r="N190" s="142"/>
      <c r="O190" s="144"/>
      <c r="P190" s="141" t="str">
        <f t="shared" ca="1" si="34"/>
        <v/>
      </c>
      <c r="W190" s="96">
        <f>SUMIF($E$11:$E$1004,AA190,AE$11:$AE$1004)</f>
        <v>0</v>
      </c>
      <c r="X190" s="74" t="str">
        <f t="shared" si="35"/>
        <v>sans</v>
      </c>
      <c r="Y190" s="74">
        <f>SUMIF($E$11:$E$1004,AA190,AD$11:$AD$1004)</f>
        <v>0</v>
      </c>
      <c r="Z190" s="95">
        <f>SUMIF($E$11:$E$1004,AA190,AB$11:$AB$1004)</f>
        <v>0</v>
      </c>
      <c r="AA190" s="97">
        <f t="shared" si="46"/>
        <v>180</v>
      </c>
      <c r="AB190" s="74">
        <f t="shared" si="36"/>
        <v>0</v>
      </c>
      <c r="AC190" s="74">
        <f t="shared" si="37"/>
        <v>0</v>
      </c>
      <c r="AD190" s="74">
        <f t="shared" si="38"/>
        <v>0</v>
      </c>
      <c r="AE190" s="96">
        <f t="shared" si="39"/>
        <v>0</v>
      </c>
      <c r="AF190" s="74" t="str">
        <f t="shared" si="40"/>
        <v>sans</v>
      </c>
      <c r="AG190" s="74">
        <f t="shared" si="41"/>
        <v>0</v>
      </c>
      <c r="AH190" s="74">
        <f t="shared" si="32"/>
        <v>0</v>
      </c>
      <c r="AI190" s="74">
        <f t="shared" si="47"/>
        <v>0</v>
      </c>
      <c r="AJ190" s="74">
        <f t="shared" si="42"/>
        <v>0</v>
      </c>
      <c r="AK190" s="74">
        <f t="shared" si="43"/>
        <v>0</v>
      </c>
    </row>
    <row r="191" spans="1:37" ht="15.75" customHeight="1">
      <c r="A191" s="20"/>
      <c r="B191" s="19"/>
      <c r="C191" s="19"/>
      <c r="D191" s="70"/>
      <c r="E191" s="71"/>
      <c r="F191" s="125" t="str">
        <f>IF($A191 &lt;&gt; "",VLOOKUP($A191,CSP!$1:$1048576,10,FALSE)/1000000,"")</f>
        <v/>
      </c>
      <c r="G191" s="125" t="str">
        <f>IF($A191 &lt;&gt; "",VLOOKUP($A191,CSP!$1:$1048576,14,FALSE)/1000000,"")</f>
        <v/>
      </c>
      <c r="H191" s="126" t="str">
        <f t="shared" si="44"/>
        <v/>
      </c>
      <c r="I191" s="126" t="str">
        <f t="shared" si="45"/>
        <v/>
      </c>
      <c r="J191" s="126" t="str">
        <f t="shared" si="33"/>
        <v/>
      </c>
      <c r="K191" s="132" t="str">
        <f>IF($A191 &lt;&gt; "",VLOOKUP($A191,CSP!$1:$1048576,11,FALSE),"")</f>
        <v/>
      </c>
      <c r="L191" s="133" t="str">
        <f>IF($A191 &lt;&gt; "",VLOOKUP($A191,CSP!$1:$1048576,25,FALSE),"")</f>
        <v/>
      </c>
      <c r="N191" s="142"/>
      <c r="O191" s="144"/>
      <c r="P191" s="141" t="str">
        <f t="shared" ca="1" si="34"/>
        <v/>
      </c>
      <c r="W191" s="96">
        <f>SUMIF($E$11:$E$1004,AA191,AE$11:$AE$1004)</f>
        <v>0</v>
      </c>
      <c r="X191" s="74" t="str">
        <f t="shared" si="35"/>
        <v>sans</v>
      </c>
      <c r="Y191" s="74">
        <f>SUMIF($E$11:$E$1004,AA191,AD$11:$AD$1004)</f>
        <v>0</v>
      </c>
      <c r="Z191" s="95">
        <f>SUMIF($E$11:$E$1004,AA191,AB$11:$AB$1004)</f>
        <v>0</v>
      </c>
      <c r="AA191" s="97">
        <f t="shared" si="46"/>
        <v>181</v>
      </c>
      <c r="AB191" s="74">
        <f t="shared" si="36"/>
        <v>0</v>
      </c>
      <c r="AC191" s="74">
        <f t="shared" si="37"/>
        <v>0</v>
      </c>
      <c r="AD191" s="74">
        <f t="shared" si="38"/>
        <v>0</v>
      </c>
      <c r="AE191" s="96">
        <f t="shared" si="39"/>
        <v>0</v>
      </c>
      <c r="AF191" s="74" t="str">
        <f t="shared" si="40"/>
        <v>sans</v>
      </c>
      <c r="AG191" s="74">
        <f t="shared" si="41"/>
        <v>0</v>
      </c>
      <c r="AH191" s="74">
        <f t="shared" si="32"/>
        <v>0</v>
      </c>
      <c r="AI191" s="74">
        <f t="shared" si="47"/>
        <v>0</v>
      </c>
      <c r="AJ191" s="74">
        <f t="shared" si="42"/>
        <v>0</v>
      </c>
      <c r="AK191" s="74">
        <f t="shared" si="43"/>
        <v>0</v>
      </c>
    </row>
    <row r="192" spans="1:37" ht="15.75" customHeight="1">
      <c r="A192" s="20"/>
      <c r="B192" s="19"/>
      <c r="C192" s="19"/>
      <c r="D192" s="70"/>
      <c r="E192" s="71"/>
      <c r="F192" s="125" t="str">
        <f>IF($A192 &lt;&gt; "",VLOOKUP($A192,CSP!$1:$1048576,10,FALSE)/1000000,"")</f>
        <v/>
      </c>
      <c r="G192" s="125" t="str">
        <f>IF($A192 &lt;&gt; "",VLOOKUP($A192,CSP!$1:$1048576,14,FALSE)/1000000,"")</f>
        <v/>
      </c>
      <c r="H192" s="126" t="str">
        <f t="shared" si="44"/>
        <v/>
      </c>
      <c r="I192" s="126" t="str">
        <f t="shared" si="45"/>
        <v/>
      </c>
      <c r="J192" s="126" t="str">
        <f t="shared" si="33"/>
        <v/>
      </c>
      <c r="K192" s="132" t="str">
        <f>IF($A192 &lt;&gt; "",VLOOKUP($A192,CSP!$1:$1048576,11,FALSE),"")</f>
        <v/>
      </c>
      <c r="L192" s="133" t="str">
        <f>IF($A192 &lt;&gt; "",VLOOKUP($A192,CSP!$1:$1048576,25,FALSE),"")</f>
        <v/>
      </c>
      <c r="N192" s="142"/>
      <c r="O192" s="144"/>
      <c r="P192" s="141" t="str">
        <f t="shared" ca="1" si="34"/>
        <v/>
      </c>
      <c r="W192" s="96">
        <f>SUMIF($E$11:$E$1004,AA192,AE$11:$AE$1004)</f>
        <v>0</v>
      </c>
      <c r="X192" s="74" t="str">
        <f t="shared" si="35"/>
        <v>sans</v>
      </c>
      <c r="Y192" s="74">
        <f>SUMIF($E$11:$E$1004,AA192,AD$11:$AD$1004)</f>
        <v>0</v>
      </c>
      <c r="Z192" s="95">
        <f>SUMIF($E$11:$E$1004,AA192,AB$11:$AB$1004)</f>
        <v>0</v>
      </c>
      <c r="AA192" s="97">
        <f t="shared" si="46"/>
        <v>182</v>
      </c>
      <c r="AB192" s="74">
        <f t="shared" si="36"/>
        <v>0</v>
      </c>
      <c r="AC192" s="74">
        <f t="shared" si="37"/>
        <v>0</v>
      </c>
      <c r="AD192" s="74">
        <f t="shared" si="38"/>
        <v>0</v>
      </c>
      <c r="AE192" s="96">
        <f t="shared" si="39"/>
        <v>0</v>
      </c>
      <c r="AF192" s="74" t="str">
        <f t="shared" si="40"/>
        <v>sans</v>
      </c>
      <c r="AG192" s="74">
        <f t="shared" si="41"/>
        <v>0</v>
      </c>
      <c r="AH192" s="74">
        <f t="shared" si="32"/>
        <v>0</v>
      </c>
      <c r="AI192" s="74">
        <f t="shared" si="47"/>
        <v>0</v>
      </c>
      <c r="AJ192" s="74">
        <f t="shared" si="42"/>
        <v>0</v>
      </c>
      <c r="AK192" s="74">
        <f t="shared" si="43"/>
        <v>0</v>
      </c>
    </row>
    <row r="193" spans="1:37" ht="15.75" customHeight="1">
      <c r="A193" s="20"/>
      <c r="B193" s="19"/>
      <c r="C193" s="19"/>
      <c r="D193" s="70"/>
      <c r="E193" s="71"/>
      <c r="F193" s="125" t="str">
        <f>IF($A193 &lt;&gt; "",VLOOKUP($A193,CSP!$1:$1048576,10,FALSE)/1000000,"")</f>
        <v/>
      </c>
      <c r="G193" s="125" t="str">
        <f>IF($A193 &lt;&gt; "",VLOOKUP($A193,CSP!$1:$1048576,14,FALSE)/1000000,"")</f>
        <v/>
      </c>
      <c r="H193" s="126" t="str">
        <f t="shared" si="44"/>
        <v/>
      </c>
      <c r="I193" s="126" t="str">
        <f t="shared" si="45"/>
        <v/>
      </c>
      <c r="J193" s="126" t="str">
        <f t="shared" si="33"/>
        <v/>
      </c>
      <c r="K193" s="132" t="str">
        <f>IF($A193 &lt;&gt; "",VLOOKUP($A193,CSP!$1:$1048576,11,FALSE),"")</f>
        <v/>
      </c>
      <c r="L193" s="133" t="str">
        <f>IF($A193 &lt;&gt; "",VLOOKUP($A193,CSP!$1:$1048576,25,FALSE),"")</f>
        <v/>
      </c>
      <c r="N193" s="142"/>
      <c r="O193" s="144"/>
      <c r="P193" s="141" t="str">
        <f t="shared" ca="1" si="34"/>
        <v/>
      </c>
      <c r="W193" s="96">
        <f>SUMIF($E$11:$E$1004,AA193,AE$11:$AE$1004)</f>
        <v>0</v>
      </c>
      <c r="X193" s="74" t="str">
        <f t="shared" si="35"/>
        <v>sans</v>
      </c>
      <c r="Y193" s="74">
        <f>SUMIF($E$11:$E$1004,AA193,AD$11:$AD$1004)</f>
        <v>0</v>
      </c>
      <c r="Z193" s="95">
        <f>SUMIF($E$11:$E$1004,AA193,AB$11:$AB$1004)</f>
        <v>0</v>
      </c>
      <c r="AA193" s="97">
        <f t="shared" si="46"/>
        <v>183</v>
      </c>
      <c r="AB193" s="74">
        <f t="shared" si="36"/>
        <v>0</v>
      </c>
      <c r="AC193" s="74">
        <f t="shared" si="37"/>
        <v>0</v>
      </c>
      <c r="AD193" s="74">
        <f t="shared" si="38"/>
        <v>0</v>
      </c>
      <c r="AE193" s="96">
        <f t="shared" si="39"/>
        <v>0</v>
      </c>
      <c r="AF193" s="74" t="str">
        <f t="shared" si="40"/>
        <v>sans</v>
      </c>
      <c r="AG193" s="74">
        <f t="shared" si="41"/>
        <v>0</v>
      </c>
      <c r="AH193" s="74">
        <f t="shared" si="32"/>
        <v>0</v>
      </c>
      <c r="AI193" s="74">
        <f t="shared" si="47"/>
        <v>0</v>
      </c>
      <c r="AJ193" s="74">
        <f t="shared" si="42"/>
        <v>0</v>
      </c>
      <c r="AK193" s="74">
        <f t="shared" si="43"/>
        <v>0</v>
      </c>
    </row>
    <row r="194" spans="1:37" ht="15.75" customHeight="1">
      <c r="A194" s="20"/>
      <c r="B194" s="19"/>
      <c r="C194" s="19"/>
      <c r="D194" s="70"/>
      <c r="E194" s="71"/>
      <c r="F194" s="125" t="str">
        <f>IF($A194 &lt;&gt; "",VLOOKUP($A194,CSP!$1:$1048576,10,FALSE)/1000000,"")</f>
        <v/>
      </c>
      <c r="G194" s="125" t="str">
        <f>IF($A194 &lt;&gt; "",VLOOKUP($A194,CSP!$1:$1048576,14,FALSE)/1000000,"")</f>
        <v/>
      </c>
      <c r="H194" s="126" t="str">
        <f t="shared" si="44"/>
        <v/>
      </c>
      <c r="I194" s="126" t="str">
        <f t="shared" si="45"/>
        <v/>
      </c>
      <c r="J194" s="126" t="str">
        <f t="shared" si="33"/>
        <v/>
      </c>
      <c r="K194" s="132" t="str">
        <f>IF($A194 &lt;&gt; "",VLOOKUP($A194,CSP!$1:$1048576,11,FALSE),"")</f>
        <v/>
      </c>
      <c r="L194" s="133" t="str">
        <f>IF($A194 &lt;&gt; "",VLOOKUP($A194,CSP!$1:$1048576,25,FALSE),"")</f>
        <v/>
      </c>
      <c r="N194" s="142"/>
      <c r="O194" s="144"/>
      <c r="P194" s="141" t="str">
        <f t="shared" ca="1" si="34"/>
        <v/>
      </c>
      <c r="W194" s="96">
        <f>SUMIF($E$11:$E$1004,AA194,AE$11:$AE$1004)</f>
        <v>0</v>
      </c>
      <c r="X194" s="74" t="str">
        <f t="shared" si="35"/>
        <v>sans</v>
      </c>
      <c r="Y194" s="74">
        <f>SUMIF($E$11:$E$1004,AA194,AD$11:$AD$1004)</f>
        <v>0</v>
      </c>
      <c r="Z194" s="95">
        <f>SUMIF($E$11:$E$1004,AA194,AB$11:$AB$1004)</f>
        <v>0</v>
      </c>
      <c r="AA194" s="97">
        <f t="shared" si="46"/>
        <v>184</v>
      </c>
      <c r="AB194" s="74">
        <f t="shared" si="36"/>
        <v>0</v>
      </c>
      <c r="AC194" s="74">
        <f t="shared" si="37"/>
        <v>0</v>
      </c>
      <c r="AD194" s="74">
        <f t="shared" si="38"/>
        <v>0</v>
      </c>
      <c r="AE194" s="96">
        <f t="shared" si="39"/>
        <v>0</v>
      </c>
      <c r="AF194" s="74" t="str">
        <f t="shared" si="40"/>
        <v>sans</v>
      </c>
      <c r="AG194" s="74">
        <f t="shared" si="41"/>
        <v>0</v>
      </c>
      <c r="AH194" s="74">
        <f t="shared" si="32"/>
        <v>0</v>
      </c>
      <c r="AI194" s="74">
        <f t="shared" si="47"/>
        <v>0</v>
      </c>
      <c r="AJ194" s="74">
        <f t="shared" si="42"/>
        <v>0</v>
      </c>
      <c r="AK194" s="74">
        <f t="shared" si="43"/>
        <v>0</v>
      </c>
    </row>
    <row r="195" spans="1:37" ht="15.75" customHeight="1">
      <c r="A195" s="20"/>
      <c r="B195" s="19"/>
      <c r="C195" s="19"/>
      <c r="D195" s="70"/>
      <c r="E195" s="71"/>
      <c r="F195" s="125" t="str">
        <f>IF($A195 &lt;&gt; "",VLOOKUP($A195,CSP!$1:$1048576,10,FALSE)/1000000,"")</f>
        <v/>
      </c>
      <c r="G195" s="125" t="str">
        <f>IF($A195 &lt;&gt; "",VLOOKUP($A195,CSP!$1:$1048576,14,FALSE)/1000000,"")</f>
        <v/>
      </c>
      <c r="H195" s="126" t="str">
        <f t="shared" si="44"/>
        <v/>
      </c>
      <c r="I195" s="126" t="str">
        <f t="shared" si="45"/>
        <v/>
      </c>
      <c r="J195" s="126" t="str">
        <f t="shared" si="33"/>
        <v/>
      </c>
      <c r="K195" s="132" t="str">
        <f>IF($A195 &lt;&gt; "",VLOOKUP($A195,CSP!$1:$1048576,11,FALSE),"")</f>
        <v/>
      </c>
      <c r="L195" s="133" t="str">
        <f>IF($A195 &lt;&gt; "",VLOOKUP($A195,CSP!$1:$1048576,25,FALSE),"")</f>
        <v/>
      </c>
      <c r="N195" s="142"/>
      <c r="O195" s="144"/>
      <c r="P195" s="141" t="str">
        <f t="shared" ca="1" si="34"/>
        <v/>
      </c>
      <c r="W195" s="96">
        <f>SUMIF($E$11:$E$1004,AA195,AE$11:$AE$1004)</f>
        <v>0</v>
      </c>
      <c r="X195" s="74" t="str">
        <f t="shared" si="35"/>
        <v>sans</v>
      </c>
      <c r="Y195" s="74">
        <f>SUMIF($E$11:$E$1004,AA195,AD$11:$AD$1004)</f>
        <v>0</v>
      </c>
      <c r="Z195" s="95">
        <f>SUMIF($E$11:$E$1004,AA195,AB$11:$AB$1004)</f>
        <v>0</v>
      </c>
      <c r="AA195" s="97">
        <f t="shared" si="46"/>
        <v>185</v>
      </c>
      <c r="AB195" s="74">
        <f t="shared" si="36"/>
        <v>0</v>
      </c>
      <c r="AC195" s="74">
        <f t="shared" si="37"/>
        <v>0</v>
      </c>
      <c r="AD195" s="74">
        <f t="shared" si="38"/>
        <v>0</v>
      </c>
      <c r="AE195" s="96">
        <f t="shared" si="39"/>
        <v>0</v>
      </c>
      <c r="AF195" s="74" t="str">
        <f t="shared" si="40"/>
        <v>sans</v>
      </c>
      <c r="AG195" s="74">
        <f t="shared" si="41"/>
        <v>0</v>
      </c>
      <c r="AH195" s="74">
        <f t="shared" si="32"/>
        <v>0</v>
      </c>
      <c r="AI195" s="74">
        <f t="shared" si="47"/>
        <v>0</v>
      </c>
      <c r="AJ195" s="74">
        <f t="shared" si="42"/>
        <v>0</v>
      </c>
      <c r="AK195" s="74">
        <f t="shared" si="43"/>
        <v>0</v>
      </c>
    </row>
    <row r="196" spans="1:37" ht="15.75" customHeight="1">
      <c r="A196" s="20"/>
      <c r="B196" s="19"/>
      <c r="C196" s="19"/>
      <c r="D196" s="70"/>
      <c r="E196" s="71"/>
      <c r="F196" s="125" t="str">
        <f>IF($A196 &lt;&gt; "",VLOOKUP($A196,CSP!$1:$1048576,10,FALSE)/1000000,"")</f>
        <v/>
      </c>
      <c r="G196" s="125" t="str">
        <f>IF($A196 &lt;&gt; "",VLOOKUP($A196,CSP!$1:$1048576,14,FALSE)/1000000,"")</f>
        <v/>
      </c>
      <c r="H196" s="126" t="str">
        <f t="shared" si="44"/>
        <v/>
      </c>
      <c r="I196" s="126" t="str">
        <f t="shared" si="45"/>
        <v/>
      </c>
      <c r="J196" s="126" t="str">
        <f t="shared" si="33"/>
        <v/>
      </c>
      <c r="K196" s="132" t="str">
        <f>IF($A196 &lt;&gt; "",VLOOKUP($A196,CSP!$1:$1048576,11,FALSE),"")</f>
        <v/>
      </c>
      <c r="L196" s="133" t="str">
        <f>IF($A196 &lt;&gt; "",VLOOKUP($A196,CSP!$1:$1048576,25,FALSE),"")</f>
        <v/>
      </c>
      <c r="N196" s="142"/>
      <c r="O196" s="144"/>
      <c r="P196" s="141" t="str">
        <f t="shared" ca="1" si="34"/>
        <v/>
      </c>
      <c r="W196" s="96">
        <f>SUMIF($E$11:$E$1004,AA196,AE$11:$AE$1004)</f>
        <v>0</v>
      </c>
      <c r="X196" s="74" t="str">
        <f t="shared" si="35"/>
        <v>sans</v>
      </c>
      <c r="Y196" s="74">
        <f>SUMIF($E$11:$E$1004,AA196,AD$11:$AD$1004)</f>
        <v>0</v>
      </c>
      <c r="Z196" s="95">
        <f>SUMIF($E$11:$E$1004,AA196,AB$11:$AB$1004)</f>
        <v>0</v>
      </c>
      <c r="AA196" s="97">
        <f t="shared" si="46"/>
        <v>186</v>
      </c>
      <c r="AB196" s="74">
        <f t="shared" si="36"/>
        <v>0</v>
      </c>
      <c r="AC196" s="74">
        <f t="shared" si="37"/>
        <v>0</v>
      </c>
      <c r="AD196" s="74">
        <f t="shared" si="38"/>
        <v>0</v>
      </c>
      <c r="AE196" s="96">
        <f t="shared" si="39"/>
        <v>0</v>
      </c>
      <c r="AF196" s="74" t="str">
        <f t="shared" si="40"/>
        <v>sans</v>
      </c>
      <c r="AG196" s="74">
        <f t="shared" si="41"/>
        <v>0</v>
      </c>
      <c r="AH196" s="74">
        <f t="shared" si="32"/>
        <v>0</v>
      </c>
      <c r="AI196" s="74">
        <f t="shared" si="47"/>
        <v>0</v>
      </c>
      <c r="AJ196" s="74">
        <f t="shared" si="42"/>
        <v>0</v>
      </c>
      <c r="AK196" s="74">
        <f t="shared" si="43"/>
        <v>0</v>
      </c>
    </row>
    <row r="197" spans="1:37" ht="15.75" customHeight="1">
      <c r="A197" s="20"/>
      <c r="B197" s="19"/>
      <c r="C197" s="19"/>
      <c r="D197" s="70"/>
      <c r="E197" s="71"/>
      <c r="F197" s="125" t="str">
        <f>IF($A197 &lt;&gt; "",VLOOKUP($A197,CSP!$1:$1048576,10,FALSE)/1000000,"")</f>
        <v/>
      </c>
      <c r="G197" s="125" t="str">
        <f>IF($A197 &lt;&gt; "",VLOOKUP($A197,CSP!$1:$1048576,14,FALSE)/1000000,"")</f>
        <v/>
      </c>
      <c r="H197" s="126" t="str">
        <f t="shared" si="44"/>
        <v/>
      </c>
      <c r="I197" s="126" t="str">
        <f t="shared" si="45"/>
        <v/>
      </c>
      <c r="J197" s="126" t="str">
        <f t="shared" si="33"/>
        <v/>
      </c>
      <c r="K197" s="132" t="str">
        <f>IF($A197 &lt;&gt; "",VLOOKUP($A197,CSP!$1:$1048576,11,FALSE),"")</f>
        <v/>
      </c>
      <c r="L197" s="133" t="str">
        <f>IF($A197 &lt;&gt; "",VLOOKUP($A197,CSP!$1:$1048576,25,FALSE),"")</f>
        <v/>
      </c>
      <c r="N197" s="142"/>
      <c r="O197" s="144"/>
      <c r="P197" s="141" t="str">
        <f t="shared" ca="1" si="34"/>
        <v/>
      </c>
      <c r="W197" s="96">
        <f>SUMIF($E$11:$E$1004,AA197,AE$11:$AE$1004)</f>
        <v>0</v>
      </c>
      <c r="X197" s="74" t="str">
        <f t="shared" si="35"/>
        <v>sans</v>
      </c>
      <c r="Y197" s="74">
        <f>SUMIF($E$11:$E$1004,AA197,AD$11:$AD$1004)</f>
        <v>0</v>
      </c>
      <c r="Z197" s="95">
        <f>SUMIF($E$11:$E$1004,AA197,AB$11:$AB$1004)</f>
        <v>0</v>
      </c>
      <c r="AA197" s="97">
        <f t="shared" si="46"/>
        <v>187</v>
      </c>
      <c r="AB197" s="74">
        <f t="shared" si="36"/>
        <v>0</v>
      </c>
      <c r="AC197" s="74">
        <f t="shared" si="37"/>
        <v>0</v>
      </c>
      <c r="AD197" s="74">
        <f t="shared" si="38"/>
        <v>0</v>
      </c>
      <c r="AE197" s="96">
        <f t="shared" si="39"/>
        <v>0</v>
      </c>
      <c r="AF197" s="74" t="str">
        <f t="shared" si="40"/>
        <v>sans</v>
      </c>
      <c r="AG197" s="74">
        <f t="shared" si="41"/>
        <v>0</v>
      </c>
      <c r="AH197" s="74">
        <f t="shared" si="32"/>
        <v>0</v>
      </c>
      <c r="AI197" s="74">
        <f t="shared" si="47"/>
        <v>0</v>
      </c>
      <c r="AJ197" s="74">
        <f t="shared" si="42"/>
        <v>0</v>
      </c>
      <c r="AK197" s="74">
        <f t="shared" si="43"/>
        <v>0</v>
      </c>
    </row>
    <row r="198" spans="1:37" ht="15.75" customHeight="1">
      <c r="A198" s="20"/>
      <c r="B198" s="19"/>
      <c r="C198" s="19"/>
      <c r="D198" s="70"/>
      <c r="E198" s="71"/>
      <c r="F198" s="125" t="str">
        <f>IF($A198 &lt;&gt; "",VLOOKUP($A198,CSP!$1:$1048576,10,FALSE)/1000000,"")</f>
        <v/>
      </c>
      <c r="G198" s="125" t="str">
        <f>IF($A198 &lt;&gt; "",VLOOKUP($A198,CSP!$1:$1048576,14,FALSE)/1000000,"")</f>
        <v/>
      </c>
      <c r="H198" s="126" t="str">
        <f t="shared" si="44"/>
        <v/>
      </c>
      <c r="I198" s="126" t="str">
        <f t="shared" si="45"/>
        <v/>
      </c>
      <c r="J198" s="126" t="str">
        <f t="shared" si="33"/>
        <v/>
      </c>
      <c r="K198" s="132" t="str">
        <f>IF($A198 &lt;&gt; "",VLOOKUP($A198,CSP!$1:$1048576,11,FALSE),"")</f>
        <v/>
      </c>
      <c r="L198" s="133" t="str">
        <f>IF($A198 &lt;&gt; "",VLOOKUP($A198,CSP!$1:$1048576,25,FALSE),"")</f>
        <v/>
      </c>
      <c r="N198" s="142"/>
      <c r="O198" s="144"/>
      <c r="P198" s="141" t="str">
        <f t="shared" ca="1" si="34"/>
        <v/>
      </c>
      <c r="W198" s="96">
        <f>SUMIF($E$11:$E$1004,AA198,AE$11:$AE$1004)</f>
        <v>0</v>
      </c>
      <c r="X198" s="74" t="str">
        <f t="shared" si="35"/>
        <v>sans</v>
      </c>
      <c r="Y198" s="74">
        <f>SUMIF($E$11:$E$1004,AA198,AD$11:$AD$1004)</f>
        <v>0</v>
      </c>
      <c r="Z198" s="95">
        <f>SUMIF($E$11:$E$1004,AA198,AB$11:$AB$1004)</f>
        <v>0</v>
      </c>
      <c r="AA198" s="97">
        <f t="shared" si="46"/>
        <v>188</v>
      </c>
      <c r="AB198" s="74">
        <f t="shared" si="36"/>
        <v>0</v>
      </c>
      <c r="AC198" s="74">
        <f t="shared" si="37"/>
        <v>0</v>
      </c>
      <c r="AD198" s="74">
        <f t="shared" si="38"/>
        <v>0</v>
      </c>
      <c r="AE198" s="96">
        <f t="shared" si="39"/>
        <v>0</v>
      </c>
      <c r="AF198" s="74" t="str">
        <f t="shared" si="40"/>
        <v>sans</v>
      </c>
      <c r="AG198" s="74">
        <f t="shared" si="41"/>
        <v>0</v>
      </c>
      <c r="AH198" s="74">
        <f t="shared" si="32"/>
        <v>0</v>
      </c>
      <c r="AI198" s="74">
        <f t="shared" si="47"/>
        <v>0</v>
      </c>
      <c r="AJ198" s="74">
        <f t="shared" si="42"/>
        <v>0</v>
      </c>
      <c r="AK198" s="74">
        <f t="shared" si="43"/>
        <v>0</v>
      </c>
    </row>
    <row r="199" spans="1:37" ht="15.75" customHeight="1">
      <c r="A199" s="20"/>
      <c r="B199" s="19"/>
      <c r="C199" s="19"/>
      <c r="D199" s="70"/>
      <c r="E199" s="71"/>
      <c r="F199" s="125" t="str">
        <f>IF($A199 &lt;&gt; "",VLOOKUP($A199,CSP!$1:$1048576,10,FALSE)/1000000,"")</f>
        <v/>
      </c>
      <c r="G199" s="125" t="str">
        <f>IF($A199 &lt;&gt; "",VLOOKUP($A199,CSP!$1:$1048576,14,FALSE)/1000000,"")</f>
        <v/>
      </c>
      <c r="H199" s="126" t="str">
        <f t="shared" si="44"/>
        <v/>
      </c>
      <c r="I199" s="126" t="str">
        <f t="shared" si="45"/>
        <v/>
      </c>
      <c r="J199" s="126" t="str">
        <f t="shared" si="33"/>
        <v/>
      </c>
      <c r="K199" s="132" t="str">
        <f>IF($A199 &lt;&gt; "",VLOOKUP($A199,CSP!$1:$1048576,11,FALSE),"")</f>
        <v/>
      </c>
      <c r="L199" s="133" t="str">
        <f>IF($A199 &lt;&gt; "",VLOOKUP($A199,CSP!$1:$1048576,25,FALSE),"")</f>
        <v/>
      </c>
      <c r="N199" s="142"/>
      <c r="O199" s="144"/>
      <c r="P199" s="141" t="str">
        <f t="shared" ca="1" si="34"/>
        <v/>
      </c>
      <c r="W199" s="96">
        <f>SUMIF($E$11:$E$1004,AA199,AE$11:$AE$1004)</f>
        <v>0</v>
      </c>
      <c r="X199" s="74" t="str">
        <f t="shared" si="35"/>
        <v>sans</v>
      </c>
      <c r="Y199" s="74">
        <f>SUMIF($E$11:$E$1004,AA199,AD$11:$AD$1004)</f>
        <v>0</v>
      </c>
      <c r="Z199" s="95">
        <f>SUMIF($E$11:$E$1004,AA199,AB$11:$AB$1004)</f>
        <v>0</v>
      </c>
      <c r="AA199" s="97">
        <f t="shared" si="46"/>
        <v>189</v>
      </c>
      <c r="AB199" s="74">
        <f t="shared" si="36"/>
        <v>0</v>
      </c>
      <c r="AC199" s="74">
        <f t="shared" si="37"/>
        <v>0</v>
      </c>
      <c r="AD199" s="74">
        <f t="shared" si="38"/>
        <v>0</v>
      </c>
      <c r="AE199" s="96">
        <f t="shared" si="39"/>
        <v>0</v>
      </c>
      <c r="AF199" s="74" t="str">
        <f t="shared" si="40"/>
        <v>sans</v>
      </c>
      <c r="AG199" s="74">
        <f t="shared" si="41"/>
        <v>0</v>
      </c>
      <c r="AH199" s="74">
        <f t="shared" si="32"/>
        <v>0</v>
      </c>
      <c r="AI199" s="74">
        <f t="shared" si="47"/>
        <v>0</v>
      </c>
      <c r="AJ199" s="74">
        <f t="shared" si="42"/>
        <v>0</v>
      </c>
      <c r="AK199" s="74">
        <f t="shared" si="43"/>
        <v>0</v>
      </c>
    </row>
    <row r="200" spans="1:37" ht="15.75" customHeight="1">
      <c r="A200" s="20"/>
      <c r="B200" s="19"/>
      <c r="C200" s="19"/>
      <c r="D200" s="70"/>
      <c r="E200" s="71"/>
      <c r="F200" s="125" t="str">
        <f>IF($A200 &lt;&gt; "",VLOOKUP($A200,CSP!$1:$1048576,10,FALSE)/1000000,"")</f>
        <v/>
      </c>
      <c r="G200" s="125" t="str">
        <f>IF($A200 &lt;&gt; "",VLOOKUP($A200,CSP!$1:$1048576,14,FALSE)/1000000,"")</f>
        <v/>
      </c>
      <c r="H200" s="126" t="str">
        <f t="shared" si="44"/>
        <v/>
      </c>
      <c r="I200" s="126" t="str">
        <f t="shared" si="45"/>
        <v/>
      </c>
      <c r="J200" s="126" t="str">
        <f t="shared" si="33"/>
        <v/>
      </c>
      <c r="K200" s="132" t="str">
        <f>IF($A200 &lt;&gt; "",VLOOKUP($A200,CSP!$1:$1048576,11,FALSE),"")</f>
        <v/>
      </c>
      <c r="L200" s="133" t="str">
        <f>IF($A200 &lt;&gt; "",VLOOKUP($A200,CSP!$1:$1048576,25,FALSE),"")</f>
        <v/>
      </c>
      <c r="N200" s="142"/>
      <c r="O200" s="144"/>
      <c r="P200" s="141" t="str">
        <f t="shared" ca="1" si="34"/>
        <v/>
      </c>
      <c r="W200" s="96">
        <f>SUMIF($E$11:$E$1004,AA200,AE$11:$AE$1004)</f>
        <v>0</v>
      </c>
      <c r="X200" s="74" t="str">
        <f t="shared" si="35"/>
        <v>sans</v>
      </c>
      <c r="Y200" s="74">
        <f>SUMIF($E$11:$E$1004,AA200,AD$11:$AD$1004)</f>
        <v>0</v>
      </c>
      <c r="Z200" s="95">
        <f>SUMIF($E$11:$E$1004,AA200,AB$11:$AB$1004)</f>
        <v>0</v>
      </c>
      <c r="AA200" s="97">
        <f t="shared" si="46"/>
        <v>190</v>
      </c>
      <c r="AB200" s="74">
        <f t="shared" si="36"/>
        <v>0</v>
      </c>
      <c r="AC200" s="74">
        <f t="shared" si="37"/>
        <v>0</v>
      </c>
      <c r="AD200" s="74">
        <f t="shared" si="38"/>
        <v>0</v>
      </c>
      <c r="AE200" s="96">
        <f t="shared" si="39"/>
        <v>0</v>
      </c>
      <c r="AF200" s="74" t="str">
        <f t="shared" si="40"/>
        <v>sans</v>
      </c>
      <c r="AG200" s="74">
        <f t="shared" si="41"/>
        <v>0</v>
      </c>
      <c r="AH200" s="74">
        <f t="shared" si="32"/>
        <v>0</v>
      </c>
      <c r="AI200" s="74">
        <f t="shared" si="47"/>
        <v>0</v>
      </c>
      <c r="AJ200" s="74">
        <f t="shared" si="42"/>
        <v>0</v>
      </c>
      <c r="AK200" s="74">
        <f t="shared" si="43"/>
        <v>0</v>
      </c>
    </row>
    <row r="201" spans="1:37" ht="15.75" customHeight="1">
      <c r="A201" s="20"/>
      <c r="B201" s="19"/>
      <c r="C201" s="19"/>
      <c r="D201" s="70"/>
      <c r="E201" s="71"/>
      <c r="F201" s="125" t="str">
        <f>IF($A201 &lt;&gt; "",VLOOKUP($A201,CSP!$1:$1048576,10,FALSE)/1000000,"")</f>
        <v/>
      </c>
      <c r="G201" s="125" t="str">
        <f>IF($A201 &lt;&gt; "",VLOOKUP($A201,CSP!$1:$1048576,14,FALSE)/1000000,"")</f>
        <v/>
      </c>
      <c r="H201" s="126" t="str">
        <f t="shared" si="44"/>
        <v/>
      </c>
      <c r="I201" s="126" t="str">
        <f t="shared" si="45"/>
        <v/>
      </c>
      <c r="J201" s="126" t="str">
        <f t="shared" si="33"/>
        <v/>
      </c>
      <c r="K201" s="132" t="str">
        <f>IF($A201 &lt;&gt; "",VLOOKUP($A201,CSP!$1:$1048576,11,FALSE),"")</f>
        <v/>
      </c>
      <c r="L201" s="133" t="str">
        <f>IF($A201 &lt;&gt; "",VLOOKUP($A201,CSP!$1:$1048576,25,FALSE),"")</f>
        <v/>
      </c>
      <c r="N201" s="142"/>
      <c r="O201" s="144"/>
      <c r="P201" s="141" t="str">
        <f t="shared" ca="1" si="34"/>
        <v/>
      </c>
      <c r="W201" s="96">
        <f>SUMIF($E$11:$E$1004,AA201,AE$11:$AE$1004)</f>
        <v>0</v>
      </c>
      <c r="X201" s="74" t="str">
        <f t="shared" si="35"/>
        <v>sans</v>
      </c>
      <c r="Y201" s="74">
        <f>SUMIF($E$11:$E$1004,AA201,AD$11:$AD$1004)</f>
        <v>0</v>
      </c>
      <c r="Z201" s="95">
        <f>SUMIF($E$11:$E$1004,AA201,AB$11:$AB$1004)</f>
        <v>0</v>
      </c>
      <c r="AA201" s="97">
        <f t="shared" si="46"/>
        <v>191</v>
      </c>
      <c r="AB201" s="74">
        <f t="shared" si="36"/>
        <v>0</v>
      </c>
      <c r="AC201" s="74">
        <f t="shared" si="37"/>
        <v>0</v>
      </c>
      <c r="AD201" s="74">
        <f t="shared" si="38"/>
        <v>0</v>
      </c>
      <c r="AE201" s="96">
        <f t="shared" si="39"/>
        <v>0</v>
      </c>
      <c r="AF201" s="74" t="str">
        <f t="shared" si="40"/>
        <v>sans</v>
      </c>
      <c r="AG201" s="74">
        <f t="shared" si="41"/>
        <v>0</v>
      </c>
      <c r="AH201" s="74">
        <f t="shared" si="32"/>
        <v>0</v>
      </c>
      <c r="AI201" s="74">
        <f t="shared" si="47"/>
        <v>0</v>
      </c>
      <c r="AJ201" s="74">
        <f t="shared" si="42"/>
        <v>0</v>
      </c>
      <c r="AK201" s="74">
        <f t="shared" si="43"/>
        <v>0</v>
      </c>
    </row>
    <row r="202" spans="1:37" ht="15.75" customHeight="1">
      <c r="A202" s="20"/>
      <c r="B202" s="19"/>
      <c r="C202" s="19"/>
      <c r="D202" s="70"/>
      <c r="E202" s="71"/>
      <c r="F202" s="125" t="str">
        <f>IF($A202 &lt;&gt; "",VLOOKUP($A202,CSP!$1:$1048576,10,FALSE)/1000000,"")</f>
        <v/>
      </c>
      <c r="G202" s="125" t="str">
        <f>IF($A202 &lt;&gt; "",VLOOKUP($A202,CSP!$1:$1048576,14,FALSE)/1000000,"")</f>
        <v/>
      </c>
      <c r="H202" s="126" t="str">
        <f t="shared" si="44"/>
        <v/>
      </c>
      <c r="I202" s="126" t="str">
        <f t="shared" si="45"/>
        <v/>
      </c>
      <c r="J202" s="126" t="str">
        <f t="shared" si="33"/>
        <v/>
      </c>
      <c r="K202" s="132" t="str">
        <f>IF($A202 &lt;&gt; "",VLOOKUP($A202,CSP!$1:$1048576,11,FALSE),"")</f>
        <v/>
      </c>
      <c r="L202" s="133" t="str">
        <f>IF($A202 &lt;&gt; "",VLOOKUP($A202,CSP!$1:$1048576,25,FALSE),"")</f>
        <v/>
      </c>
      <c r="N202" s="142"/>
      <c r="O202" s="144"/>
      <c r="P202" s="141" t="str">
        <f t="shared" ca="1" si="34"/>
        <v/>
      </c>
      <c r="W202" s="96">
        <f>SUMIF($E$11:$E$1004,AA202,AE$11:$AE$1004)</f>
        <v>0</v>
      </c>
      <c r="X202" s="74" t="str">
        <f t="shared" si="35"/>
        <v>sans</v>
      </c>
      <c r="Y202" s="74">
        <f>SUMIF($E$11:$E$1004,AA202,AD$11:$AD$1004)</f>
        <v>0</v>
      </c>
      <c r="Z202" s="95">
        <f>SUMIF($E$11:$E$1004,AA202,AB$11:$AB$1004)</f>
        <v>0</v>
      </c>
      <c r="AA202" s="97">
        <f t="shared" si="46"/>
        <v>192</v>
      </c>
      <c r="AB202" s="74">
        <f t="shared" si="36"/>
        <v>0</v>
      </c>
      <c r="AC202" s="74">
        <f t="shared" si="37"/>
        <v>0</v>
      </c>
      <c r="AD202" s="74">
        <f t="shared" si="38"/>
        <v>0</v>
      </c>
      <c r="AE202" s="96">
        <f t="shared" si="39"/>
        <v>0</v>
      </c>
      <c r="AF202" s="74" t="str">
        <f t="shared" si="40"/>
        <v>sans</v>
      </c>
      <c r="AG202" s="74">
        <f t="shared" si="41"/>
        <v>0</v>
      </c>
      <c r="AH202" s="74">
        <f t="shared" si="32"/>
        <v>0</v>
      </c>
      <c r="AI202" s="74">
        <f t="shared" si="47"/>
        <v>0</v>
      </c>
      <c r="AJ202" s="74">
        <f t="shared" si="42"/>
        <v>0</v>
      </c>
      <c r="AK202" s="74">
        <f t="shared" si="43"/>
        <v>0</v>
      </c>
    </row>
    <row r="203" spans="1:37" ht="15.75" customHeight="1">
      <c r="A203" s="20"/>
      <c r="B203" s="19"/>
      <c r="C203" s="19"/>
      <c r="D203" s="70"/>
      <c r="E203" s="71"/>
      <c r="F203" s="125" t="str">
        <f>IF($A203 &lt;&gt; "",VLOOKUP($A203,CSP!$1:$1048576,10,FALSE)/1000000,"")</f>
        <v/>
      </c>
      <c r="G203" s="125" t="str">
        <f>IF($A203 &lt;&gt; "",VLOOKUP($A203,CSP!$1:$1048576,14,FALSE)/1000000,"")</f>
        <v/>
      </c>
      <c r="H203" s="126" t="str">
        <f t="shared" si="44"/>
        <v/>
      </c>
      <c r="I203" s="126" t="str">
        <f t="shared" si="45"/>
        <v/>
      </c>
      <c r="J203" s="126" t="str">
        <f t="shared" si="33"/>
        <v/>
      </c>
      <c r="K203" s="132" t="str">
        <f>IF($A203 &lt;&gt; "",VLOOKUP($A203,CSP!$1:$1048576,11,FALSE),"")</f>
        <v/>
      </c>
      <c r="L203" s="133" t="str">
        <f>IF($A203 &lt;&gt; "",VLOOKUP($A203,CSP!$1:$1048576,25,FALSE),"")</f>
        <v/>
      </c>
      <c r="N203" s="142"/>
      <c r="O203" s="144"/>
      <c r="P203" s="141" t="str">
        <f t="shared" ca="1" si="34"/>
        <v/>
      </c>
      <c r="W203" s="96">
        <f>SUMIF($E$11:$E$1004,AA203,AE$11:$AE$1004)</f>
        <v>0</v>
      </c>
      <c r="X203" s="74" t="str">
        <f t="shared" si="35"/>
        <v>sans</v>
      </c>
      <c r="Y203" s="74">
        <f>SUMIF($E$11:$E$1004,AA203,AD$11:$AD$1004)</f>
        <v>0</v>
      </c>
      <c r="Z203" s="95">
        <f>SUMIF($E$11:$E$1004,AA203,AB$11:$AB$1004)</f>
        <v>0</v>
      </c>
      <c r="AA203" s="97">
        <f t="shared" si="46"/>
        <v>193</v>
      </c>
      <c r="AB203" s="74">
        <f t="shared" si="36"/>
        <v>0</v>
      </c>
      <c r="AC203" s="74">
        <f t="shared" si="37"/>
        <v>0</v>
      </c>
      <c r="AD203" s="74">
        <f t="shared" si="38"/>
        <v>0</v>
      </c>
      <c r="AE203" s="96">
        <f t="shared" si="39"/>
        <v>0</v>
      </c>
      <c r="AF203" s="74" t="str">
        <f t="shared" si="40"/>
        <v>sans</v>
      </c>
      <c r="AG203" s="74">
        <f t="shared" si="41"/>
        <v>0</v>
      </c>
      <c r="AH203" s="74">
        <f t="shared" ref="AH203:AH266" si="48">IF($G$5=E203,AG203,0)</f>
        <v>0</v>
      </c>
      <c r="AI203" s="74">
        <f t="shared" si="47"/>
        <v>0</v>
      </c>
      <c r="AJ203" s="74">
        <f t="shared" si="42"/>
        <v>0</v>
      </c>
      <c r="AK203" s="74">
        <f t="shared" si="43"/>
        <v>0</v>
      </c>
    </row>
    <row r="204" spans="1:37" ht="15.75" customHeight="1">
      <c r="A204" s="20"/>
      <c r="B204" s="19"/>
      <c r="C204" s="19"/>
      <c r="D204" s="70"/>
      <c r="E204" s="71"/>
      <c r="F204" s="125" t="str">
        <f>IF($A204 &lt;&gt; "",VLOOKUP($A204,CSP!$1:$1048576,10,FALSE)/1000000,"")</f>
        <v/>
      </c>
      <c r="G204" s="125" t="str">
        <f>IF($A204 &lt;&gt; "",VLOOKUP($A204,CSP!$1:$1048576,14,FALSE)/1000000,"")</f>
        <v/>
      </c>
      <c r="H204" s="126" t="str">
        <f t="shared" si="44"/>
        <v/>
      </c>
      <c r="I204" s="126" t="str">
        <f t="shared" si="45"/>
        <v/>
      </c>
      <c r="J204" s="126" t="str">
        <f t="shared" ref="J204:J267" si="49">IF(OR(AND(B204="",C204=""),A204=""),"",IF(OR(AND(B204&lt;&gt;"",B204&lt;F204),AND(C204&lt;&gt;"",C204&lt;F204)),"sans",IF(OR(AND(C204&lt;&gt;"",C204&gt;=F204),AND(B204&gt;=F204,B204&lt;G204)),"D",IF(AND(B204&gt;=G204,B204&lt;10*G204,D204&lt;&gt;"oui"),"C",IF(OR(AND(B204&lt;1000*G204,D204="oui"),AND(B204&gt;=G204*10,B204&lt;1000*G204)),"B",IF(B204&gt;=1000*G204,"A",""))))))</f>
        <v/>
      </c>
      <c r="K204" s="132" t="str">
        <f>IF($A204 &lt;&gt; "",VLOOKUP($A204,CSP!$1:$1048576,11,FALSE),"")</f>
        <v/>
      </c>
      <c r="L204" s="133" t="str">
        <f>IF($A204 &lt;&gt; "",VLOOKUP($A204,CSP!$1:$1048576,25,FALSE),"")</f>
        <v/>
      </c>
      <c r="N204" s="142"/>
      <c r="O204" s="144"/>
      <c r="P204" s="141" t="str">
        <f t="shared" ref="P204:P267" ca="1" si="50">IF(OR(N204="",O204="",A204=""),"",N204/(2^((TODAY()-O204)/L204)))</f>
        <v/>
      </c>
      <c r="W204" s="96">
        <f>SUMIF($E$11:$E$1004,AA204,AE$11:$AE$1004)</f>
        <v>0</v>
      </c>
      <c r="X204" s="74" t="str">
        <f t="shared" ref="X204:X267" si="51">IF(Z204&gt;=1000,"A",IF(OR(Z204&gt;=10,Y204&gt;=1),"B",IF(Z204&gt;=1,"C",IF(W204&gt;=1,"D","sans"))))</f>
        <v>sans</v>
      </c>
      <c r="Y204" s="74">
        <f>SUMIF($E$11:$E$1004,AA204,AD$11:$AD$1004)</f>
        <v>0</v>
      </c>
      <c r="Z204" s="95">
        <f>SUMIF($E$11:$E$1004,AA204,AB$11:$AB$1004)</f>
        <v>0</v>
      </c>
      <c r="AA204" s="97">
        <f t="shared" si="46"/>
        <v>194</v>
      </c>
      <c r="AB204" s="74">
        <f t="shared" ref="AB204:AB267" si="52">IF(AND(B204&lt;&gt;"",G204&lt;&gt;""),B204/G204,0)</f>
        <v>0</v>
      </c>
      <c r="AC204" s="74">
        <f t="shared" ref="AC204:AC267" si="53">IF(AB204&gt;=1,1,0)</f>
        <v>0</v>
      </c>
      <c r="AD204" s="74">
        <f t="shared" ref="AD204:AD267" si="54">IF(AND(B204&lt;&gt;"",D204="oui"),1,0)</f>
        <v>0</v>
      </c>
      <c r="AE204" s="96">
        <f t="shared" ref="AE204:AE267" si="55">IF(B204&lt;&gt;"",B204/F204,0)</f>
        <v>0</v>
      </c>
      <c r="AF204" s="74" t="str">
        <f t="shared" ref="AF204:AF267" si="56">X204</f>
        <v>sans</v>
      </c>
      <c r="AG204" s="74">
        <f t="shared" ref="AG204:AG267" si="57">IF(B204&lt;&gt;"",IF(J204="sans",0,IF(J204="A",4,IF(J204="B",3,IF(J204="C",2,IF(J204="D",1,""))))),0)</f>
        <v>0</v>
      </c>
      <c r="AH204" s="74">
        <f t="shared" si="48"/>
        <v>0</v>
      </c>
      <c r="AI204" s="74">
        <f t="shared" si="47"/>
        <v>0</v>
      </c>
      <c r="AJ204" s="74">
        <f t="shared" ref="AJ204:AJ267" si="58">IF(AI204&gt;=1,1,0)</f>
        <v>0</v>
      </c>
      <c r="AK204" s="74">
        <f t="shared" ref="AK204:AK267" si="59">IF(C204&lt;&gt;"",L204,0)</f>
        <v>0</v>
      </c>
    </row>
    <row r="205" spans="1:37" ht="15.75" customHeight="1">
      <c r="A205" s="20"/>
      <c r="B205" s="19"/>
      <c r="C205" s="19"/>
      <c r="D205" s="70"/>
      <c r="E205" s="71"/>
      <c r="F205" s="125" t="str">
        <f>IF($A205 &lt;&gt; "",VLOOKUP($A205,CSP!$1:$1048576,10,FALSE)/1000000,"")</f>
        <v/>
      </c>
      <c r="G205" s="125" t="str">
        <f>IF($A205 &lt;&gt; "",VLOOKUP($A205,CSP!$1:$1048576,14,FALSE)/1000000,"")</f>
        <v/>
      </c>
      <c r="H205" s="126" t="str">
        <f t="shared" ref="H205:H268" si="60">IF(AND(C205&lt;&gt;0,A205&lt;&gt;""), $C205/$F205,"")</f>
        <v/>
      </c>
      <c r="I205" s="126" t="str">
        <f t="shared" ref="I205:I268" si="61">IF(AND(F205=0,OR(B205&lt;&gt;"",C205&lt;&gt;"")),1,IF(AND(A205&lt;&gt;"",OR(B205&lt;&gt;"",C205&lt;&gt;"")),(B205+C205)/F205,""))</f>
        <v/>
      </c>
      <c r="J205" s="126" t="str">
        <f t="shared" si="49"/>
        <v/>
      </c>
      <c r="K205" s="132" t="str">
        <f>IF($A205 &lt;&gt; "",VLOOKUP($A205,CSP!$1:$1048576,11,FALSE),"")</f>
        <v/>
      </c>
      <c r="L205" s="133" t="str">
        <f>IF($A205 &lt;&gt; "",VLOOKUP($A205,CSP!$1:$1048576,25,FALSE),"")</f>
        <v/>
      </c>
      <c r="N205" s="142"/>
      <c r="O205" s="144"/>
      <c r="P205" s="141" t="str">
        <f t="shared" ca="1" si="50"/>
        <v/>
      </c>
      <c r="W205" s="96">
        <f>SUMIF($E$11:$E$1004,AA205,AE$11:$AE$1004)</f>
        <v>0</v>
      </c>
      <c r="X205" s="74" t="str">
        <f t="shared" si="51"/>
        <v>sans</v>
      </c>
      <c r="Y205" s="74">
        <f>SUMIF($E$11:$E$1004,AA205,AD$11:$AD$1004)</f>
        <v>0</v>
      </c>
      <c r="Z205" s="95">
        <f>SUMIF($E$11:$E$1004,AA205,AB$11:$AB$1004)</f>
        <v>0</v>
      </c>
      <c r="AA205" s="97">
        <f t="shared" ref="AA205:AA268" si="62">1+AA204</f>
        <v>195</v>
      </c>
      <c r="AB205" s="74">
        <f t="shared" si="52"/>
        <v>0</v>
      </c>
      <c r="AC205" s="74">
        <f t="shared" si="53"/>
        <v>0</v>
      </c>
      <c r="AD205" s="74">
        <f t="shared" si="54"/>
        <v>0</v>
      </c>
      <c r="AE205" s="96">
        <f t="shared" si="55"/>
        <v>0</v>
      </c>
      <c r="AF205" s="74" t="str">
        <f t="shared" si="56"/>
        <v>sans</v>
      </c>
      <c r="AG205" s="74">
        <f t="shared" si="57"/>
        <v>0</v>
      </c>
      <c r="AH205" s="74">
        <f t="shared" si="48"/>
        <v>0</v>
      </c>
      <c r="AI205" s="74">
        <f t="shared" ref="AI205:AI268" si="63">IF(AND(B205&lt;&gt;"",ISNUMBER(K205),K205&lt;&gt;0),B205/K205,0)</f>
        <v>0</v>
      </c>
      <c r="AJ205" s="74">
        <f t="shared" si="58"/>
        <v>0</v>
      </c>
      <c r="AK205" s="74">
        <f t="shared" si="59"/>
        <v>0</v>
      </c>
    </row>
    <row r="206" spans="1:37" ht="15.75" customHeight="1">
      <c r="A206" s="20"/>
      <c r="B206" s="19"/>
      <c r="C206" s="19"/>
      <c r="D206" s="70"/>
      <c r="E206" s="71"/>
      <c r="F206" s="125" t="str">
        <f>IF($A206 &lt;&gt; "",VLOOKUP($A206,CSP!$1:$1048576,10,FALSE)/1000000,"")</f>
        <v/>
      </c>
      <c r="G206" s="125" t="str">
        <f>IF($A206 &lt;&gt; "",VLOOKUP($A206,CSP!$1:$1048576,14,FALSE)/1000000,"")</f>
        <v/>
      </c>
      <c r="H206" s="126" t="str">
        <f t="shared" si="60"/>
        <v/>
      </c>
      <c r="I206" s="126" t="str">
        <f t="shared" si="61"/>
        <v/>
      </c>
      <c r="J206" s="126" t="str">
        <f t="shared" si="49"/>
        <v/>
      </c>
      <c r="K206" s="132" t="str">
        <f>IF($A206 &lt;&gt; "",VLOOKUP($A206,CSP!$1:$1048576,11,FALSE),"")</f>
        <v/>
      </c>
      <c r="L206" s="133" t="str">
        <f>IF($A206 &lt;&gt; "",VLOOKUP($A206,CSP!$1:$1048576,25,FALSE),"")</f>
        <v/>
      </c>
      <c r="N206" s="142"/>
      <c r="O206" s="144"/>
      <c r="P206" s="141" t="str">
        <f t="shared" ca="1" si="50"/>
        <v/>
      </c>
      <c r="W206" s="96">
        <f>SUMIF($E$11:$E$1004,AA206,AE$11:$AE$1004)</f>
        <v>0</v>
      </c>
      <c r="X206" s="74" t="str">
        <f t="shared" si="51"/>
        <v>sans</v>
      </c>
      <c r="Y206" s="74">
        <f>SUMIF($E$11:$E$1004,AA206,AD$11:$AD$1004)</f>
        <v>0</v>
      </c>
      <c r="Z206" s="95">
        <f>SUMIF($E$11:$E$1004,AA206,AB$11:$AB$1004)</f>
        <v>0</v>
      </c>
      <c r="AA206" s="97">
        <f t="shared" si="62"/>
        <v>196</v>
      </c>
      <c r="AB206" s="74">
        <f t="shared" si="52"/>
        <v>0</v>
      </c>
      <c r="AC206" s="74">
        <f t="shared" si="53"/>
        <v>0</v>
      </c>
      <c r="AD206" s="74">
        <f t="shared" si="54"/>
        <v>0</v>
      </c>
      <c r="AE206" s="96">
        <f t="shared" si="55"/>
        <v>0</v>
      </c>
      <c r="AF206" s="74" t="str">
        <f t="shared" si="56"/>
        <v>sans</v>
      </c>
      <c r="AG206" s="74">
        <f t="shared" si="57"/>
        <v>0</v>
      </c>
      <c r="AH206" s="74">
        <f t="shared" si="48"/>
        <v>0</v>
      </c>
      <c r="AI206" s="74">
        <f t="shared" si="63"/>
        <v>0</v>
      </c>
      <c r="AJ206" s="74">
        <f t="shared" si="58"/>
        <v>0</v>
      </c>
      <c r="AK206" s="74">
        <f t="shared" si="59"/>
        <v>0</v>
      </c>
    </row>
    <row r="207" spans="1:37" ht="15.75" customHeight="1">
      <c r="A207" s="20"/>
      <c r="B207" s="19"/>
      <c r="C207" s="19"/>
      <c r="D207" s="70"/>
      <c r="E207" s="71"/>
      <c r="F207" s="125" t="str">
        <f>IF($A207 &lt;&gt; "",VLOOKUP($A207,CSP!$1:$1048576,10,FALSE)/1000000,"")</f>
        <v/>
      </c>
      <c r="G207" s="125" t="str">
        <f>IF($A207 &lt;&gt; "",VLOOKUP($A207,CSP!$1:$1048576,14,FALSE)/1000000,"")</f>
        <v/>
      </c>
      <c r="H207" s="126" t="str">
        <f t="shared" si="60"/>
        <v/>
      </c>
      <c r="I207" s="126" t="str">
        <f t="shared" si="61"/>
        <v/>
      </c>
      <c r="J207" s="126" t="str">
        <f t="shared" si="49"/>
        <v/>
      </c>
      <c r="K207" s="132" t="str">
        <f>IF($A207 &lt;&gt; "",VLOOKUP($A207,CSP!$1:$1048576,11,FALSE),"")</f>
        <v/>
      </c>
      <c r="L207" s="133" t="str">
        <f>IF($A207 &lt;&gt; "",VLOOKUP($A207,CSP!$1:$1048576,25,FALSE),"")</f>
        <v/>
      </c>
      <c r="N207" s="142"/>
      <c r="O207" s="144"/>
      <c r="P207" s="141" t="str">
        <f t="shared" ca="1" si="50"/>
        <v/>
      </c>
      <c r="W207" s="96">
        <f>SUMIF($E$11:$E$1004,AA207,AE$11:$AE$1004)</f>
        <v>0</v>
      </c>
      <c r="X207" s="74" t="str">
        <f t="shared" si="51"/>
        <v>sans</v>
      </c>
      <c r="Y207" s="74">
        <f>SUMIF($E$11:$E$1004,AA207,AD$11:$AD$1004)</f>
        <v>0</v>
      </c>
      <c r="Z207" s="95">
        <f>SUMIF($E$11:$E$1004,AA207,AB$11:$AB$1004)</f>
        <v>0</v>
      </c>
      <c r="AA207" s="97">
        <f t="shared" si="62"/>
        <v>197</v>
      </c>
      <c r="AB207" s="74">
        <f t="shared" si="52"/>
        <v>0</v>
      </c>
      <c r="AC207" s="74">
        <f t="shared" si="53"/>
        <v>0</v>
      </c>
      <c r="AD207" s="74">
        <f t="shared" si="54"/>
        <v>0</v>
      </c>
      <c r="AE207" s="96">
        <f t="shared" si="55"/>
        <v>0</v>
      </c>
      <c r="AF207" s="74" t="str">
        <f t="shared" si="56"/>
        <v>sans</v>
      </c>
      <c r="AG207" s="74">
        <f t="shared" si="57"/>
        <v>0</v>
      </c>
      <c r="AH207" s="74">
        <f t="shared" si="48"/>
        <v>0</v>
      </c>
      <c r="AI207" s="74">
        <f t="shared" si="63"/>
        <v>0</v>
      </c>
      <c r="AJ207" s="74">
        <f t="shared" si="58"/>
        <v>0</v>
      </c>
      <c r="AK207" s="74">
        <f t="shared" si="59"/>
        <v>0</v>
      </c>
    </row>
    <row r="208" spans="1:37" ht="15.75" customHeight="1">
      <c r="A208" s="20"/>
      <c r="B208" s="19"/>
      <c r="C208" s="19"/>
      <c r="D208" s="70"/>
      <c r="E208" s="71"/>
      <c r="F208" s="125" t="str">
        <f>IF($A208 &lt;&gt; "",VLOOKUP($A208,CSP!$1:$1048576,10,FALSE)/1000000,"")</f>
        <v/>
      </c>
      <c r="G208" s="125" t="str">
        <f>IF($A208 &lt;&gt; "",VLOOKUP($A208,CSP!$1:$1048576,14,FALSE)/1000000,"")</f>
        <v/>
      </c>
      <c r="H208" s="126" t="str">
        <f t="shared" si="60"/>
        <v/>
      </c>
      <c r="I208" s="126" t="str">
        <f t="shared" si="61"/>
        <v/>
      </c>
      <c r="J208" s="126" t="str">
        <f t="shared" si="49"/>
        <v/>
      </c>
      <c r="K208" s="132" t="str">
        <f>IF($A208 &lt;&gt; "",VLOOKUP($A208,CSP!$1:$1048576,11,FALSE),"")</f>
        <v/>
      </c>
      <c r="L208" s="133" t="str">
        <f>IF($A208 &lt;&gt; "",VLOOKUP($A208,CSP!$1:$1048576,25,FALSE),"")</f>
        <v/>
      </c>
      <c r="N208" s="142"/>
      <c r="O208" s="144"/>
      <c r="P208" s="141" t="str">
        <f t="shared" ca="1" si="50"/>
        <v/>
      </c>
      <c r="W208" s="96">
        <f>SUMIF($E$11:$E$1004,AA208,AE$11:$AE$1004)</f>
        <v>0</v>
      </c>
      <c r="X208" s="74" t="str">
        <f t="shared" si="51"/>
        <v>sans</v>
      </c>
      <c r="Y208" s="74">
        <f>SUMIF($E$11:$E$1004,AA208,AD$11:$AD$1004)</f>
        <v>0</v>
      </c>
      <c r="Z208" s="95">
        <f>SUMIF($E$11:$E$1004,AA208,AB$11:$AB$1004)</f>
        <v>0</v>
      </c>
      <c r="AA208" s="97">
        <f t="shared" si="62"/>
        <v>198</v>
      </c>
      <c r="AB208" s="74">
        <f t="shared" si="52"/>
        <v>0</v>
      </c>
      <c r="AC208" s="74">
        <f t="shared" si="53"/>
        <v>0</v>
      </c>
      <c r="AD208" s="74">
        <f t="shared" si="54"/>
        <v>0</v>
      </c>
      <c r="AE208" s="96">
        <f t="shared" si="55"/>
        <v>0</v>
      </c>
      <c r="AF208" s="74" t="str">
        <f t="shared" si="56"/>
        <v>sans</v>
      </c>
      <c r="AG208" s="74">
        <f t="shared" si="57"/>
        <v>0</v>
      </c>
      <c r="AH208" s="74">
        <f t="shared" si="48"/>
        <v>0</v>
      </c>
      <c r="AI208" s="74">
        <f t="shared" si="63"/>
        <v>0</v>
      </c>
      <c r="AJ208" s="74">
        <f t="shared" si="58"/>
        <v>0</v>
      </c>
      <c r="AK208" s="74">
        <f t="shared" si="59"/>
        <v>0</v>
      </c>
    </row>
    <row r="209" spans="1:37" ht="15.75" customHeight="1">
      <c r="A209" s="20"/>
      <c r="B209" s="19"/>
      <c r="C209" s="19"/>
      <c r="D209" s="70"/>
      <c r="E209" s="71"/>
      <c r="F209" s="125" t="str">
        <f>IF($A209 &lt;&gt; "",VLOOKUP($A209,CSP!$1:$1048576,10,FALSE)/1000000,"")</f>
        <v/>
      </c>
      <c r="G209" s="125" t="str">
        <f>IF($A209 &lt;&gt; "",VLOOKUP($A209,CSP!$1:$1048576,14,FALSE)/1000000,"")</f>
        <v/>
      </c>
      <c r="H209" s="126" t="str">
        <f t="shared" si="60"/>
        <v/>
      </c>
      <c r="I209" s="126" t="str">
        <f t="shared" si="61"/>
        <v/>
      </c>
      <c r="J209" s="126" t="str">
        <f t="shared" si="49"/>
        <v/>
      </c>
      <c r="K209" s="132" t="str">
        <f>IF($A209 &lt;&gt; "",VLOOKUP($A209,CSP!$1:$1048576,11,FALSE),"")</f>
        <v/>
      </c>
      <c r="L209" s="133" t="str">
        <f>IF($A209 &lt;&gt; "",VLOOKUP($A209,CSP!$1:$1048576,25,FALSE),"")</f>
        <v/>
      </c>
      <c r="N209" s="142"/>
      <c r="O209" s="144"/>
      <c r="P209" s="141" t="str">
        <f t="shared" ca="1" si="50"/>
        <v/>
      </c>
      <c r="W209" s="96">
        <f>SUMIF($E$11:$E$1004,AA209,AE$11:$AE$1004)</f>
        <v>0</v>
      </c>
      <c r="X209" s="74" t="str">
        <f t="shared" si="51"/>
        <v>sans</v>
      </c>
      <c r="Y209" s="74">
        <f>SUMIF($E$11:$E$1004,AA209,AD$11:$AD$1004)</f>
        <v>0</v>
      </c>
      <c r="Z209" s="95">
        <f>SUMIF($E$11:$E$1004,AA209,AB$11:$AB$1004)</f>
        <v>0</v>
      </c>
      <c r="AA209" s="97">
        <f t="shared" si="62"/>
        <v>199</v>
      </c>
      <c r="AB209" s="74">
        <f t="shared" si="52"/>
        <v>0</v>
      </c>
      <c r="AC209" s="74">
        <f t="shared" si="53"/>
        <v>0</v>
      </c>
      <c r="AD209" s="74">
        <f t="shared" si="54"/>
        <v>0</v>
      </c>
      <c r="AE209" s="96">
        <f t="shared" si="55"/>
        <v>0</v>
      </c>
      <c r="AF209" s="74" t="str">
        <f t="shared" si="56"/>
        <v>sans</v>
      </c>
      <c r="AG209" s="74">
        <f t="shared" si="57"/>
        <v>0</v>
      </c>
      <c r="AH209" s="74">
        <f t="shared" si="48"/>
        <v>0</v>
      </c>
      <c r="AI209" s="74">
        <f t="shared" si="63"/>
        <v>0</v>
      </c>
      <c r="AJ209" s="74">
        <f t="shared" si="58"/>
        <v>0</v>
      </c>
      <c r="AK209" s="74">
        <f t="shared" si="59"/>
        <v>0</v>
      </c>
    </row>
    <row r="210" spans="1:37" ht="15.75" customHeight="1">
      <c r="A210" s="20"/>
      <c r="B210" s="19"/>
      <c r="C210" s="19"/>
      <c r="D210" s="70"/>
      <c r="E210" s="71"/>
      <c r="F210" s="125" t="str">
        <f>IF($A210 &lt;&gt; "",VLOOKUP($A210,CSP!$1:$1048576,10,FALSE)/1000000,"")</f>
        <v/>
      </c>
      <c r="G210" s="125" t="str">
        <f>IF($A210 &lt;&gt; "",VLOOKUP($A210,CSP!$1:$1048576,14,FALSE)/1000000,"")</f>
        <v/>
      </c>
      <c r="H210" s="126" t="str">
        <f t="shared" si="60"/>
        <v/>
      </c>
      <c r="I210" s="126" t="str">
        <f t="shared" si="61"/>
        <v/>
      </c>
      <c r="J210" s="126" t="str">
        <f t="shared" si="49"/>
        <v/>
      </c>
      <c r="K210" s="132" t="str">
        <f>IF($A210 &lt;&gt; "",VLOOKUP($A210,CSP!$1:$1048576,11,FALSE),"")</f>
        <v/>
      </c>
      <c r="L210" s="133" t="str">
        <f>IF($A210 &lt;&gt; "",VLOOKUP($A210,CSP!$1:$1048576,25,FALSE),"")</f>
        <v/>
      </c>
      <c r="N210" s="142"/>
      <c r="O210" s="144"/>
      <c r="P210" s="141" t="str">
        <f t="shared" ca="1" si="50"/>
        <v/>
      </c>
      <c r="W210" s="96">
        <f>SUMIF($E$11:$E$1004,AA210,AE$11:$AE$1004)</f>
        <v>0</v>
      </c>
      <c r="X210" s="74" t="str">
        <f t="shared" si="51"/>
        <v>sans</v>
      </c>
      <c r="Y210" s="74">
        <f>SUMIF($E$11:$E$1004,AA210,AD$11:$AD$1004)</f>
        <v>0</v>
      </c>
      <c r="Z210" s="95">
        <f>SUMIF($E$11:$E$1004,AA210,AB$11:$AB$1004)</f>
        <v>0</v>
      </c>
      <c r="AA210" s="97">
        <f t="shared" si="62"/>
        <v>200</v>
      </c>
      <c r="AB210" s="74">
        <f t="shared" si="52"/>
        <v>0</v>
      </c>
      <c r="AC210" s="74">
        <f t="shared" si="53"/>
        <v>0</v>
      </c>
      <c r="AD210" s="74">
        <f t="shared" si="54"/>
        <v>0</v>
      </c>
      <c r="AE210" s="96">
        <f t="shared" si="55"/>
        <v>0</v>
      </c>
      <c r="AF210" s="74" t="str">
        <f t="shared" si="56"/>
        <v>sans</v>
      </c>
      <c r="AG210" s="74">
        <f t="shared" si="57"/>
        <v>0</v>
      </c>
      <c r="AH210" s="74">
        <f t="shared" si="48"/>
        <v>0</v>
      </c>
      <c r="AI210" s="74">
        <f t="shared" si="63"/>
        <v>0</v>
      </c>
      <c r="AJ210" s="74">
        <f t="shared" si="58"/>
        <v>0</v>
      </c>
      <c r="AK210" s="74">
        <f t="shared" si="59"/>
        <v>0</v>
      </c>
    </row>
    <row r="211" spans="1:37" ht="15.75" customHeight="1">
      <c r="A211" s="20"/>
      <c r="B211" s="19"/>
      <c r="C211" s="19"/>
      <c r="D211" s="70"/>
      <c r="E211" s="71"/>
      <c r="F211" s="125" t="str">
        <f>IF($A211 &lt;&gt; "",VLOOKUP($A211,CSP!$1:$1048576,10,FALSE)/1000000,"")</f>
        <v/>
      </c>
      <c r="G211" s="125" t="str">
        <f>IF($A211 &lt;&gt; "",VLOOKUP($A211,CSP!$1:$1048576,14,FALSE)/1000000,"")</f>
        <v/>
      </c>
      <c r="H211" s="126" t="str">
        <f t="shared" si="60"/>
        <v/>
      </c>
      <c r="I211" s="126" t="str">
        <f t="shared" si="61"/>
        <v/>
      </c>
      <c r="J211" s="126" t="str">
        <f t="shared" si="49"/>
        <v/>
      </c>
      <c r="K211" s="132" t="str">
        <f>IF($A211 &lt;&gt; "",VLOOKUP($A211,CSP!$1:$1048576,11,FALSE),"")</f>
        <v/>
      </c>
      <c r="L211" s="133" t="str">
        <f>IF($A211 &lt;&gt; "",VLOOKUP($A211,CSP!$1:$1048576,25,FALSE),"")</f>
        <v/>
      </c>
      <c r="N211" s="142"/>
      <c r="O211" s="144"/>
      <c r="P211" s="141" t="str">
        <f t="shared" ca="1" si="50"/>
        <v/>
      </c>
      <c r="W211" s="96">
        <f>SUMIF($E$11:$E$1004,AA211,AE$11:$AE$1004)</f>
        <v>0</v>
      </c>
      <c r="X211" s="74" t="str">
        <f t="shared" si="51"/>
        <v>sans</v>
      </c>
      <c r="Y211" s="74">
        <f>SUMIF($E$11:$E$1004,AA211,AD$11:$AD$1004)</f>
        <v>0</v>
      </c>
      <c r="Z211" s="95">
        <f>SUMIF($E$11:$E$1004,AA211,AB$11:$AB$1004)</f>
        <v>0</v>
      </c>
      <c r="AA211" s="97">
        <f t="shared" si="62"/>
        <v>201</v>
      </c>
      <c r="AB211" s="74">
        <f t="shared" si="52"/>
        <v>0</v>
      </c>
      <c r="AC211" s="74">
        <f t="shared" si="53"/>
        <v>0</v>
      </c>
      <c r="AD211" s="74">
        <f t="shared" si="54"/>
        <v>0</v>
      </c>
      <c r="AE211" s="96">
        <f t="shared" si="55"/>
        <v>0</v>
      </c>
      <c r="AF211" s="74" t="str">
        <f t="shared" si="56"/>
        <v>sans</v>
      </c>
      <c r="AG211" s="74">
        <f t="shared" si="57"/>
        <v>0</v>
      </c>
      <c r="AH211" s="74">
        <f t="shared" si="48"/>
        <v>0</v>
      </c>
      <c r="AI211" s="74">
        <f t="shared" si="63"/>
        <v>0</v>
      </c>
      <c r="AJ211" s="74">
        <f t="shared" si="58"/>
        <v>0</v>
      </c>
      <c r="AK211" s="74">
        <f t="shared" si="59"/>
        <v>0</v>
      </c>
    </row>
    <row r="212" spans="1:37" ht="15.75" customHeight="1">
      <c r="A212" s="20"/>
      <c r="B212" s="19"/>
      <c r="C212" s="19"/>
      <c r="D212" s="70"/>
      <c r="E212" s="71"/>
      <c r="F212" s="125" t="str">
        <f>IF($A212 &lt;&gt; "",VLOOKUP($A212,CSP!$1:$1048576,10,FALSE)/1000000,"")</f>
        <v/>
      </c>
      <c r="G212" s="125" t="str">
        <f>IF($A212 &lt;&gt; "",VLOOKUP($A212,CSP!$1:$1048576,14,FALSE)/1000000,"")</f>
        <v/>
      </c>
      <c r="H212" s="126" t="str">
        <f t="shared" si="60"/>
        <v/>
      </c>
      <c r="I212" s="126" t="str">
        <f t="shared" si="61"/>
        <v/>
      </c>
      <c r="J212" s="126" t="str">
        <f t="shared" si="49"/>
        <v/>
      </c>
      <c r="K212" s="132" t="str">
        <f>IF($A212 &lt;&gt; "",VLOOKUP($A212,CSP!$1:$1048576,11,FALSE),"")</f>
        <v/>
      </c>
      <c r="L212" s="133" t="str">
        <f>IF($A212 &lt;&gt; "",VLOOKUP($A212,CSP!$1:$1048576,25,FALSE),"")</f>
        <v/>
      </c>
      <c r="N212" s="142"/>
      <c r="O212" s="144"/>
      <c r="P212" s="141" t="str">
        <f t="shared" ca="1" si="50"/>
        <v/>
      </c>
      <c r="W212" s="96">
        <f>SUMIF($E$11:$E$1004,AA212,AE$11:$AE$1004)</f>
        <v>0</v>
      </c>
      <c r="X212" s="74" t="str">
        <f t="shared" si="51"/>
        <v>sans</v>
      </c>
      <c r="Y212" s="74">
        <f>SUMIF($E$11:$E$1004,AA212,AD$11:$AD$1004)</f>
        <v>0</v>
      </c>
      <c r="Z212" s="95">
        <f>SUMIF($E$11:$E$1004,AA212,AB$11:$AB$1004)</f>
        <v>0</v>
      </c>
      <c r="AA212" s="97">
        <f t="shared" si="62"/>
        <v>202</v>
      </c>
      <c r="AB212" s="74">
        <f t="shared" si="52"/>
        <v>0</v>
      </c>
      <c r="AC212" s="74">
        <f t="shared" si="53"/>
        <v>0</v>
      </c>
      <c r="AD212" s="74">
        <f t="shared" si="54"/>
        <v>0</v>
      </c>
      <c r="AE212" s="96">
        <f t="shared" si="55"/>
        <v>0</v>
      </c>
      <c r="AF212" s="74" t="str">
        <f t="shared" si="56"/>
        <v>sans</v>
      </c>
      <c r="AG212" s="74">
        <f t="shared" si="57"/>
        <v>0</v>
      </c>
      <c r="AH212" s="74">
        <f t="shared" si="48"/>
        <v>0</v>
      </c>
      <c r="AI212" s="74">
        <f t="shared" si="63"/>
        <v>0</v>
      </c>
      <c r="AJ212" s="74">
        <f t="shared" si="58"/>
        <v>0</v>
      </c>
      <c r="AK212" s="74">
        <f t="shared" si="59"/>
        <v>0</v>
      </c>
    </row>
    <row r="213" spans="1:37" ht="15.75" customHeight="1">
      <c r="A213" s="20"/>
      <c r="B213" s="19"/>
      <c r="C213" s="19"/>
      <c r="D213" s="70"/>
      <c r="E213" s="71"/>
      <c r="F213" s="125" t="str">
        <f>IF($A213 &lt;&gt; "",VLOOKUP($A213,CSP!$1:$1048576,10,FALSE)/1000000,"")</f>
        <v/>
      </c>
      <c r="G213" s="125" t="str">
        <f>IF($A213 &lt;&gt; "",VLOOKUP($A213,CSP!$1:$1048576,14,FALSE)/1000000,"")</f>
        <v/>
      </c>
      <c r="H213" s="126" t="str">
        <f t="shared" si="60"/>
        <v/>
      </c>
      <c r="I213" s="126" t="str">
        <f t="shared" si="61"/>
        <v/>
      </c>
      <c r="J213" s="126" t="str">
        <f t="shared" si="49"/>
        <v/>
      </c>
      <c r="K213" s="132" t="str">
        <f>IF($A213 &lt;&gt; "",VLOOKUP($A213,CSP!$1:$1048576,11,FALSE),"")</f>
        <v/>
      </c>
      <c r="L213" s="133" t="str">
        <f>IF($A213 &lt;&gt; "",VLOOKUP($A213,CSP!$1:$1048576,25,FALSE),"")</f>
        <v/>
      </c>
      <c r="N213" s="142"/>
      <c r="O213" s="144"/>
      <c r="P213" s="141" t="str">
        <f t="shared" ca="1" si="50"/>
        <v/>
      </c>
      <c r="W213" s="96">
        <f>SUMIF($E$11:$E$1004,AA213,AE$11:$AE$1004)</f>
        <v>0</v>
      </c>
      <c r="X213" s="74" t="str">
        <f t="shared" si="51"/>
        <v>sans</v>
      </c>
      <c r="Y213" s="74">
        <f>SUMIF($E$11:$E$1004,AA213,AD$11:$AD$1004)</f>
        <v>0</v>
      </c>
      <c r="Z213" s="95">
        <f>SUMIF($E$11:$E$1004,AA213,AB$11:$AB$1004)</f>
        <v>0</v>
      </c>
      <c r="AA213" s="97">
        <f t="shared" si="62"/>
        <v>203</v>
      </c>
      <c r="AB213" s="74">
        <f t="shared" si="52"/>
        <v>0</v>
      </c>
      <c r="AC213" s="74">
        <f t="shared" si="53"/>
        <v>0</v>
      </c>
      <c r="AD213" s="74">
        <f t="shared" si="54"/>
        <v>0</v>
      </c>
      <c r="AE213" s="96">
        <f t="shared" si="55"/>
        <v>0</v>
      </c>
      <c r="AF213" s="74" t="str">
        <f t="shared" si="56"/>
        <v>sans</v>
      </c>
      <c r="AG213" s="74">
        <f t="shared" si="57"/>
        <v>0</v>
      </c>
      <c r="AH213" s="74">
        <f t="shared" si="48"/>
        <v>0</v>
      </c>
      <c r="AI213" s="74">
        <f t="shared" si="63"/>
        <v>0</v>
      </c>
      <c r="AJ213" s="74">
        <f t="shared" si="58"/>
        <v>0</v>
      </c>
      <c r="AK213" s="74">
        <f t="shared" si="59"/>
        <v>0</v>
      </c>
    </row>
    <row r="214" spans="1:37" ht="15.75" customHeight="1">
      <c r="A214" s="20"/>
      <c r="B214" s="19"/>
      <c r="C214" s="19"/>
      <c r="D214" s="70"/>
      <c r="E214" s="71"/>
      <c r="F214" s="125" t="str">
        <f>IF($A214 &lt;&gt; "",VLOOKUP($A214,CSP!$1:$1048576,10,FALSE)/1000000,"")</f>
        <v/>
      </c>
      <c r="G214" s="125" t="str">
        <f>IF($A214 &lt;&gt; "",VLOOKUP($A214,CSP!$1:$1048576,14,FALSE)/1000000,"")</f>
        <v/>
      </c>
      <c r="H214" s="126" t="str">
        <f t="shared" si="60"/>
        <v/>
      </c>
      <c r="I214" s="126" t="str">
        <f t="shared" si="61"/>
        <v/>
      </c>
      <c r="J214" s="126" t="str">
        <f t="shared" si="49"/>
        <v/>
      </c>
      <c r="K214" s="132" t="str">
        <f>IF($A214 &lt;&gt; "",VLOOKUP($A214,CSP!$1:$1048576,11,FALSE),"")</f>
        <v/>
      </c>
      <c r="L214" s="133" t="str">
        <f>IF($A214 &lt;&gt; "",VLOOKUP($A214,CSP!$1:$1048576,25,FALSE),"")</f>
        <v/>
      </c>
      <c r="N214" s="142"/>
      <c r="O214" s="144"/>
      <c r="P214" s="141" t="str">
        <f t="shared" ca="1" si="50"/>
        <v/>
      </c>
      <c r="W214" s="96">
        <f>SUMIF($E$11:$E$1004,AA214,AE$11:$AE$1004)</f>
        <v>0</v>
      </c>
      <c r="X214" s="74" t="str">
        <f t="shared" si="51"/>
        <v>sans</v>
      </c>
      <c r="Y214" s="74">
        <f>SUMIF($E$11:$E$1004,AA214,AD$11:$AD$1004)</f>
        <v>0</v>
      </c>
      <c r="Z214" s="95">
        <f>SUMIF($E$11:$E$1004,AA214,AB$11:$AB$1004)</f>
        <v>0</v>
      </c>
      <c r="AA214" s="97">
        <f t="shared" si="62"/>
        <v>204</v>
      </c>
      <c r="AB214" s="74">
        <f t="shared" si="52"/>
        <v>0</v>
      </c>
      <c r="AC214" s="74">
        <f t="shared" si="53"/>
        <v>0</v>
      </c>
      <c r="AD214" s="74">
        <f t="shared" si="54"/>
        <v>0</v>
      </c>
      <c r="AE214" s="96">
        <f t="shared" si="55"/>
        <v>0</v>
      </c>
      <c r="AF214" s="74" t="str">
        <f t="shared" si="56"/>
        <v>sans</v>
      </c>
      <c r="AG214" s="74">
        <f t="shared" si="57"/>
        <v>0</v>
      </c>
      <c r="AH214" s="74">
        <f t="shared" si="48"/>
        <v>0</v>
      </c>
      <c r="AI214" s="74">
        <f t="shared" si="63"/>
        <v>0</v>
      </c>
      <c r="AJ214" s="74">
        <f t="shared" si="58"/>
        <v>0</v>
      </c>
      <c r="AK214" s="74">
        <f t="shared" si="59"/>
        <v>0</v>
      </c>
    </row>
    <row r="215" spans="1:37" ht="15.75" customHeight="1">
      <c r="A215" s="20"/>
      <c r="B215" s="19"/>
      <c r="C215" s="19"/>
      <c r="D215" s="70"/>
      <c r="E215" s="71"/>
      <c r="F215" s="125" t="str">
        <f>IF($A215 &lt;&gt; "",VLOOKUP($A215,CSP!$1:$1048576,10,FALSE)/1000000,"")</f>
        <v/>
      </c>
      <c r="G215" s="125" t="str">
        <f>IF($A215 &lt;&gt; "",VLOOKUP($A215,CSP!$1:$1048576,14,FALSE)/1000000,"")</f>
        <v/>
      </c>
      <c r="H215" s="126" t="str">
        <f t="shared" si="60"/>
        <v/>
      </c>
      <c r="I215" s="126" t="str">
        <f t="shared" si="61"/>
        <v/>
      </c>
      <c r="J215" s="126" t="str">
        <f t="shared" si="49"/>
        <v/>
      </c>
      <c r="K215" s="132" t="str">
        <f>IF($A215 &lt;&gt; "",VLOOKUP($A215,CSP!$1:$1048576,11,FALSE),"")</f>
        <v/>
      </c>
      <c r="L215" s="133" t="str">
        <f>IF($A215 &lt;&gt; "",VLOOKUP($A215,CSP!$1:$1048576,25,FALSE),"")</f>
        <v/>
      </c>
      <c r="N215" s="142"/>
      <c r="O215" s="144"/>
      <c r="P215" s="141" t="str">
        <f t="shared" ca="1" si="50"/>
        <v/>
      </c>
      <c r="W215" s="96">
        <f>SUMIF($E$11:$E$1004,AA215,AE$11:$AE$1004)</f>
        <v>0</v>
      </c>
      <c r="X215" s="74" t="str">
        <f t="shared" si="51"/>
        <v>sans</v>
      </c>
      <c r="Y215" s="74">
        <f>SUMIF($E$11:$E$1004,AA215,AD$11:$AD$1004)</f>
        <v>0</v>
      </c>
      <c r="Z215" s="95">
        <f>SUMIF($E$11:$E$1004,AA215,AB$11:$AB$1004)</f>
        <v>0</v>
      </c>
      <c r="AA215" s="97">
        <f t="shared" si="62"/>
        <v>205</v>
      </c>
      <c r="AB215" s="74">
        <f t="shared" si="52"/>
        <v>0</v>
      </c>
      <c r="AC215" s="74">
        <f t="shared" si="53"/>
        <v>0</v>
      </c>
      <c r="AD215" s="74">
        <f t="shared" si="54"/>
        <v>0</v>
      </c>
      <c r="AE215" s="96">
        <f t="shared" si="55"/>
        <v>0</v>
      </c>
      <c r="AF215" s="74" t="str">
        <f t="shared" si="56"/>
        <v>sans</v>
      </c>
      <c r="AG215" s="74">
        <f t="shared" si="57"/>
        <v>0</v>
      </c>
      <c r="AH215" s="74">
        <f t="shared" si="48"/>
        <v>0</v>
      </c>
      <c r="AI215" s="74">
        <f t="shared" si="63"/>
        <v>0</v>
      </c>
      <c r="AJ215" s="74">
        <f t="shared" si="58"/>
        <v>0</v>
      </c>
      <c r="AK215" s="74">
        <f t="shared" si="59"/>
        <v>0</v>
      </c>
    </row>
    <row r="216" spans="1:37" ht="15.75" customHeight="1">
      <c r="A216" s="20"/>
      <c r="B216" s="19"/>
      <c r="C216" s="19"/>
      <c r="D216" s="70"/>
      <c r="E216" s="71"/>
      <c r="F216" s="125" t="str">
        <f>IF($A216 &lt;&gt; "",VLOOKUP($A216,CSP!$1:$1048576,10,FALSE)/1000000,"")</f>
        <v/>
      </c>
      <c r="G216" s="125" t="str">
        <f>IF($A216 &lt;&gt; "",VLOOKUP($A216,CSP!$1:$1048576,14,FALSE)/1000000,"")</f>
        <v/>
      </c>
      <c r="H216" s="126" t="str">
        <f t="shared" si="60"/>
        <v/>
      </c>
      <c r="I216" s="126" t="str">
        <f t="shared" si="61"/>
        <v/>
      </c>
      <c r="J216" s="126" t="str">
        <f t="shared" si="49"/>
        <v/>
      </c>
      <c r="K216" s="132" t="str">
        <f>IF($A216 &lt;&gt; "",VLOOKUP($A216,CSP!$1:$1048576,11,FALSE),"")</f>
        <v/>
      </c>
      <c r="L216" s="133" t="str">
        <f>IF($A216 &lt;&gt; "",VLOOKUP($A216,CSP!$1:$1048576,25,FALSE),"")</f>
        <v/>
      </c>
      <c r="N216" s="142"/>
      <c r="O216" s="144"/>
      <c r="P216" s="141" t="str">
        <f t="shared" ca="1" si="50"/>
        <v/>
      </c>
      <c r="W216" s="96">
        <f>SUMIF($E$11:$E$1004,AA216,AE$11:$AE$1004)</f>
        <v>0</v>
      </c>
      <c r="X216" s="74" t="str">
        <f t="shared" si="51"/>
        <v>sans</v>
      </c>
      <c r="Y216" s="74">
        <f>SUMIF($E$11:$E$1004,AA216,AD$11:$AD$1004)</f>
        <v>0</v>
      </c>
      <c r="Z216" s="95">
        <f>SUMIF($E$11:$E$1004,AA216,AB$11:$AB$1004)</f>
        <v>0</v>
      </c>
      <c r="AA216" s="97">
        <f t="shared" si="62"/>
        <v>206</v>
      </c>
      <c r="AB216" s="74">
        <f t="shared" si="52"/>
        <v>0</v>
      </c>
      <c r="AC216" s="74">
        <f t="shared" si="53"/>
        <v>0</v>
      </c>
      <c r="AD216" s="74">
        <f t="shared" si="54"/>
        <v>0</v>
      </c>
      <c r="AE216" s="96">
        <f t="shared" si="55"/>
        <v>0</v>
      </c>
      <c r="AF216" s="74" t="str">
        <f t="shared" si="56"/>
        <v>sans</v>
      </c>
      <c r="AG216" s="74">
        <f t="shared" si="57"/>
        <v>0</v>
      </c>
      <c r="AH216" s="74">
        <f t="shared" si="48"/>
        <v>0</v>
      </c>
      <c r="AI216" s="74">
        <f t="shared" si="63"/>
        <v>0</v>
      </c>
      <c r="AJ216" s="74">
        <f t="shared" si="58"/>
        <v>0</v>
      </c>
      <c r="AK216" s="74">
        <f t="shared" si="59"/>
        <v>0</v>
      </c>
    </row>
    <row r="217" spans="1:37" ht="15.75" customHeight="1">
      <c r="A217" s="20"/>
      <c r="B217" s="19"/>
      <c r="C217" s="19"/>
      <c r="D217" s="70"/>
      <c r="E217" s="71"/>
      <c r="F217" s="125" t="str">
        <f>IF($A217 &lt;&gt; "",VLOOKUP($A217,CSP!$1:$1048576,10,FALSE)/1000000,"")</f>
        <v/>
      </c>
      <c r="G217" s="125" t="str">
        <f>IF($A217 &lt;&gt; "",VLOOKUP($A217,CSP!$1:$1048576,14,FALSE)/1000000,"")</f>
        <v/>
      </c>
      <c r="H217" s="126" t="str">
        <f t="shared" si="60"/>
        <v/>
      </c>
      <c r="I217" s="126" t="str">
        <f t="shared" si="61"/>
        <v/>
      </c>
      <c r="J217" s="126" t="str">
        <f t="shared" si="49"/>
        <v/>
      </c>
      <c r="K217" s="132" t="str">
        <f>IF($A217 &lt;&gt; "",VLOOKUP($A217,CSP!$1:$1048576,11,FALSE),"")</f>
        <v/>
      </c>
      <c r="L217" s="133" t="str">
        <f>IF($A217 &lt;&gt; "",VLOOKUP($A217,CSP!$1:$1048576,25,FALSE),"")</f>
        <v/>
      </c>
      <c r="N217" s="142"/>
      <c r="O217" s="144"/>
      <c r="P217" s="141" t="str">
        <f t="shared" ca="1" si="50"/>
        <v/>
      </c>
      <c r="W217" s="96">
        <f>SUMIF($E$11:$E$1004,AA217,AE$11:$AE$1004)</f>
        <v>0</v>
      </c>
      <c r="X217" s="74" t="str">
        <f t="shared" si="51"/>
        <v>sans</v>
      </c>
      <c r="Y217" s="74">
        <f>SUMIF($E$11:$E$1004,AA217,AD$11:$AD$1004)</f>
        <v>0</v>
      </c>
      <c r="Z217" s="95">
        <f>SUMIF($E$11:$E$1004,AA217,AB$11:$AB$1004)</f>
        <v>0</v>
      </c>
      <c r="AA217" s="97">
        <f t="shared" si="62"/>
        <v>207</v>
      </c>
      <c r="AB217" s="74">
        <f t="shared" si="52"/>
        <v>0</v>
      </c>
      <c r="AC217" s="74">
        <f t="shared" si="53"/>
        <v>0</v>
      </c>
      <c r="AD217" s="74">
        <f t="shared" si="54"/>
        <v>0</v>
      </c>
      <c r="AE217" s="96">
        <f t="shared" si="55"/>
        <v>0</v>
      </c>
      <c r="AF217" s="74" t="str">
        <f t="shared" si="56"/>
        <v>sans</v>
      </c>
      <c r="AG217" s="74">
        <f t="shared" si="57"/>
        <v>0</v>
      </c>
      <c r="AH217" s="74">
        <f t="shared" si="48"/>
        <v>0</v>
      </c>
      <c r="AI217" s="74">
        <f t="shared" si="63"/>
        <v>0</v>
      </c>
      <c r="AJ217" s="74">
        <f t="shared" si="58"/>
        <v>0</v>
      </c>
      <c r="AK217" s="74">
        <f t="shared" si="59"/>
        <v>0</v>
      </c>
    </row>
    <row r="218" spans="1:37" ht="15.75" customHeight="1">
      <c r="A218" s="20"/>
      <c r="B218" s="19"/>
      <c r="C218" s="19"/>
      <c r="D218" s="70"/>
      <c r="E218" s="71"/>
      <c r="F218" s="125" t="str">
        <f>IF($A218 &lt;&gt; "",VLOOKUP($A218,CSP!$1:$1048576,10,FALSE)/1000000,"")</f>
        <v/>
      </c>
      <c r="G218" s="125" t="str">
        <f>IF($A218 &lt;&gt; "",VLOOKUP($A218,CSP!$1:$1048576,14,FALSE)/1000000,"")</f>
        <v/>
      </c>
      <c r="H218" s="126" t="str">
        <f t="shared" si="60"/>
        <v/>
      </c>
      <c r="I218" s="126" t="str">
        <f t="shared" si="61"/>
        <v/>
      </c>
      <c r="J218" s="126" t="str">
        <f t="shared" si="49"/>
        <v/>
      </c>
      <c r="K218" s="132" t="str">
        <f>IF($A218 &lt;&gt; "",VLOOKUP($A218,CSP!$1:$1048576,11,FALSE),"")</f>
        <v/>
      </c>
      <c r="L218" s="133" t="str">
        <f>IF($A218 &lt;&gt; "",VLOOKUP($A218,CSP!$1:$1048576,25,FALSE),"")</f>
        <v/>
      </c>
      <c r="N218" s="142"/>
      <c r="O218" s="144"/>
      <c r="P218" s="141" t="str">
        <f t="shared" ca="1" si="50"/>
        <v/>
      </c>
      <c r="W218" s="96">
        <f>SUMIF($E$11:$E$1004,AA218,AE$11:$AE$1004)</f>
        <v>0</v>
      </c>
      <c r="X218" s="74" t="str">
        <f t="shared" si="51"/>
        <v>sans</v>
      </c>
      <c r="Y218" s="74">
        <f>SUMIF($E$11:$E$1004,AA218,AD$11:$AD$1004)</f>
        <v>0</v>
      </c>
      <c r="Z218" s="95">
        <f>SUMIF($E$11:$E$1004,AA218,AB$11:$AB$1004)</f>
        <v>0</v>
      </c>
      <c r="AA218" s="97">
        <f t="shared" si="62"/>
        <v>208</v>
      </c>
      <c r="AB218" s="74">
        <f t="shared" si="52"/>
        <v>0</v>
      </c>
      <c r="AC218" s="74">
        <f t="shared" si="53"/>
        <v>0</v>
      </c>
      <c r="AD218" s="74">
        <f t="shared" si="54"/>
        <v>0</v>
      </c>
      <c r="AE218" s="96">
        <f t="shared" si="55"/>
        <v>0</v>
      </c>
      <c r="AF218" s="74" t="str">
        <f t="shared" si="56"/>
        <v>sans</v>
      </c>
      <c r="AG218" s="74">
        <f t="shared" si="57"/>
        <v>0</v>
      </c>
      <c r="AH218" s="74">
        <f t="shared" si="48"/>
        <v>0</v>
      </c>
      <c r="AI218" s="74">
        <f t="shared" si="63"/>
        <v>0</v>
      </c>
      <c r="AJ218" s="74">
        <f t="shared" si="58"/>
        <v>0</v>
      </c>
      <c r="AK218" s="74">
        <f t="shared" si="59"/>
        <v>0</v>
      </c>
    </row>
    <row r="219" spans="1:37" ht="15.75" customHeight="1">
      <c r="A219" s="20"/>
      <c r="B219" s="19"/>
      <c r="C219" s="19"/>
      <c r="D219" s="70"/>
      <c r="E219" s="71"/>
      <c r="F219" s="125" t="str">
        <f>IF($A219 &lt;&gt; "",VLOOKUP($A219,CSP!$1:$1048576,10,FALSE)/1000000,"")</f>
        <v/>
      </c>
      <c r="G219" s="125" t="str">
        <f>IF($A219 &lt;&gt; "",VLOOKUP($A219,CSP!$1:$1048576,14,FALSE)/1000000,"")</f>
        <v/>
      </c>
      <c r="H219" s="126" t="str">
        <f t="shared" si="60"/>
        <v/>
      </c>
      <c r="I219" s="126" t="str">
        <f t="shared" si="61"/>
        <v/>
      </c>
      <c r="J219" s="126" t="str">
        <f t="shared" si="49"/>
        <v/>
      </c>
      <c r="K219" s="132" t="str">
        <f>IF($A219 &lt;&gt; "",VLOOKUP($A219,CSP!$1:$1048576,11,FALSE),"")</f>
        <v/>
      </c>
      <c r="L219" s="133" t="str">
        <f>IF($A219 &lt;&gt; "",VLOOKUP($A219,CSP!$1:$1048576,25,FALSE),"")</f>
        <v/>
      </c>
      <c r="N219" s="142"/>
      <c r="O219" s="144"/>
      <c r="P219" s="141" t="str">
        <f t="shared" ca="1" si="50"/>
        <v/>
      </c>
      <c r="W219" s="96">
        <f>SUMIF($E$11:$E$1004,AA219,AE$11:$AE$1004)</f>
        <v>0</v>
      </c>
      <c r="X219" s="74" t="str">
        <f t="shared" si="51"/>
        <v>sans</v>
      </c>
      <c r="Y219" s="74">
        <f>SUMIF($E$11:$E$1004,AA219,AD$11:$AD$1004)</f>
        <v>0</v>
      </c>
      <c r="Z219" s="95">
        <f>SUMIF($E$11:$E$1004,AA219,AB$11:$AB$1004)</f>
        <v>0</v>
      </c>
      <c r="AA219" s="97">
        <f t="shared" si="62"/>
        <v>209</v>
      </c>
      <c r="AB219" s="74">
        <f t="shared" si="52"/>
        <v>0</v>
      </c>
      <c r="AC219" s="74">
        <f t="shared" si="53"/>
        <v>0</v>
      </c>
      <c r="AD219" s="74">
        <f t="shared" si="54"/>
        <v>0</v>
      </c>
      <c r="AE219" s="96">
        <f t="shared" si="55"/>
        <v>0</v>
      </c>
      <c r="AF219" s="74" t="str">
        <f t="shared" si="56"/>
        <v>sans</v>
      </c>
      <c r="AG219" s="74">
        <f t="shared" si="57"/>
        <v>0</v>
      </c>
      <c r="AH219" s="74">
        <f t="shared" si="48"/>
        <v>0</v>
      </c>
      <c r="AI219" s="74">
        <f t="shared" si="63"/>
        <v>0</v>
      </c>
      <c r="AJ219" s="74">
        <f t="shared" si="58"/>
        <v>0</v>
      </c>
      <c r="AK219" s="74">
        <f t="shared" si="59"/>
        <v>0</v>
      </c>
    </row>
    <row r="220" spans="1:37" ht="15.75" customHeight="1">
      <c r="A220" s="20"/>
      <c r="B220" s="19"/>
      <c r="C220" s="19"/>
      <c r="D220" s="70"/>
      <c r="E220" s="71"/>
      <c r="F220" s="125" t="str">
        <f>IF($A220 &lt;&gt; "",VLOOKUP($A220,CSP!$1:$1048576,10,FALSE)/1000000,"")</f>
        <v/>
      </c>
      <c r="G220" s="125" t="str">
        <f>IF($A220 &lt;&gt; "",VLOOKUP($A220,CSP!$1:$1048576,14,FALSE)/1000000,"")</f>
        <v/>
      </c>
      <c r="H220" s="126" t="str">
        <f t="shared" si="60"/>
        <v/>
      </c>
      <c r="I220" s="126" t="str">
        <f t="shared" si="61"/>
        <v/>
      </c>
      <c r="J220" s="126" t="str">
        <f t="shared" si="49"/>
        <v/>
      </c>
      <c r="K220" s="132" t="str">
        <f>IF($A220 &lt;&gt; "",VLOOKUP($A220,CSP!$1:$1048576,11,FALSE),"")</f>
        <v/>
      </c>
      <c r="L220" s="133" t="str">
        <f>IF($A220 &lt;&gt; "",VLOOKUP($A220,CSP!$1:$1048576,25,FALSE),"")</f>
        <v/>
      </c>
      <c r="N220" s="142"/>
      <c r="O220" s="144"/>
      <c r="P220" s="141" t="str">
        <f t="shared" ca="1" si="50"/>
        <v/>
      </c>
      <c r="W220" s="96">
        <f>SUMIF($E$11:$E$1004,AA220,AE$11:$AE$1004)</f>
        <v>0</v>
      </c>
      <c r="X220" s="74" t="str">
        <f t="shared" si="51"/>
        <v>sans</v>
      </c>
      <c r="Y220" s="74">
        <f>SUMIF($E$11:$E$1004,AA220,AD$11:$AD$1004)</f>
        <v>0</v>
      </c>
      <c r="Z220" s="95">
        <f>SUMIF($E$11:$E$1004,AA220,AB$11:$AB$1004)</f>
        <v>0</v>
      </c>
      <c r="AA220" s="97">
        <f t="shared" si="62"/>
        <v>210</v>
      </c>
      <c r="AB220" s="74">
        <f t="shared" si="52"/>
        <v>0</v>
      </c>
      <c r="AC220" s="74">
        <f t="shared" si="53"/>
        <v>0</v>
      </c>
      <c r="AD220" s="74">
        <f t="shared" si="54"/>
        <v>0</v>
      </c>
      <c r="AE220" s="96">
        <f t="shared" si="55"/>
        <v>0</v>
      </c>
      <c r="AF220" s="74" t="str">
        <f t="shared" si="56"/>
        <v>sans</v>
      </c>
      <c r="AG220" s="74">
        <f t="shared" si="57"/>
        <v>0</v>
      </c>
      <c r="AH220" s="74">
        <f t="shared" si="48"/>
        <v>0</v>
      </c>
      <c r="AI220" s="74">
        <f t="shared" si="63"/>
        <v>0</v>
      </c>
      <c r="AJ220" s="74">
        <f t="shared" si="58"/>
        <v>0</v>
      </c>
      <c r="AK220" s="74">
        <f t="shared" si="59"/>
        <v>0</v>
      </c>
    </row>
    <row r="221" spans="1:37" ht="15.75" customHeight="1">
      <c r="A221" s="20"/>
      <c r="B221" s="19"/>
      <c r="C221" s="19"/>
      <c r="D221" s="70"/>
      <c r="E221" s="71"/>
      <c r="F221" s="125" t="str">
        <f>IF($A221 &lt;&gt; "",VLOOKUP($A221,CSP!$1:$1048576,10,FALSE)/1000000,"")</f>
        <v/>
      </c>
      <c r="G221" s="125" t="str">
        <f>IF($A221 &lt;&gt; "",VLOOKUP($A221,CSP!$1:$1048576,14,FALSE)/1000000,"")</f>
        <v/>
      </c>
      <c r="H221" s="126" t="str">
        <f t="shared" si="60"/>
        <v/>
      </c>
      <c r="I221" s="126" t="str">
        <f t="shared" si="61"/>
        <v/>
      </c>
      <c r="J221" s="126" t="str">
        <f t="shared" si="49"/>
        <v/>
      </c>
      <c r="K221" s="132" t="str">
        <f>IF($A221 &lt;&gt; "",VLOOKUP($A221,CSP!$1:$1048576,11,FALSE),"")</f>
        <v/>
      </c>
      <c r="L221" s="133" t="str">
        <f>IF($A221 &lt;&gt; "",VLOOKUP($A221,CSP!$1:$1048576,25,FALSE),"")</f>
        <v/>
      </c>
      <c r="N221" s="142"/>
      <c r="O221" s="144"/>
      <c r="P221" s="141" t="str">
        <f t="shared" ca="1" si="50"/>
        <v/>
      </c>
      <c r="W221" s="96">
        <f>SUMIF($E$11:$E$1004,AA221,AE$11:$AE$1004)</f>
        <v>0</v>
      </c>
      <c r="X221" s="74" t="str">
        <f t="shared" si="51"/>
        <v>sans</v>
      </c>
      <c r="Y221" s="74">
        <f>SUMIF($E$11:$E$1004,AA221,AD$11:$AD$1004)</f>
        <v>0</v>
      </c>
      <c r="Z221" s="95">
        <f>SUMIF($E$11:$E$1004,AA221,AB$11:$AB$1004)</f>
        <v>0</v>
      </c>
      <c r="AA221" s="97">
        <f t="shared" si="62"/>
        <v>211</v>
      </c>
      <c r="AB221" s="74">
        <f t="shared" si="52"/>
        <v>0</v>
      </c>
      <c r="AC221" s="74">
        <f t="shared" si="53"/>
        <v>0</v>
      </c>
      <c r="AD221" s="74">
        <f t="shared" si="54"/>
        <v>0</v>
      </c>
      <c r="AE221" s="96">
        <f t="shared" si="55"/>
        <v>0</v>
      </c>
      <c r="AF221" s="74" t="str">
        <f t="shared" si="56"/>
        <v>sans</v>
      </c>
      <c r="AG221" s="74">
        <f t="shared" si="57"/>
        <v>0</v>
      </c>
      <c r="AH221" s="74">
        <f t="shared" si="48"/>
        <v>0</v>
      </c>
      <c r="AI221" s="74">
        <f t="shared" si="63"/>
        <v>0</v>
      </c>
      <c r="AJ221" s="74">
        <f t="shared" si="58"/>
        <v>0</v>
      </c>
      <c r="AK221" s="74">
        <f t="shared" si="59"/>
        <v>0</v>
      </c>
    </row>
    <row r="222" spans="1:37" ht="15.75" customHeight="1">
      <c r="A222" s="20"/>
      <c r="B222" s="19"/>
      <c r="C222" s="19"/>
      <c r="D222" s="70"/>
      <c r="E222" s="71"/>
      <c r="F222" s="125" t="str">
        <f>IF($A222 &lt;&gt; "",VLOOKUP($A222,CSP!$1:$1048576,10,FALSE)/1000000,"")</f>
        <v/>
      </c>
      <c r="G222" s="125" t="str">
        <f>IF($A222 &lt;&gt; "",VLOOKUP($A222,CSP!$1:$1048576,14,FALSE)/1000000,"")</f>
        <v/>
      </c>
      <c r="H222" s="126" t="str">
        <f t="shared" si="60"/>
        <v/>
      </c>
      <c r="I222" s="126" t="str">
        <f t="shared" si="61"/>
        <v/>
      </c>
      <c r="J222" s="126" t="str">
        <f t="shared" si="49"/>
        <v/>
      </c>
      <c r="K222" s="132" t="str">
        <f>IF($A222 &lt;&gt; "",VLOOKUP($A222,CSP!$1:$1048576,11,FALSE),"")</f>
        <v/>
      </c>
      <c r="L222" s="133" t="str">
        <f>IF($A222 &lt;&gt; "",VLOOKUP($A222,CSP!$1:$1048576,25,FALSE),"")</f>
        <v/>
      </c>
      <c r="N222" s="142"/>
      <c r="O222" s="144"/>
      <c r="P222" s="141" t="str">
        <f t="shared" ca="1" si="50"/>
        <v/>
      </c>
      <c r="W222" s="96">
        <f>SUMIF($E$11:$E$1004,AA222,AE$11:$AE$1004)</f>
        <v>0</v>
      </c>
      <c r="X222" s="74" t="str">
        <f t="shared" si="51"/>
        <v>sans</v>
      </c>
      <c r="Y222" s="74">
        <f>SUMIF($E$11:$E$1004,AA222,AD$11:$AD$1004)</f>
        <v>0</v>
      </c>
      <c r="Z222" s="95">
        <f>SUMIF($E$11:$E$1004,AA222,AB$11:$AB$1004)</f>
        <v>0</v>
      </c>
      <c r="AA222" s="97">
        <f t="shared" si="62"/>
        <v>212</v>
      </c>
      <c r="AB222" s="74">
        <f t="shared" si="52"/>
        <v>0</v>
      </c>
      <c r="AC222" s="74">
        <f t="shared" si="53"/>
        <v>0</v>
      </c>
      <c r="AD222" s="74">
        <f t="shared" si="54"/>
        <v>0</v>
      </c>
      <c r="AE222" s="96">
        <f t="shared" si="55"/>
        <v>0</v>
      </c>
      <c r="AF222" s="74" t="str">
        <f t="shared" si="56"/>
        <v>sans</v>
      </c>
      <c r="AG222" s="74">
        <f t="shared" si="57"/>
        <v>0</v>
      </c>
      <c r="AH222" s="74">
        <f t="shared" si="48"/>
        <v>0</v>
      </c>
      <c r="AI222" s="74">
        <f t="shared" si="63"/>
        <v>0</v>
      </c>
      <c r="AJ222" s="74">
        <f t="shared" si="58"/>
        <v>0</v>
      </c>
      <c r="AK222" s="74">
        <f t="shared" si="59"/>
        <v>0</v>
      </c>
    </row>
    <row r="223" spans="1:37" ht="15.75" customHeight="1">
      <c r="A223" s="20"/>
      <c r="B223" s="19"/>
      <c r="C223" s="19"/>
      <c r="D223" s="70"/>
      <c r="E223" s="71"/>
      <c r="F223" s="125" t="str">
        <f>IF($A223 &lt;&gt; "",VLOOKUP($A223,CSP!$1:$1048576,10,FALSE)/1000000,"")</f>
        <v/>
      </c>
      <c r="G223" s="125" t="str">
        <f>IF($A223 &lt;&gt; "",VLOOKUP($A223,CSP!$1:$1048576,14,FALSE)/1000000,"")</f>
        <v/>
      </c>
      <c r="H223" s="126" t="str">
        <f t="shared" si="60"/>
        <v/>
      </c>
      <c r="I223" s="126" t="str">
        <f t="shared" si="61"/>
        <v/>
      </c>
      <c r="J223" s="126" t="str">
        <f t="shared" si="49"/>
        <v/>
      </c>
      <c r="K223" s="132" t="str">
        <f>IF($A223 &lt;&gt; "",VLOOKUP($A223,CSP!$1:$1048576,11,FALSE),"")</f>
        <v/>
      </c>
      <c r="L223" s="133" t="str">
        <f>IF($A223 &lt;&gt; "",VLOOKUP($A223,CSP!$1:$1048576,25,FALSE),"")</f>
        <v/>
      </c>
      <c r="N223" s="142"/>
      <c r="O223" s="144"/>
      <c r="P223" s="141" t="str">
        <f t="shared" ca="1" si="50"/>
        <v/>
      </c>
      <c r="W223" s="96">
        <f>SUMIF($E$11:$E$1004,AA223,AE$11:$AE$1004)</f>
        <v>0</v>
      </c>
      <c r="X223" s="74" t="str">
        <f t="shared" si="51"/>
        <v>sans</v>
      </c>
      <c r="Y223" s="74">
        <f>SUMIF($E$11:$E$1004,AA223,AD$11:$AD$1004)</f>
        <v>0</v>
      </c>
      <c r="Z223" s="95">
        <f>SUMIF($E$11:$E$1004,AA223,AB$11:$AB$1004)</f>
        <v>0</v>
      </c>
      <c r="AA223" s="97">
        <f t="shared" si="62"/>
        <v>213</v>
      </c>
      <c r="AB223" s="74">
        <f t="shared" si="52"/>
        <v>0</v>
      </c>
      <c r="AC223" s="74">
        <f t="shared" si="53"/>
        <v>0</v>
      </c>
      <c r="AD223" s="74">
        <f t="shared" si="54"/>
        <v>0</v>
      </c>
      <c r="AE223" s="96">
        <f t="shared" si="55"/>
        <v>0</v>
      </c>
      <c r="AF223" s="74" t="str">
        <f t="shared" si="56"/>
        <v>sans</v>
      </c>
      <c r="AG223" s="74">
        <f t="shared" si="57"/>
        <v>0</v>
      </c>
      <c r="AH223" s="74">
        <f t="shared" si="48"/>
        <v>0</v>
      </c>
      <c r="AI223" s="74">
        <f t="shared" si="63"/>
        <v>0</v>
      </c>
      <c r="AJ223" s="74">
        <f t="shared" si="58"/>
        <v>0</v>
      </c>
      <c r="AK223" s="74">
        <f t="shared" si="59"/>
        <v>0</v>
      </c>
    </row>
    <row r="224" spans="1:37" ht="15.75" customHeight="1">
      <c r="A224" s="20"/>
      <c r="B224" s="19"/>
      <c r="C224" s="19"/>
      <c r="D224" s="70"/>
      <c r="E224" s="71"/>
      <c r="F224" s="125" t="str">
        <f>IF($A224 &lt;&gt; "",VLOOKUP($A224,CSP!$1:$1048576,10,FALSE)/1000000,"")</f>
        <v/>
      </c>
      <c r="G224" s="125" t="str">
        <f>IF($A224 &lt;&gt; "",VLOOKUP($A224,CSP!$1:$1048576,14,FALSE)/1000000,"")</f>
        <v/>
      </c>
      <c r="H224" s="126" t="str">
        <f t="shared" si="60"/>
        <v/>
      </c>
      <c r="I224" s="126" t="str">
        <f t="shared" si="61"/>
        <v/>
      </c>
      <c r="J224" s="126" t="str">
        <f t="shared" si="49"/>
        <v/>
      </c>
      <c r="K224" s="132" t="str">
        <f>IF($A224 &lt;&gt; "",VLOOKUP($A224,CSP!$1:$1048576,11,FALSE),"")</f>
        <v/>
      </c>
      <c r="L224" s="133" t="str">
        <f>IF($A224 &lt;&gt; "",VLOOKUP($A224,CSP!$1:$1048576,25,FALSE),"")</f>
        <v/>
      </c>
      <c r="N224" s="142"/>
      <c r="O224" s="144"/>
      <c r="P224" s="141" t="str">
        <f t="shared" ca="1" si="50"/>
        <v/>
      </c>
      <c r="W224" s="96">
        <f>SUMIF($E$11:$E$1004,AA224,AE$11:$AE$1004)</f>
        <v>0</v>
      </c>
      <c r="X224" s="74" t="str">
        <f t="shared" si="51"/>
        <v>sans</v>
      </c>
      <c r="Y224" s="74">
        <f>SUMIF($E$11:$E$1004,AA224,AD$11:$AD$1004)</f>
        <v>0</v>
      </c>
      <c r="Z224" s="95">
        <f>SUMIF($E$11:$E$1004,AA224,AB$11:$AB$1004)</f>
        <v>0</v>
      </c>
      <c r="AA224" s="97">
        <f t="shared" si="62"/>
        <v>214</v>
      </c>
      <c r="AB224" s="74">
        <f t="shared" si="52"/>
        <v>0</v>
      </c>
      <c r="AC224" s="74">
        <f t="shared" si="53"/>
        <v>0</v>
      </c>
      <c r="AD224" s="74">
        <f t="shared" si="54"/>
        <v>0</v>
      </c>
      <c r="AE224" s="96">
        <f t="shared" si="55"/>
        <v>0</v>
      </c>
      <c r="AF224" s="74" t="str">
        <f t="shared" si="56"/>
        <v>sans</v>
      </c>
      <c r="AG224" s="74">
        <f t="shared" si="57"/>
        <v>0</v>
      </c>
      <c r="AH224" s="74">
        <f t="shared" si="48"/>
        <v>0</v>
      </c>
      <c r="AI224" s="74">
        <f t="shared" si="63"/>
        <v>0</v>
      </c>
      <c r="AJ224" s="74">
        <f t="shared" si="58"/>
        <v>0</v>
      </c>
      <c r="AK224" s="74">
        <f t="shared" si="59"/>
        <v>0</v>
      </c>
    </row>
    <row r="225" spans="1:37" ht="15.75" customHeight="1">
      <c r="A225" s="20"/>
      <c r="B225" s="19"/>
      <c r="C225" s="19"/>
      <c r="D225" s="70"/>
      <c r="E225" s="71"/>
      <c r="F225" s="125" t="str">
        <f>IF($A225 &lt;&gt; "",VLOOKUP($A225,CSP!$1:$1048576,10,FALSE)/1000000,"")</f>
        <v/>
      </c>
      <c r="G225" s="125" t="str">
        <f>IF($A225 &lt;&gt; "",VLOOKUP($A225,CSP!$1:$1048576,14,FALSE)/1000000,"")</f>
        <v/>
      </c>
      <c r="H225" s="126" t="str">
        <f t="shared" si="60"/>
        <v/>
      </c>
      <c r="I225" s="126" t="str">
        <f t="shared" si="61"/>
        <v/>
      </c>
      <c r="J225" s="126" t="str">
        <f t="shared" si="49"/>
        <v/>
      </c>
      <c r="K225" s="132" t="str">
        <f>IF($A225 &lt;&gt; "",VLOOKUP($A225,CSP!$1:$1048576,11,FALSE),"")</f>
        <v/>
      </c>
      <c r="L225" s="133" t="str">
        <f>IF($A225 &lt;&gt; "",VLOOKUP($A225,CSP!$1:$1048576,25,FALSE),"")</f>
        <v/>
      </c>
      <c r="N225" s="142"/>
      <c r="O225" s="144"/>
      <c r="P225" s="141" t="str">
        <f t="shared" ca="1" si="50"/>
        <v/>
      </c>
      <c r="W225" s="96">
        <f>SUMIF($E$11:$E$1004,AA225,AE$11:$AE$1004)</f>
        <v>0</v>
      </c>
      <c r="X225" s="74" t="str">
        <f t="shared" si="51"/>
        <v>sans</v>
      </c>
      <c r="Y225" s="74">
        <f>SUMIF($E$11:$E$1004,AA225,AD$11:$AD$1004)</f>
        <v>0</v>
      </c>
      <c r="Z225" s="95">
        <f>SUMIF($E$11:$E$1004,AA225,AB$11:$AB$1004)</f>
        <v>0</v>
      </c>
      <c r="AA225" s="97">
        <f t="shared" si="62"/>
        <v>215</v>
      </c>
      <c r="AB225" s="74">
        <f t="shared" si="52"/>
        <v>0</v>
      </c>
      <c r="AC225" s="74">
        <f t="shared" si="53"/>
        <v>0</v>
      </c>
      <c r="AD225" s="74">
        <f t="shared" si="54"/>
        <v>0</v>
      </c>
      <c r="AE225" s="96">
        <f t="shared" si="55"/>
        <v>0</v>
      </c>
      <c r="AF225" s="74" t="str">
        <f t="shared" si="56"/>
        <v>sans</v>
      </c>
      <c r="AG225" s="74">
        <f t="shared" si="57"/>
        <v>0</v>
      </c>
      <c r="AH225" s="74">
        <f t="shared" si="48"/>
        <v>0</v>
      </c>
      <c r="AI225" s="74">
        <f t="shared" si="63"/>
        <v>0</v>
      </c>
      <c r="AJ225" s="74">
        <f t="shared" si="58"/>
        <v>0</v>
      </c>
      <c r="AK225" s="74">
        <f t="shared" si="59"/>
        <v>0</v>
      </c>
    </row>
    <row r="226" spans="1:37" ht="15.75" customHeight="1">
      <c r="A226" s="20"/>
      <c r="B226" s="19"/>
      <c r="C226" s="19"/>
      <c r="D226" s="70"/>
      <c r="E226" s="71"/>
      <c r="F226" s="125" t="str">
        <f>IF($A226 &lt;&gt; "",VLOOKUP($A226,CSP!$1:$1048576,10,FALSE)/1000000,"")</f>
        <v/>
      </c>
      <c r="G226" s="125" t="str">
        <f>IF($A226 &lt;&gt; "",VLOOKUP($A226,CSP!$1:$1048576,14,FALSE)/1000000,"")</f>
        <v/>
      </c>
      <c r="H226" s="126" t="str">
        <f t="shared" si="60"/>
        <v/>
      </c>
      <c r="I226" s="126" t="str">
        <f t="shared" si="61"/>
        <v/>
      </c>
      <c r="J226" s="126" t="str">
        <f t="shared" si="49"/>
        <v/>
      </c>
      <c r="K226" s="132" t="str">
        <f>IF($A226 &lt;&gt; "",VLOOKUP($A226,CSP!$1:$1048576,11,FALSE),"")</f>
        <v/>
      </c>
      <c r="L226" s="133" t="str">
        <f>IF($A226 &lt;&gt; "",VLOOKUP($A226,CSP!$1:$1048576,25,FALSE),"")</f>
        <v/>
      </c>
      <c r="N226" s="142"/>
      <c r="O226" s="144"/>
      <c r="P226" s="141" t="str">
        <f t="shared" ca="1" si="50"/>
        <v/>
      </c>
      <c r="W226" s="96">
        <f>SUMIF($E$11:$E$1004,AA226,AE$11:$AE$1004)</f>
        <v>0</v>
      </c>
      <c r="X226" s="74" t="str">
        <f t="shared" si="51"/>
        <v>sans</v>
      </c>
      <c r="Y226" s="74">
        <f>SUMIF($E$11:$E$1004,AA226,AD$11:$AD$1004)</f>
        <v>0</v>
      </c>
      <c r="Z226" s="95">
        <f>SUMIF($E$11:$E$1004,AA226,AB$11:$AB$1004)</f>
        <v>0</v>
      </c>
      <c r="AA226" s="97">
        <f t="shared" si="62"/>
        <v>216</v>
      </c>
      <c r="AB226" s="74">
        <f t="shared" si="52"/>
        <v>0</v>
      </c>
      <c r="AC226" s="74">
        <f t="shared" si="53"/>
        <v>0</v>
      </c>
      <c r="AD226" s="74">
        <f t="shared" si="54"/>
        <v>0</v>
      </c>
      <c r="AE226" s="96">
        <f t="shared" si="55"/>
        <v>0</v>
      </c>
      <c r="AF226" s="74" t="str">
        <f t="shared" si="56"/>
        <v>sans</v>
      </c>
      <c r="AG226" s="74">
        <f t="shared" si="57"/>
        <v>0</v>
      </c>
      <c r="AH226" s="74">
        <f t="shared" si="48"/>
        <v>0</v>
      </c>
      <c r="AI226" s="74">
        <f t="shared" si="63"/>
        <v>0</v>
      </c>
      <c r="AJ226" s="74">
        <f t="shared" si="58"/>
        <v>0</v>
      </c>
      <c r="AK226" s="74">
        <f t="shared" si="59"/>
        <v>0</v>
      </c>
    </row>
    <row r="227" spans="1:37" ht="15.75" customHeight="1">
      <c r="A227" s="20"/>
      <c r="B227" s="19"/>
      <c r="C227" s="19"/>
      <c r="D227" s="70"/>
      <c r="E227" s="71"/>
      <c r="F227" s="125" t="str">
        <f>IF($A227 &lt;&gt; "",VLOOKUP($A227,CSP!$1:$1048576,10,FALSE)/1000000,"")</f>
        <v/>
      </c>
      <c r="G227" s="125" t="str">
        <f>IF($A227 &lt;&gt; "",VLOOKUP($A227,CSP!$1:$1048576,14,FALSE)/1000000,"")</f>
        <v/>
      </c>
      <c r="H227" s="126" t="str">
        <f t="shared" si="60"/>
        <v/>
      </c>
      <c r="I227" s="126" t="str">
        <f t="shared" si="61"/>
        <v/>
      </c>
      <c r="J227" s="126" t="str">
        <f t="shared" si="49"/>
        <v/>
      </c>
      <c r="K227" s="132" t="str">
        <f>IF($A227 &lt;&gt; "",VLOOKUP($A227,CSP!$1:$1048576,11,FALSE),"")</f>
        <v/>
      </c>
      <c r="L227" s="133" t="str">
        <f>IF($A227 &lt;&gt; "",VLOOKUP($A227,CSP!$1:$1048576,25,FALSE),"")</f>
        <v/>
      </c>
      <c r="N227" s="142"/>
      <c r="O227" s="144"/>
      <c r="P227" s="141" t="str">
        <f t="shared" ca="1" si="50"/>
        <v/>
      </c>
      <c r="W227" s="96">
        <f>SUMIF($E$11:$E$1004,AA227,AE$11:$AE$1004)</f>
        <v>0</v>
      </c>
      <c r="X227" s="74" t="str">
        <f t="shared" si="51"/>
        <v>sans</v>
      </c>
      <c r="Y227" s="74">
        <f>SUMIF($E$11:$E$1004,AA227,AD$11:$AD$1004)</f>
        <v>0</v>
      </c>
      <c r="Z227" s="95">
        <f>SUMIF($E$11:$E$1004,AA227,AB$11:$AB$1004)</f>
        <v>0</v>
      </c>
      <c r="AA227" s="97">
        <f t="shared" si="62"/>
        <v>217</v>
      </c>
      <c r="AB227" s="74">
        <f t="shared" si="52"/>
        <v>0</v>
      </c>
      <c r="AC227" s="74">
        <f t="shared" si="53"/>
        <v>0</v>
      </c>
      <c r="AD227" s="74">
        <f t="shared" si="54"/>
        <v>0</v>
      </c>
      <c r="AE227" s="96">
        <f t="shared" si="55"/>
        <v>0</v>
      </c>
      <c r="AF227" s="74" t="str">
        <f t="shared" si="56"/>
        <v>sans</v>
      </c>
      <c r="AG227" s="74">
        <f t="shared" si="57"/>
        <v>0</v>
      </c>
      <c r="AH227" s="74">
        <f t="shared" si="48"/>
        <v>0</v>
      </c>
      <c r="AI227" s="74">
        <f t="shared" si="63"/>
        <v>0</v>
      </c>
      <c r="AJ227" s="74">
        <f t="shared" si="58"/>
        <v>0</v>
      </c>
      <c r="AK227" s="74">
        <f t="shared" si="59"/>
        <v>0</v>
      </c>
    </row>
    <row r="228" spans="1:37" ht="15.75" customHeight="1">
      <c r="A228" s="20"/>
      <c r="B228" s="19"/>
      <c r="C228" s="19"/>
      <c r="D228" s="70"/>
      <c r="E228" s="71"/>
      <c r="F228" s="125" t="str">
        <f>IF($A228 &lt;&gt; "",VLOOKUP($A228,CSP!$1:$1048576,10,FALSE)/1000000,"")</f>
        <v/>
      </c>
      <c r="G228" s="125" t="str">
        <f>IF($A228 &lt;&gt; "",VLOOKUP($A228,CSP!$1:$1048576,14,FALSE)/1000000,"")</f>
        <v/>
      </c>
      <c r="H228" s="126" t="str">
        <f t="shared" si="60"/>
        <v/>
      </c>
      <c r="I228" s="126" t="str">
        <f t="shared" si="61"/>
        <v/>
      </c>
      <c r="J228" s="126" t="str">
        <f t="shared" si="49"/>
        <v/>
      </c>
      <c r="K228" s="132" t="str">
        <f>IF($A228 &lt;&gt; "",VLOOKUP($A228,CSP!$1:$1048576,11,FALSE),"")</f>
        <v/>
      </c>
      <c r="L228" s="133" t="str">
        <f>IF($A228 &lt;&gt; "",VLOOKUP($A228,CSP!$1:$1048576,25,FALSE),"")</f>
        <v/>
      </c>
      <c r="N228" s="142"/>
      <c r="O228" s="144"/>
      <c r="P228" s="141" t="str">
        <f t="shared" ca="1" si="50"/>
        <v/>
      </c>
      <c r="W228" s="96">
        <f>SUMIF($E$11:$E$1004,AA228,AE$11:$AE$1004)</f>
        <v>0</v>
      </c>
      <c r="X228" s="74" t="str">
        <f t="shared" si="51"/>
        <v>sans</v>
      </c>
      <c r="Y228" s="74">
        <f>SUMIF($E$11:$E$1004,AA228,AD$11:$AD$1004)</f>
        <v>0</v>
      </c>
      <c r="Z228" s="95">
        <f>SUMIF($E$11:$E$1004,AA228,AB$11:$AB$1004)</f>
        <v>0</v>
      </c>
      <c r="AA228" s="97">
        <f t="shared" si="62"/>
        <v>218</v>
      </c>
      <c r="AB228" s="74">
        <f t="shared" si="52"/>
        <v>0</v>
      </c>
      <c r="AC228" s="74">
        <f t="shared" si="53"/>
        <v>0</v>
      </c>
      <c r="AD228" s="74">
        <f t="shared" si="54"/>
        <v>0</v>
      </c>
      <c r="AE228" s="96">
        <f t="shared" si="55"/>
        <v>0</v>
      </c>
      <c r="AF228" s="74" t="str">
        <f t="shared" si="56"/>
        <v>sans</v>
      </c>
      <c r="AG228" s="74">
        <f t="shared" si="57"/>
        <v>0</v>
      </c>
      <c r="AH228" s="74">
        <f t="shared" si="48"/>
        <v>0</v>
      </c>
      <c r="AI228" s="74">
        <f t="shared" si="63"/>
        <v>0</v>
      </c>
      <c r="AJ228" s="74">
        <f t="shared" si="58"/>
        <v>0</v>
      </c>
      <c r="AK228" s="74">
        <f t="shared" si="59"/>
        <v>0</v>
      </c>
    </row>
    <row r="229" spans="1:37" ht="15.75" customHeight="1">
      <c r="A229" s="20"/>
      <c r="B229" s="19"/>
      <c r="C229" s="19"/>
      <c r="D229" s="70"/>
      <c r="E229" s="71"/>
      <c r="F229" s="125" t="str">
        <f>IF($A229 &lt;&gt; "",VLOOKUP($A229,CSP!$1:$1048576,10,FALSE)/1000000,"")</f>
        <v/>
      </c>
      <c r="G229" s="125" t="str">
        <f>IF($A229 &lt;&gt; "",VLOOKUP($A229,CSP!$1:$1048576,14,FALSE)/1000000,"")</f>
        <v/>
      </c>
      <c r="H229" s="126" t="str">
        <f t="shared" si="60"/>
        <v/>
      </c>
      <c r="I229" s="126" t="str">
        <f t="shared" si="61"/>
        <v/>
      </c>
      <c r="J229" s="126" t="str">
        <f t="shared" si="49"/>
        <v/>
      </c>
      <c r="K229" s="132" t="str">
        <f>IF($A229 &lt;&gt; "",VLOOKUP($A229,CSP!$1:$1048576,11,FALSE),"")</f>
        <v/>
      </c>
      <c r="L229" s="133" t="str">
        <f>IF($A229 &lt;&gt; "",VLOOKUP($A229,CSP!$1:$1048576,25,FALSE),"")</f>
        <v/>
      </c>
      <c r="N229" s="142"/>
      <c r="O229" s="144"/>
      <c r="P229" s="141" t="str">
        <f t="shared" ca="1" si="50"/>
        <v/>
      </c>
      <c r="W229" s="96">
        <f>SUMIF($E$11:$E$1004,AA229,AE$11:$AE$1004)</f>
        <v>0</v>
      </c>
      <c r="X229" s="74" t="str">
        <f t="shared" si="51"/>
        <v>sans</v>
      </c>
      <c r="Y229" s="74">
        <f>SUMIF($E$11:$E$1004,AA229,AD$11:$AD$1004)</f>
        <v>0</v>
      </c>
      <c r="Z229" s="95">
        <f>SUMIF($E$11:$E$1004,AA229,AB$11:$AB$1004)</f>
        <v>0</v>
      </c>
      <c r="AA229" s="97">
        <f t="shared" si="62"/>
        <v>219</v>
      </c>
      <c r="AB229" s="74">
        <f t="shared" si="52"/>
        <v>0</v>
      </c>
      <c r="AC229" s="74">
        <f t="shared" si="53"/>
        <v>0</v>
      </c>
      <c r="AD229" s="74">
        <f t="shared" si="54"/>
        <v>0</v>
      </c>
      <c r="AE229" s="96">
        <f t="shared" si="55"/>
        <v>0</v>
      </c>
      <c r="AF229" s="74" t="str">
        <f t="shared" si="56"/>
        <v>sans</v>
      </c>
      <c r="AG229" s="74">
        <f t="shared" si="57"/>
        <v>0</v>
      </c>
      <c r="AH229" s="74">
        <f t="shared" si="48"/>
        <v>0</v>
      </c>
      <c r="AI229" s="74">
        <f t="shared" si="63"/>
        <v>0</v>
      </c>
      <c r="AJ229" s="74">
        <f t="shared" si="58"/>
        <v>0</v>
      </c>
      <c r="AK229" s="74">
        <f t="shared" si="59"/>
        <v>0</v>
      </c>
    </row>
    <row r="230" spans="1:37" ht="15.75" customHeight="1">
      <c r="A230" s="20"/>
      <c r="B230" s="19"/>
      <c r="C230" s="19"/>
      <c r="D230" s="70"/>
      <c r="E230" s="71"/>
      <c r="F230" s="125" t="str">
        <f>IF($A230 &lt;&gt; "",VLOOKUP($A230,CSP!$1:$1048576,10,FALSE)/1000000,"")</f>
        <v/>
      </c>
      <c r="G230" s="125" t="str">
        <f>IF($A230 &lt;&gt; "",VLOOKUP($A230,CSP!$1:$1048576,14,FALSE)/1000000,"")</f>
        <v/>
      </c>
      <c r="H230" s="126" t="str">
        <f t="shared" si="60"/>
        <v/>
      </c>
      <c r="I230" s="126" t="str">
        <f t="shared" si="61"/>
        <v/>
      </c>
      <c r="J230" s="126" t="str">
        <f t="shared" si="49"/>
        <v/>
      </c>
      <c r="K230" s="132" t="str">
        <f>IF($A230 &lt;&gt; "",VLOOKUP($A230,CSP!$1:$1048576,11,FALSE),"")</f>
        <v/>
      </c>
      <c r="L230" s="133" t="str">
        <f>IF($A230 &lt;&gt; "",VLOOKUP($A230,CSP!$1:$1048576,25,FALSE),"")</f>
        <v/>
      </c>
      <c r="N230" s="142"/>
      <c r="O230" s="144"/>
      <c r="P230" s="141" t="str">
        <f t="shared" ca="1" si="50"/>
        <v/>
      </c>
      <c r="W230" s="96">
        <f>SUMIF($E$11:$E$1004,AA230,AE$11:$AE$1004)</f>
        <v>0</v>
      </c>
      <c r="X230" s="74" t="str">
        <f t="shared" si="51"/>
        <v>sans</v>
      </c>
      <c r="Y230" s="74">
        <f>SUMIF($E$11:$E$1004,AA230,AD$11:$AD$1004)</f>
        <v>0</v>
      </c>
      <c r="Z230" s="95">
        <f>SUMIF($E$11:$E$1004,AA230,AB$11:$AB$1004)</f>
        <v>0</v>
      </c>
      <c r="AA230" s="97">
        <f t="shared" si="62"/>
        <v>220</v>
      </c>
      <c r="AB230" s="74">
        <f t="shared" si="52"/>
        <v>0</v>
      </c>
      <c r="AC230" s="74">
        <f t="shared" si="53"/>
        <v>0</v>
      </c>
      <c r="AD230" s="74">
        <f t="shared" si="54"/>
        <v>0</v>
      </c>
      <c r="AE230" s="96">
        <f t="shared" si="55"/>
        <v>0</v>
      </c>
      <c r="AF230" s="74" t="str">
        <f t="shared" si="56"/>
        <v>sans</v>
      </c>
      <c r="AG230" s="74">
        <f t="shared" si="57"/>
        <v>0</v>
      </c>
      <c r="AH230" s="74">
        <f t="shared" si="48"/>
        <v>0</v>
      </c>
      <c r="AI230" s="74">
        <f t="shared" si="63"/>
        <v>0</v>
      </c>
      <c r="AJ230" s="74">
        <f t="shared" si="58"/>
        <v>0</v>
      </c>
      <c r="AK230" s="74">
        <f t="shared" si="59"/>
        <v>0</v>
      </c>
    </row>
    <row r="231" spans="1:37" ht="15.75" customHeight="1">
      <c r="A231" s="20"/>
      <c r="B231" s="19"/>
      <c r="C231" s="19"/>
      <c r="D231" s="70"/>
      <c r="E231" s="71"/>
      <c r="F231" s="125" t="str">
        <f>IF($A231 &lt;&gt; "",VLOOKUP($A231,CSP!$1:$1048576,10,FALSE)/1000000,"")</f>
        <v/>
      </c>
      <c r="G231" s="125" t="str">
        <f>IF($A231 &lt;&gt; "",VLOOKUP($A231,CSP!$1:$1048576,14,FALSE)/1000000,"")</f>
        <v/>
      </c>
      <c r="H231" s="126" t="str">
        <f t="shared" si="60"/>
        <v/>
      </c>
      <c r="I231" s="126" t="str">
        <f t="shared" si="61"/>
        <v/>
      </c>
      <c r="J231" s="126" t="str">
        <f t="shared" si="49"/>
        <v/>
      </c>
      <c r="K231" s="132" t="str">
        <f>IF($A231 &lt;&gt; "",VLOOKUP($A231,CSP!$1:$1048576,11,FALSE),"")</f>
        <v/>
      </c>
      <c r="L231" s="133" t="str">
        <f>IF($A231 &lt;&gt; "",VLOOKUP($A231,CSP!$1:$1048576,25,FALSE),"")</f>
        <v/>
      </c>
      <c r="N231" s="142"/>
      <c r="O231" s="144"/>
      <c r="P231" s="141" t="str">
        <f t="shared" ca="1" si="50"/>
        <v/>
      </c>
      <c r="W231" s="96">
        <f>SUMIF($E$11:$E$1004,AA231,AE$11:$AE$1004)</f>
        <v>0</v>
      </c>
      <c r="X231" s="74" t="str">
        <f t="shared" si="51"/>
        <v>sans</v>
      </c>
      <c r="Y231" s="74">
        <f>SUMIF($E$11:$E$1004,AA231,AD$11:$AD$1004)</f>
        <v>0</v>
      </c>
      <c r="Z231" s="95">
        <f>SUMIF($E$11:$E$1004,AA231,AB$11:$AB$1004)</f>
        <v>0</v>
      </c>
      <c r="AA231" s="97">
        <f t="shared" si="62"/>
        <v>221</v>
      </c>
      <c r="AB231" s="74">
        <f t="shared" si="52"/>
        <v>0</v>
      </c>
      <c r="AC231" s="74">
        <f t="shared" si="53"/>
        <v>0</v>
      </c>
      <c r="AD231" s="74">
        <f t="shared" si="54"/>
        <v>0</v>
      </c>
      <c r="AE231" s="96">
        <f t="shared" si="55"/>
        <v>0</v>
      </c>
      <c r="AF231" s="74" t="str">
        <f t="shared" si="56"/>
        <v>sans</v>
      </c>
      <c r="AG231" s="74">
        <f t="shared" si="57"/>
        <v>0</v>
      </c>
      <c r="AH231" s="74">
        <f t="shared" si="48"/>
        <v>0</v>
      </c>
      <c r="AI231" s="74">
        <f t="shared" si="63"/>
        <v>0</v>
      </c>
      <c r="AJ231" s="74">
        <f t="shared" si="58"/>
        <v>0</v>
      </c>
      <c r="AK231" s="74">
        <f t="shared" si="59"/>
        <v>0</v>
      </c>
    </row>
    <row r="232" spans="1:37" ht="15.75" customHeight="1">
      <c r="A232" s="20"/>
      <c r="B232" s="19"/>
      <c r="C232" s="19"/>
      <c r="D232" s="70"/>
      <c r="E232" s="71"/>
      <c r="F232" s="125" t="str">
        <f>IF($A232 &lt;&gt; "",VLOOKUP($A232,CSP!$1:$1048576,10,FALSE)/1000000,"")</f>
        <v/>
      </c>
      <c r="G232" s="125" t="str">
        <f>IF($A232 &lt;&gt; "",VLOOKUP($A232,CSP!$1:$1048576,14,FALSE)/1000000,"")</f>
        <v/>
      </c>
      <c r="H232" s="126" t="str">
        <f t="shared" si="60"/>
        <v/>
      </c>
      <c r="I232" s="126" t="str">
        <f t="shared" si="61"/>
        <v/>
      </c>
      <c r="J232" s="126" t="str">
        <f t="shared" si="49"/>
        <v/>
      </c>
      <c r="K232" s="132" t="str">
        <f>IF($A232 &lt;&gt; "",VLOOKUP($A232,CSP!$1:$1048576,11,FALSE),"")</f>
        <v/>
      </c>
      <c r="L232" s="133" t="str">
        <f>IF($A232 &lt;&gt; "",VLOOKUP($A232,CSP!$1:$1048576,25,FALSE),"")</f>
        <v/>
      </c>
      <c r="N232" s="142"/>
      <c r="O232" s="144"/>
      <c r="P232" s="141" t="str">
        <f t="shared" ca="1" si="50"/>
        <v/>
      </c>
      <c r="W232" s="96">
        <f>SUMIF($E$11:$E$1004,AA232,AE$11:$AE$1004)</f>
        <v>0</v>
      </c>
      <c r="X232" s="74" t="str">
        <f t="shared" si="51"/>
        <v>sans</v>
      </c>
      <c r="Y232" s="74">
        <f>SUMIF($E$11:$E$1004,AA232,AD$11:$AD$1004)</f>
        <v>0</v>
      </c>
      <c r="Z232" s="95">
        <f>SUMIF($E$11:$E$1004,AA232,AB$11:$AB$1004)</f>
        <v>0</v>
      </c>
      <c r="AA232" s="97">
        <f t="shared" si="62"/>
        <v>222</v>
      </c>
      <c r="AB232" s="74">
        <f t="shared" si="52"/>
        <v>0</v>
      </c>
      <c r="AC232" s="74">
        <f t="shared" si="53"/>
        <v>0</v>
      </c>
      <c r="AD232" s="74">
        <f t="shared" si="54"/>
        <v>0</v>
      </c>
      <c r="AE232" s="96">
        <f t="shared" si="55"/>
        <v>0</v>
      </c>
      <c r="AF232" s="74" t="str">
        <f t="shared" si="56"/>
        <v>sans</v>
      </c>
      <c r="AG232" s="74">
        <f t="shared" si="57"/>
        <v>0</v>
      </c>
      <c r="AH232" s="74">
        <f t="shared" si="48"/>
        <v>0</v>
      </c>
      <c r="AI232" s="74">
        <f t="shared" si="63"/>
        <v>0</v>
      </c>
      <c r="AJ232" s="74">
        <f t="shared" si="58"/>
        <v>0</v>
      </c>
      <c r="AK232" s="74">
        <f t="shared" si="59"/>
        <v>0</v>
      </c>
    </row>
    <row r="233" spans="1:37" ht="15.75" customHeight="1">
      <c r="A233" s="20"/>
      <c r="B233" s="19"/>
      <c r="C233" s="19"/>
      <c r="D233" s="70"/>
      <c r="E233" s="71"/>
      <c r="F233" s="125" t="str">
        <f>IF($A233 &lt;&gt; "",VLOOKUP($A233,CSP!$1:$1048576,10,FALSE)/1000000,"")</f>
        <v/>
      </c>
      <c r="G233" s="125" t="str">
        <f>IF($A233 &lt;&gt; "",VLOOKUP($A233,CSP!$1:$1048576,14,FALSE)/1000000,"")</f>
        <v/>
      </c>
      <c r="H233" s="126" t="str">
        <f t="shared" si="60"/>
        <v/>
      </c>
      <c r="I233" s="126" t="str">
        <f t="shared" si="61"/>
        <v/>
      </c>
      <c r="J233" s="126" t="str">
        <f t="shared" si="49"/>
        <v/>
      </c>
      <c r="K233" s="132" t="str">
        <f>IF($A233 &lt;&gt; "",VLOOKUP($A233,CSP!$1:$1048576,11,FALSE),"")</f>
        <v/>
      </c>
      <c r="L233" s="133" t="str">
        <f>IF($A233 &lt;&gt; "",VLOOKUP($A233,CSP!$1:$1048576,25,FALSE),"")</f>
        <v/>
      </c>
      <c r="N233" s="142"/>
      <c r="O233" s="144"/>
      <c r="P233" s="141" t="str">
        <f t="shared" ca="1" si="50"/>
        <v/>
      </c>
      <c r="W233" s="96">
        <f>SUMIF($E$11:$E$1004,AA233,AE$11:$AE$1004)</f>
        <v>0</v>
      </c>
      <c r="X233" s="74" t="str">
        <f t="shared" si="51"/>
        <v>sans</v>
      </c>
      <c r="Y233" s="74">
        <f>SUMIF($E$11:$E$1004,AA233,AD$11:$AD$1004)</f>
        <v>0</v>
      </c>
      <c r="Z233" s="95">
        <f>SUMIF($E$11:$E$1004,AA233,AB$11:$AB$1004)</f>
        <v>0</v>
      </c>
      <c r="AA233" s="97">
        <f t="shared" si="62"/>
        <v>223</v>
      </c>
      <c r="AB233" s="74">
        <f t="shared" si="52"/>
        <v>0</v>
      </c>
      <c r="AC233" s="74">
        <f t="shared" si="53"/>
        <v>0</v>
      </c>
      <c r="AD233" s="74">
        <f t="shared" si="54"/>
        <v>0</v>
      </c>
      <c r="AE233" s="96">
        <f t="shared" si="55"/>
        <v>0</v>
      </c>
      <c r="AF233" s="74" t="str">
        <f t="shared" si="56"/>
        <v>sans</v>
      </c>
      <c r="AG233" s="74">
        <f t="shared" si="57"/>
        <v>0</v>
      </c>
      <c r="AH233" s="74">
        <f t="shared" si="48"/>
        <v>0</v>
      </c>
      <c r="AI233" s="74">
        <f t="shared" si="63"/>
        <v>0</v>
      </c>
      <c r="AJ233" s="74">
        <f t="shared" si="58"/>
        <v>0</v>
      </c>
      <c r="AK233" s="74">
        <f t="shared" si="59"/>
        <v>0</v>
      </c>
    </row>
    <row r="234" spans="1:37" ht="15.75" customHeight="1">
      <c r="A234" s="20"/>
      <c r="B234" s="19"/>
      <c r="C234" s="19"/>
      <c r="D234" s="70"/>
      <c r="E234" s="71"/>
      <c r="F234" s="125" t="str">
        <f>IF($A234 &lt;&gt; "",VLOOKUP($A234,CSP!$1:$1048576,10,FALSE)/1000000,"")</f>
        <v/>
      </c>
      <c r="G234" s="125" t="str">
        <f>IF($A234 &lt;&gt; "",VLOOKUP($A234,CSP!$1:$1048576,14,FALSE)/1000000,"")</f>
        <v/>
      </c>
      <c r="H234" s="126" t="str">
        <f t="shared" si="60"/>
        <v/>
      </c>
      <c r="I234" s="126" t="str">
        <f t="shared" si="61"/>
        <v/>
      </c>
      <c r="J234" s="126" t="str">
        <f t="shared" si="49"/>
        <v/>
      </c>
      <c r="K234" s="132" t="str">
        <f>IF($A234 &lt;&gt; "",VLOOKUP($A234,CSP!$1:$1048576,11,FALSE),"")</f>
        <v/>
      </c>
      <c r="L234" s="133" t="str">
        <f>IF($A234 &lt;&gt; "",VLOOKUP($A234,CSP!$1:$1048576,25,FALSE),"")</f>
        <v/>
      </c>
      <c r="N234" s="142"/>
      <c r="O234" s="144"/>
      <c r="P234" s="141" t="str">
        <f t="shared" ca="1" si="50"/>
        <v/>
      </c>
      <c r="W234" s="96">
        <f>SUMIF($E$11:$E$1004,AA234,AE$11:$AE$1004)</f>
        <v>0</v>
      </c>
      <c r="X234" s="74" t="str">
        <f t="shared" si="51"/>
        <v>sans</v>
      </c>
      <c r="Y234" s="74">
        <f>SUMIF($E$11:$E$1004,AA234,AD$11:$AD$1004)</f>
        <v>0</v>
      </c>
      <c r="Z234" s="95">
        <f>SUMIF($E$11:$E$1004,AA234,AB$11:$AB$1004)</f>
        <v>0</v>
      </c>
      <c r="AA234" s="97">
        <f t="shared" si="62"/>
        <v>224</v>
      </c>
      <c r="AB234" s="74">
        <f t="shared" si="52"/>
        <v>0</v>
      </c>
      <c r="AC234" s="74">
        <f t="shared" si="53"/>
        <v>0</v>
      </c>
      <c r="AD234" s="74">
        <f t="shared" si="54"/>
        <v>0</v>
      </c>
      <c r="AE234" s="96">
        <f t="shared" si="55"/>
        <v>0</v>
      </c>
      <c r="AF234" s="74" t="str">
        <f t="shared" si="56"/>
        <v>sans</v>
      </c>
      <c r="AG234" s="74">
        <f t="shared" si="57"/>
        <v>0</v>
      </c>
      <c r="AH234" s="74">
        <f t="shared" si="48"/>
        <v>0</v>
      </c>
      <c r="AI234" s="74">
        <f t="shared" si="63"/>
        <v>0</v>
      </c>
      <c r="AJ234" s="74">
        <f t="shared" si="58"/>
        <v>0</v>
      </c>
      <c r="AK234" s="74">
        <f t="shared" si="59"/>
        <v>0</v>
      </c>
    </row>
    <row r="235" spans="1:37" ht="15.75" customHeight="1">
      <c r="A235" s="20"/>
      <c r="B235" s="19"/>
      <c r="C235" s="19"/>
      <c r="D235" s="70"/>
      <c r="E235" s="71"/>
      <c r="F235" s="125" t="str">
        <f>IF($A235 &lt;&gt; "",VLOOKUP($A235,CSP!$1:$1048576,10,FALSE)/1000000,"")</f>
        <v/>
      </c>
      <c r="G235" s="125" t="str">
        <f>IF($A235 &lt;&gt; "",VLOOKUP($A235,CSP!$1:$1048576,14,FALSE)/1000000,"")</f>
        <v/>
      </c>
      <c r="H235" s="126" t="str">
        <f t="shared" si="60"/>
        <v/>
      </c>
      <c r="I235" s="126" t="str">
        <f t="shared" si="61"/>
        <v/>
      </c>
      <c r="J235" s="126" t="str">
        <f t="shared" si="49"/>
        <v/>
      </c>
      <c r="K235" s="132" t="str">
        <f>IF($A235 &lt;&gt; "",VLOOKUP($A235,CSP!$1:$1048576,11,FALSE),"")</f>
        <v/>
      </c>
      <c r="L235" s="133" t="str">
        <f>IF($A235 &lt;&gt; "",VLOOKUP($A235,CSP!$1:$1048576,25,FALSE),"")</f>
        <v/>
      </c>
      <c r="N235" s="142"/>
      <c r="O235" s="144"/>
      <c r="P235" s="141" t="str">
        <f t="shared" ca="1" si="50"/>
        <v/>
      </c>
      <c r="W235" s="96">
        <f>SUMIF($E$11:$E$1004,AA235,AE$11:$AE$1004)</f>
        <v>0</v>
      </c>
      <c r="X235" s="74" t="str">
        <f t="shared" si="51"/>
        <v>sans</v>
      </c>
      <c r="Y235" s="74">
        <f>SUMIF($E$11:$E$1004,AA235,AD$11:$AD$1004)</f>
        <v>0</v>
      </c>
      <c r="Z235" s="95">
        <f>SUMIF($E$11:$E$1004,AA235,AB$11:$AB$1004)</f>
        <v>0</v>
      </c>
      <c r="AA235" s="97">
        <f t="shared" si="62"/>
        <v>225</v>
      </c>
      <c r="AB235" s="74">
        <f t="shared" si="52"/>
        <v>0</v>
      </c>
      <c r="AC235" s="74">
        <f t="shared" si="53"/>
        <v>0</v>
      </c>
      <c r="AD235" s="74">
        <f t="shared" si="54"/>
        <v>0</v>
      </c>
      <c r="AE235" s="96">
        <f t="shared" si="55"/>
        <v>0</v>
      </c>
      <c r="AF235" s="74" t="str">
        <f t="shared" si="56"/>
        <v>sans</v>
      </c>
      <c r="AG235" s="74">
        <f t="shared" si="57"/>
        <v>0</v>
      </c>
      <c r="AH235" s="74">
        <f t="shared" si="48"/>
        <v>0</v>
      </c>
      <c r="AI235" s="74">
        <f t="shared" si="63"/>
        <v>0</v>
      </c>
      <c r="AJ235" s="74">
        <f t="shared" si="58"/>
        <v>0</v>
      </c>
      <c r="AK235" s="74">
        <f t="shared" si="59"/>
        <v>0</v>
      </c>
    </row>
    <row r="236" spans="1:37" ht="15.75" customHeight="1">
      <c r="A236" s="20"/>
      <c r="B236" s="19"/>
      <c r="C236" s="19"/>
      <c r="D236" s="70"/>
      <c r="E236" s="71"/>
      <c r="F236" s="125" t="str">
        <f>IF($A236 &lt;&gt; "",VLOOKUP($A236,CSP!$1:$1048576,10,FALSE)/1000000,"")</f>
        <v/>
      </c>
      <c r="G236" s="125" t="str">
        <f>IF($A236 &lt;&gt; "",VLOOKUP($A236,CSP!$1:$1048576,14,FALSE)/1000000,"")</f>
        <v/>
      </c>
      <c r="H236" s="126" t="str">
        <f t="shared" si="60"/>
        <v/>
      </c>
      <c r="I236" s="126" t="str">
        <f t="shared" si="61"/>
        <v/>
      </c>
      <c r="J236" s="126" t="str">
        <f t="shared" si="49"/>
        <v/>
      </c>
      <c r="K236" s="132" t="str">
        <f>IF($A236 &lt;&gt; "",VLOOKUP($A236,CSP!$1:$1048576,11,FALSE),"")</f>
        <v/>
      </c>
      <c r="L236" s="133" t="str">
        <f>IF($A236 &lt;&gt; "",VLOOKUP($A236,CSP!$1:$1048576,25,FALSE),"")</f>
        <v/>
      </c>
      <c r="N236" s="142"/>
      <c r="O236" s="144"/>
      <c r="P236" s="141" t="str">
        <f t="shared" ca="1" si="50"/>
        <v/>
      </c>
      <c r="W236" s="96">
        <f>SUMIF($E$11:$E$1004,AA236,AE$11:$AE$1004)</f>
        <v>0</v>
      </c>
      <c r="X236" s="74" t="str">
        <f t="shared" si="51"/>
        <v>sans</v>
      </c>
      <c r="Y236" s="74">
        <f>SUMIF($E$11:$E$1004,AA236,AD$11:$AD$1004)</f>
        <v>0</v>
      </c>
      <c r="Z236" s="95">
        <f>SUMIF($E$11:$E$1004,AA236,AB$11:$AB$1004)</f>
        <v>0</v>
      </c>
      <c r="AA236" s="97">
        <f t="shared" si="62"/>
        <v>226</v>
      </c>
      <c r="AB236" s="74">
        <f t="shared" si="52"/>
        <v>0</v>
      </c>
      <c r="AC236" s="74">
        <f t="shared" si="53"/>
        <v>0</v>
      </c>
      <c r="AD236" s="74">
        <f t="shared" si="54"/>
        <v>0</v>
      </c>
      <c r="AE236" s="96">
        <f t="shared" si="55"/>
        <v>0</v>
      </c>
      <c r="AF236" s="74" t="str">
        <f t="shared" si="56"/>
        <v>sans</v>
      </c>
      <c r="AG236" s="74">
        <f t="shared" si="57"/>
        <v>0</v>
      </c>
      <c r="AH236" s="74">
        <f t="shared" si="48"/>
        <v>0</v>
      </c>
      <c r="AI236" s="74">
        <f t="shared" si="63"/>
        <v>0</v>
      </c>
      <c r="AJ236" s="74">
        <f t="shared" si="58"/>
        <v>0</v>
      </c>
      <c r="AK236" s="74">
        <f t="shared" si="59"/>
        <v>0</v>
      </c>
    </row>
    <row r="237" spans="1:37" ht="15.75" customHeight="1">
      <c r="A237" s="20"/>
      <c r="B237" s="19"/>
      <c r="C237" s="19"/>
      <c r="D237" s="70"/>
      <c r="E237" s="71"/>
      <c r="F237" s="125" t="str">
        <f>IF($A237 &lt;&gt; "",VLOOKUP($A237,CSP!$1:$1048576,10,FALSE)/1000000,"")</f>
        <v/>
      </c>
      <c r="G237" s="125" t="str">
        <f>IF($A237 &lt;&gt; "",VLOOKUP($A237,CSP!$1:$1048576,14,FALSE)/1000000,"")</f>
        <v/>
      </c>
      <c r="H237" s="126" t="str">
        <f t="shared" si="60"/>
        <v/>
      </c>
      <c r="I237" s="126" t="str">
        <f t="shared" si="61"/>
        <v/>
      </c>
      <c r="J237" s="126" t="str">
        <f t="shared" si="49"/>
        <v/>
      </c>
      <c r="K237" s="132" t="str">
        <f>IF($A237 &lt;&gt; "",VLOOKUP($A237,CSP!$1:$1048576,11,FALSE),"")</f>
        <v/>
      </c>
      <c r="L237" s="133" t="str">
        <f>IF($A237 &lt;&gt; "",VLOOKUP($A237,CSP!$1:$1048576,25,FALSE),"")</f>
        <v/>
      </c>
      <c r="N237" s="142"/>
      <c r="O237" s="144"/>
      <c r="P237" s="141" t="str">
        <f t="shared" ca="1" si="50"/>
        <v/>
      </c>
      <c r="W237" s="96">
        <f>SUMIF($E$11:$E$1004,AA237,AE$11:$AE$1004)</f>
        <v>0</v>
      </c>
      <c r="X237" s="74" t="str">
        <f t="shared" si="51"/>
        <v>sans</v>
      </c>
      <c r="Y237" s="74">
        <f>SUMIF($E$11:$E$1004,AA237,AD$11:$AD$1004)</f>
        <v>0</v>
      </c>
      <c r="Z237" s="95">
        <f>SUMIF($E$11:$E$1004,AA237,AB$11:$AB$1004)</f>
        <v>0</v>
      </c>
      <c r="AA237" s="97">
        <f t="shared" si="62"/>
        <v>227</v>
      </c>
      <c r="AB237" s="74">
        <f t="shared" si="52"/>
        <v>0</v>
      </c>
      <c r="AC237" s="74">
        <f t="shared" si="53"/>
        <v>0</v>
      </c>
      <c r="AD237" s="74">
        <f t="shared" si="54"/>
        <v>0</v>
      </c>
      <c r="AE237" s="96">
        <f t="shared" si="55"/>
        <v>0</v>
      </c>
      <c r="AF237" s="74" t="str">
        <f t="shared" si="56"/>
        <v>sans</v>
      </c>
      <c r="AG237" s="74">
        <f t="shared" si="57"/>
        <v>0</v>
      </c>
      <c r="AH237" s="74">
        <f t="shared" si="48"/>
        <v>0</v>
      </c>
      <c r="AI237" s="74">
        <f t="shared" si="63"/>
        <v>0</v>
      </c>
      <c r="AJ237" s="74">
        <f t="shared" si="58"/>
        <v>0</v>
      </c>
      <c r="AK237" s="74">
        <f t="shared" si="59"/>
        <v>0</v>
      </c>
    </row>
    <row r="238" spans="1:37" ht="15.75" customHeight="1">
      <c r="A238" s="20"/>
      <c r="B238" s="19"/>
      <c r="C238" s="19"/>
      <c r="D238" s="70"/>
      <c r="E238" s="71"/>
      <c r="F238" s="125" t="str">
        <f>IF($A238 &lt;&gt; "",VLOOKUP($A238,CSP!$1:$1048576,10,FALSE)/1000000,"")</f>
        <v/>
      </c>
      <c r="G238" s="125" t="str">
        <f>IF($A238 &lt;&gt; "",VLOOKUP($A238,CSP!$1:$1048576,14,FALSE)/1000000,"")</f>
        <v/>
      </c>
      <c r="H238" s="126" t="str">
        <f t="shared" si="60"/>
        <v/>
      </c>
      <c r="I238" s="126" t="str">
        <f t="shared" si="61"/>
        <v/>
      </c>
      <c r="J238" s="126" t="str">
        <f t="shared" si="49"/>
        <v/>
      </c>
      <c r="K238" s="132" t="str">
        <f>IF($A238 &lt;&gt; "",VLOOKUP($A238,CSP!$1:$1048576,11,FALSE),"")</f>
        <v/>
      </c>
      <c r="L238" s="133" t="str">
        <f>IF($A238 &lt;&gt; "",VLOOKUP($A238,CSP!$1:$1048576,25,FALSE),"")</f>
        <v/>
      </c>
      <c r="N238" s="142"/>
      <c r="O238" s="144"/>
      <c r="P238" s="141" t="str">
        <f t="shared" ca="1" si="50"/>
        <v/>
      </c>
      <c r="W238" s="96">
        <f>SUMIF($E$11:$E$1004,AA238,AE$11:$AE$1004)</f>
        <v>0</v>
      </c>
      <c r="X238" s="74" t="str">
        <f t="shared" si="51"/>
        <v>sans</v>
      </c>
      <c r="Y238" s="74">
        <f>SUMIF($E$11:$E$1004,AA238,AD$11:$AD$1004)</f>
        <v>0</v>
      </c>
      <c r="Z238" s="95">
        <f>SUMIF($E$11:$E$1004,AA238,AB$11:$AB$1004)</f>
        <v>0</v>
      </c>
      <c r="AA238" s="97">
        <f t="shared" si="62"/>
        <v>228</v>
      </c>
      <c r="AB238" s="74">
        <f t="shared" si="52"/>
        <v>0</v>
      </c>
      <c r="AC238" s="74">
        <f t="shared" si="53"/>
        <v>0</v>
      </c>
      <c r="AD238" s="74">
        <f t="shared" si="54"/>
        <v>0</v>
      </c>
      <c r="AE238" s="96">
        <f t="shared" si="55"/>
        <v>0</v>
      </c>
      <c r="AF238" s="74" t="str">
        <f t="shared" si="56"/>
        <v>sans</v>
      </c>
      <c r="AG238" s="74">
        <f t="shared" si="57"/>
        <v>0</v>
      </c>
      <c r="AH238" s="74">
        <f t="shared" si="48"/>
        <v>0</v>
      </c>
      <c r="AI238" s="74">
        <f t="shared" si="63"/>
        <v>0</v>
      </c>
      <c r="AJ238" s="74">
        <f t="shared" si="58"/>
        <v>0</v>
      </c>
      <c r="AK238" s="74">
        <f t="shared" si="59"/>
        <v>0</v>
      </c>
    </row>
    <row r="239" spans="1:37" ht="15.75" customHeight="1">
      <c r="A239" s="20"/>
      <c r="B239" s="19"/>
      <c r="C239" s="19"/>
      <c r="D239" s="70"/>
      <c r="E239" s="71"/>
      <c r="F239" s="125" t="str">
        <f>IF($A239 &lt;&gt; "",VLOOKUP($A239,CSP!$1:$1048576,10,FALSE)/1000000,"")</f>
        <v/>
      </c>
      <c r="G239" s="125" t="str">
        <f>IF($A239 &lt;&gt; "",VLOOKUP($A239,CSP!$1:$1048576,14,FALSE)/1000000,"")</f>
        <v/>
      </c>
      <c r="H239" s="126" t="str">
        <f t="shared" si="60"/>
        <v/>
      </c>
      <c r="I239" s="126" t="str">
        <f t="shared" si="61"/>
        <v/>
      </c>
      <c r="J239" s="126" t="str">
        <f t="shared" si="49"/>
        <v/>
      </c>
      <c r="K239" s="132" t="str">
        <f>IF($A239 &lt;&gt; "",VLOOKUP($A239,CSP!$1:$1048576,11,FALSE),"")</f>
        <v/>
      </c>
      <c r="L239" s="133" t="str">
        <f>IF($A239 &lt;&gt; "",VLOOKUP($A239,CSP!$1:$1048576,25,FALSE),"")</f>
        <v/>
      </c>
      <c r="N239" s="142"/>
      <c r="O239" s="144"/>
      <c r="P239" s="141" t="str">
        <f t="shared" ca="1" si="50"/>
        <v/>
      </c>
      <c r="W239" s="96">
        <f>SUMIF($E$11:$E$1004,AA239,AE$11:$AE$1004)</f>
        <v>0</v>
      </c>
      <c r="X239" s="74" t="str">
        <f t="shared" si="51"/>
        <v>sans</v>
      </c>
      <c r="Y239" s="74">
        <f>SUMIF($E$11:$E$1004,AA239,AD$11:$AD$1004)</f>
        <v>0</v>
      </c>
      <c r="Z239" s="95">
        <f>SUMIF($E$11:$E$1004,AA239,AB$11:$AB$1004)</f>
        <v>0</v>
      </c>
      <c r="AA239" s="97">
        <f t="shared" si="62"/>
        <v>229</v>
      </c>
      <c r="AB239" s="74">
        <f t="shared" si="52"/>
        <v>0</v>
      </c>
      <c r="AC239" s="74">
        <f t="shared" si="53"/>
        <v>0</v>
      </c>
      <c r="AD239" s="74">
        <f t="shared" si="54"/>
        <v>0</v>
      </c>
      <c r="AE239" s="96">
        <f t="shared" si="55"/>
        <v>0</v>
      </c>
      <c r="AF239" s="74" t="str">
        <f t="shared" si="56"/>
        <v>sans</v>
      </c>
      <c r="AG239" s="74">
        <f t="shared" si="57"/>
        <v>0</v>
      </c>
      <c r="AH239" s="74">
        <f t="shared" si="48"/>
        <v>0</v>
      </c>
      <c r="AI239" s="74">
        <f t="shared" si="63"/>
        <v>0</v>
      </c>
      <c r="AJ239" s="74">
        <f t="shared" si="58"/>
        <v>0</v>
      </c>
      <c r="AK239" s="74">
        <f t="shared" si="59"/>
        <v>0</v>
      </c>
    </row>
    <row r="240" spans="1:37" ht="15.75" customHeight="1">
      <c r="A240" s="20"/>
      <c r="B240" s="19"/>
      <c r="C240" s="19"/>
      <c r="D240" s="70"/>
      <c r="E240" s="71"/>
      <c r="F240" s="125" t="str">
        <f>IF($A240 &lt;&gt; "",VLOOKUP($A240,CSP!$1:$1048576,10,FALSE)/1000000,"")</f>
        <v/>
      </c>
      <c r="G240" s="125" t="str">
        <f>IF($A240 &lt;&gt; "",VLOOKUP($A240,CSP!$1:$1048576,14,FALSE)/1000000,"")</f>
        <v/>
      </c>
      <c r="H240" s="126" t="str">
        <f t="shared" si="60"/>
        <v/>
      </c>
      <c r="I240" s="126" t="str">
        <f t="shared" si="61"/>
        <v/>
      </c>
      <c r="J240" s="126" t="str">
        <f t="shared" si="49"/>
        <v/>
      </c>
      <c r="K240" s="132" t="str">
        <f>IF($A240 &lt;&gt; "",VLOOKUP($A240,CSP!$1:$1048576,11,FALSE),"")</f>
        <v/>
      </c>
      <c r="L240" s="133" t="str">
        <f>IF($A240 &lt;&gt; "",VLOOKUP($A240,CSP!$1:$1048576,25,FALSE),"")</f>
        <v/>
      </c>
      <c r="N240" s="142"/>
      <c r="O240" s="144"/>
      <c r="P240" s="141" t="str">
        <f t="shared" ca="1" si="50"/>
        <v/>
      </c>
      <c r="W240" s="96">
        <f>SUMIF($E$11:$E$1004,AA240,AE$11:$AE$1004)</f>
        <v>0</v>
      </c>
      <c r="X240" s="74" t="str">
        <f t="shared" si="51"/>
        <v>sans</v>
      </c>
      <c r="Y240" s="74">
        <f>SUMIF($E$11:$E$1004,AA240,AD$11:$AD$1004)</f>
        <v>0</v>
      </c>
      <c r="Z240" s="95">
        <f>SUMIF($E$11:$E$1004,AA240,AB$11:$AB$1004)</f>
        <v>0</v>
      </c>
      <c r="AA240" s="97">
        <f t="shared" si="62"/>
        <v>230</v>
      </c>
      <c r="AB240" s="74">
        <f t="shared" si="52"/>
        <v>0</v>
      </c>
      <c r="AC240" s="74">
        <f t="shared" si="53"/>
        <v>0</v>
      </c>
      <c r="AD240" s="74">
        <f t="shared" si="54"/>
        <v>0</v>
      </c>
      <c r="AE240" s="96">
        <f t="shared" si="55"/>
        <v>0</v>
      </c>
      <c r="AF240" s="74" t="str">
        <f t="shared" si="56"/>
        <v>sans</v>
      </c>
      <c r="AG240" s="74">
        <f t="shared" si="57"/>
        <v>0</v>
      </c>
      <c r="AH240" s="74">
        <f t="shared" si="48"/>
        <v>0</v>
      </c>
      <c r="AI240" s="74">
        <f t="shared" si="63"/>
        <v>0</v>
      </c>
      <c r="AJ240" s="74">
        <f t="shared" si="58"/>
        <v>0</v>
      </c>
      <c r="AK240" s="74">
        <f t="shared" si="59"/>
        <v>0</v>
      </c>
    </row>
    <row r="241" spans="1:37" ht="15.75" customHeight="1">
      <c r="A241" s="20"/>
      <c r="B241" s="19"/>
      <c r="C241" s="19"/>
      <c r="D241" s="70"/>
      <c r="E241" s="71"/>
      <c r="F241" s="125" t="str">
        <f>IF($A241 &lt;&gt; "",VLOOKUP($A241,CSP!$1:$1048576,10,FALSE)/1000000,"")</f>
        <v/>
      </c>
      <c r="G241" s="125" t="str">
        <f>IF($A241 &lt;&gt; "",VLOOKUP($A241,CSP!$1:$1048576,14,FALSE)/1000000,"")</f>
        <v/>
      </c>
      <c r="H241" s="126" t="str">
        <f t="shared" si="60"/>
        <v/>
      </c>
      <c r="I241" s="126" t="str">
        <f t="shared" si="61"/>
        <v/>
      </c>
      <c r="J241" s="126" t="str">
        <f t="shared" si="49"/>
        <v/>
      </c>
      <c r="K241" s="132" t="str">
        <f>IF($A241 &lt;&gt; "",VLOOKUP($A241,CSP!$1:$1048576,11,FALSE),"")</f>
        <v/>
      </c>
      <c r="L241" s="133" t="str">
        <f>IF($A241 &lt;&gt; "",VLOOKUP($A241,CSP!$1:$1048576,25,FALSE),"")</f>
        <v/>
      </c>
      <c r="N241" s="142"/>
      <c r="O241" s="144"/>
      <c r="P241" s="141" t="str">
        <f t="shared" ca="1" si="50"/>
        <v/>
      </c>
      <c r="W241" s="96">
        <f>SUMIF($E$11:$E$1004,AA241,AE$11:$AE$1004)</f>
        <v>0</v>
      </c>
      <c r="X241" s="74" t="str">
        <f t="shared" si="51"/>
        <v>sans</v>
      </c>
      <c r="Y241" s="74">
        <f>SUMIF($E$11:$E$1004,AA241,AD$11:$AD$1004)</f>
        <v>0</v>
      </c>
      <c r="Z241" s="95">
        <f>SUMIF($E$11:$E$1004,AA241,AB$11:$AB$1004)</f>
        <v>0</v>
      </c>
      <c r="AA241" s="97">
        <f t="shared" si="62"/>
        <v>231</v>
      </c>
      <c r="AB241" s="74">
        <f t="shared" si="52"/>
        <v>0</v>
      </c>
      <c r="AC241" s="74">
        <f t="shared" si="53"/>
        <v>0</v>
      </c>
      <c r="AD241" s="74">
        <f t="shared" si="54"/>
        <v>0</v>
      </c>
      <c r="AE241" s="96">
        <f t="shared" si="55"/>
        <v>0</v>
      </c>
      <c r="AF241" s="74" t="str">
        <f t="shared" si="56"/>
        <v>sans</v>
      </c>
      <c r="AG241" s="74">
        <f t="shared" si="57"/>
        <v>0</v>
      </c>
      <c r="AH241" s="74">
        <f t="shared" si="48"/>
        <v>0</v>
      </c>
      <c r="AI241" s="74">
        <f t="shared" si="63"/>
        <v>0</v>
      </c>
      <c r="AJ241" s="74">
        <f t="shared" si="58"/>
        <v>0</v>
      </c>
      <c r="AK241" s="74">
        <f t="shared" si="59"/>
        <v>0</v>
      </c>
    </row>
    <row r="242" spans="1:37" ht="15.75" customHeight="1">
      <c r="A242" s="20"/>
      <c r="B242" s="19"/>
      <c r="C242" s="19"/>
      <c r="D242" s="70"/>
      <c r="E242" s="71"/>
      <c r="F242" s="125" t="str">
        <f>IF($A242 &lt;&gt; "",VLOOKUP($A242,CSP!$1:$1048576,10,FALSE)/1000000,"")</f>
        <v/>
      </c>
      <c r="G242" s="125" t="str">
        <f>IF($A242 &lt;&gt; "",VLOOKUP($A242,CSP!$1:$1048576,14,FALSE)/1000000,"")</f>
        <v/>
      </c>
      <c r="H242" s="126" t="str">
        <f t="shared" si="60"/>
        <v/>
      </c>
      <c r="I242" s="126" t="str">
        <f t="shared" si="61"/>
        <v/>
      </c>
      <c r="J242" s="126" t="str">
        <f t="shared" si="49"/>
        <v/>
      </c>
      <c r="K242" s="132" t="str">
        <f>IF($A242 &lt;&gt; "",VLOOKUP($A242,CSP!$1:$1048576,11,FALSE),"")</f>
        <v/>
      </c>
      <c r="L242" s="133" t="str">
        <f>IF($A242 &lt;&gt; "",VLOOKUP($A242,CSP!$1:$1048576,25,FALSE),"")</f>
        <v/>
      </c>
      <c r="N242" s="142"/>
      <c r="O242" s="144"/>
      <c r="P242" s="141" t="str">
        <f t="shared" ca="1" si="50"/>
        <v/>
      </c>
      <c r="W242" s="96">
        <f>SUMIF($E$11:$E$1004,AA242,AE$11:$AE$1004)</f>
        <v>0</v>
      </c>
      <c r="X242" s="74" t="str">
        <f t="shared" si="51"/>
        <v>sans</v>
      </c>
      <c r="Y242" s="74">
        <f>SUMIF($E$11:$E$1004,AA242,AD$11:$AD$1004)</f>
        <v>0</v>
      </c>
      <c r="Z242" s="95">
        <f>SUMIF($E$11:$E$1004,AA242,AB$11:$AB$1004)</f>
        <v>0</v>
      </c>
      <c r="AA242" s="97">
        <f t="shared" si="62"/>
        <v>232</v>
      </c>
      <c r="AB242" s="74">
        <f t="shared" si="52"/>
        <v>0</v>
      </c>
      <c r="AC242" s="74">
        <f t="shared" si="53"/>
        <v>0</v>
      </c>
      <c r="AD242" s="74">
        <f t="shared" si="54"/>
        <v>0</v>
      </c>
      <c r="AE242" s="96">
        <f t="shared" si="55"/>
        <v>0</v>
      </c>
      <c r="AF242" s="74" t="str">
        <f t="shared" si="56"/>
        <v>sans</v>
      </c>
      <c r="AG242" s="74">
        <f t="shared" si="57"/>
        <v>0</v>
      </c>
      <c r="AH242" s="74">
        <f t="shared" si="48"/>
        <v>0</v>
      </c>
      <c r="AI242" s="74">
        <f t="shared" si="63"/>
        <v>0</v>
      </c>
      <c r="AJ242" s="74">
        <f t="shared" si="58"/>
        <v>0</v>
      </c>
      <c r="AK242" s="74">
        <f t="shared" si="59"/>
        <v>0</v>
      </c>
    </row>
    <row r="243" spans="1:37" ht="15.75" customHeight="1">
      <c r="A243" s="20"/>
      <c r="B243" s="19"/>
      <c r="C243" s="19"/>
      <c r="D243" s="70"/>
      <c r="E243" s="71"/>
      <c r="F243" s="125" t="str">
        <f>IF($A243 &lt;&gt; "",VLOOKUP($A243,CSP!$1:$1048576,10,FALSE)/1000000,"")</f>
        <v/>
      </c>
      <c r="G243" s="125" t="str">
        <f>IF($A243 &lt;&gt; "",VLOOKUP($A243,CSP!$1:$1048576,14,FALSE)/1000000,"")</f>
        <v/>
      </c>
      <c r="H243" s="126" t="str">
        <f t="shared" si="60"/>
        <v/>
      </c>
      <c r="I243" s="126" t="str">
        <f t="shared" si="61"/>
        <v/>
      </c>
      <c r="J243" s="126" t="str">
        <f t="shared" si="49"/>
        <v/>
      </c>
      <c r="K243" s="132" t="str">
        <f>IF($A243 &lt;&gt; "",VLOOKUP($A243,CSP!$1:$1048576,11,FALSE),"")</f>
        <v/>
      </c>
      <c r="L243" s="133" t="str">
        <f>IF($A243 &lt;&gt; "",VLOOKUP($A243,CSP!$1:$1048576,25,FALSE),"")</f>
        <v/>
      </c>
      <c r="N243" s="142"/>
      <c r="O243" s="144"/>
      <c r="P243" s="141" t="str">
        <f t="shared" ca="1" si="50"/>
        <v/>
      </c>
      <c r="W243" s="96">
        <f>SUMIF($E$11:$E$1004,AA243,AE$11:$AE$1004)</f>
        <v>0</v>
      </c>
      <c r="X243" s="74" t="str">
        <f t="shared" si="51"/>
        <v>sans</v>
      </c>
      <c r="Y243" s="74">
        <f>SUMIF($E$11:$E$1004,AA243,AD$11:$AD$1004)</f>
        <v>0</v>
      </c>
      <c r="Z243" s="95">
        <f>SUMIF($E$11:$E$1004,AA243,AB$11:$AB$1004)</f>
        <v>0</v>
      </c>
      <c r="AA243" s="97">
        <f t="shared" si="62"/>
        <v>233</v>
      </c>
      <c r="AB243" s="74">
        <f t="shared" si="52"/>
        <v>0</v>
      </c>
      <c r="AC243" s="74">
        <f t="shared" si="53"/>
        <v>0</v>
      </c>
      <c r="AD243" s="74">
        <f t="shared" si="54"/>
        <v>0</v>
      </c>
      <c r="AE243" s="96">
        <f t="shared" si="55"/>
        <v>0</v>
      </c>
      <c r="AF243" s="74" t="str">
        <f t="shared" si="56"/>
        <v>sans</v>
      </c>
      <c r="AG243" s="74">
        <f t="shared" si="57"/>
        <v>0</v>
      </c>
      <c r="AH243" s="74">
        <f t="shared" si="48"/>
        <v>0</v>
      </c>
      <c r="AI243" s="74">
        <f t="shared" si="63"/>
        <v>0</v>
      </c>
      <c r="AJ243" s="74">
        <f t="shared" si="58"/>
        <v>0</v>
      </c>
      <c r="AK243" s="74">
        <f t="shared" si="59"/>
        <v>0</v>
      </c>
    </row>
    <row r="244" spans="1:37" ht="15.75" customHeight="1">
      <c r="A244" s="20"/>
      <c r="B244" s="19"/>
      <c r="C244" s="19"/>
      <c r="D244" s="70"/>
      <c r="E244" s="71"/>
      <c r="F244" s="125" t="str">
        <f>IF($A244 &lt;&gt; "",VLOOKUP($A244,CSP!$1:$1048576,10,FALSE)/1000000,"")</f>
        <v/>
      </c>
      <c r="G244" s="125" t="str">
        <f>IF($A244 &lt;&gt; "",VLOOKUP($A244,CSP!$1:$1048576,14,FALSE)/1000000,"")</f>
        <v/>
      </c>
      <c r="H244" s="126" t="str">
        <f t="shared" si="60"/>
        <v/>
      </c>
      <c r="I244" s="126" t="str">
        <f t="shared" si="61"/>
        <v/>
      </c>
      <c r="J244" s="126" t="str">
        <f t="shared" si="49"/>
        <v/>
      </c>
      <c r="K244" s="132" t="str">
        <f>IF($A244 &lt;&gt; "",VLOOKUP($A244,CSP!$1:$1048576,11,FALSE),"")</f>
        <v/>
      </c>
      <c r="L244" s="133" t="str">
        <f>IF($A244 &lt;&gt; "",VLOOKUP($A244,CSP!$1:$1048576,25,FALSE),"")</f>
        <v/>
      </c>
      <c r="N244" s="142"/>
      <c r="O244" s="144"/>
      <c r="P244" s="141" t="str">
        <f t="shared" ca="1" si="50"/>
        <v/>
      </c>
      <c r="W244" s="96">
        <f>SUMIF($E$11:$E$1004,AA244,AE$11:$AE$1004)</f>
        <v>0</v>
      </c>
      <c r="X244" s="74" t="str">
        <f t="shared" si="51"/>
        <v>sans</v>
      </c>
      <c r="Y244" s="74">
        <f>SUMIF($E$11:$E$1004,AA244,AD$11:$AD$1004)</f>
        <v>0</v>
      </c>
      <c r="Z244" s="95">
        <f>SUMIF($E$11:$E$1004,AA244,AB$11:$AB$1004)</f>
        <v>0</v>
      </c>
      <c r="AA244" s="97">
        <f t="shared" si="62"/>
        <v>234</v>
      </c>
      <c r="AB244" s="74">
        <f t="shared" si="52"/>
        <v>0</v>
      </c>
      <c r="AC244" s="74">
        <f t="shared" si="53"/>
        <v>0</v>
      </c>
      <c r="AD244" s="74">
        <f t="shared" si="54"/>
        <v>0</v>
      </c>
      <c r="AE244" s="96">
        <f t="shared" si="55"/>
        <v>0</v>
      </c>
      <c r="AF244" s="74" t="str">
        <f t="shared" si="56"/>
        <v>sans</v>
      </c>
      <c r="AG244" s="74">
        <f t="shared" si="57"/>
        <v>0</v>
      </c>
      <c r="AH244" s="74">
        <f t="shared" si="48"/>
        <v>0</v>
      </c>
      <c r="AI244" s="74">
        <f t="shared" si="63"/>
        <v>0</v>
      </c>
      <c r="AJ244" s="74">
        <f t="shared" si="58"/>
        <v>0</v>
      </c>
      <c r="AK244" s="74">
        <f t="shared" si="59"/>
        <v>0</v>
      </c>
    </row>
    <row r="245" spans="1:37" ht="15.75" customHeight="1">
      <c r="A245" s="20"/>
      <c r="B245" s="19"/>
      <c r="C245" s="19"/>
      <c r="D245" s="70"/>
      <c r="E245" s="71"/>
      <c r="F245" s="125" t="str">
        <f>IF($A245 &lt;&gt; "",VLOOKUP($A245,CSP!$1:$1048576,10,FALSE)/1000000,"")</f>
        <v/>
      </c>
      <c r="G245" s="125" t="str">
        <f>IF($A245 &lt;&gt; "",VLOOKUP($A245,CSP!$1:$1048576,14,FALSE)/1000000,"")</f>
        <v/>
      </c>
      <c r="H245" s="126" t="str">
        <f t="shared" si="60"/>
        <v/>
      </c>
      <c r="I245" s="126" t="str">
        <f t="shared" si="61"/>
        <v/>
      </c>
      <c r="J245" s="126" t="str">
        <f t="shared" si="49"/>
        <v/>
      </c>
      <c r="K245" s="132" t="str">
        <f>IF($A245 &lt;&gt; "",VLOOKUP($A245,CSP!$1:$1048576,11,FALSE),"")</f>
        <v/>
      </c>
      <c r="L245" s="133" t="str">
        <f>IF($A245 &lt;&gt; "",VLOOKUP($A245,CSP!$1:$1048576,25,FALSE),"")</f>
        <v/>
      </c>
      <c r="N245" s="142"/>
      <c r="O245" s="144"/>
      <c r="P245" s="141" t="str">
        <f t="shared" ca="1" si="50"/>
        <v/>
      </c>
      <c r="W245" s="96">
        <f>SUMIF($E$11:$E$1004,AA245,AE$11:$AE$1004)</f>
        <v>0</v>
      </c>
      <c r="X245" s="74" t="str">
        <f t="shared" si="51"/>
        <v>sans</v>
      </c>
      <c r="Y245" s="74">
        <f>SUMIF($E$11:$E$1004,AA245,AD$11:$AD$1004)</f>
        <v>0</v>
      </c>
      <c r="Z245" s="95">
        <f>SUMIF($E$11:$E$1004,AA245,AB$11:$AB$1004)</f>
        <v>0</v>
      </c>
      <c r="AA245" s="97">
        <f t="shared" si="62"/>
        <v>235</v>
      </c>
      <c r="AB245" s="74">
        <f t="shared" si="52"/>
        <v>0</v>
      </c>
      <c r="AC245" s="74">
        <f t="shared" si="53"/>
        <v>0</v>
      </c>
      <c r="AD245" s="74">
        <f t="shared" si="54"/>
        <v>0</v>
      </c>
      <c r="AE245" s="96">
        <f t="shared" si="55"/>
        <v>0</v>
      </c>
      <c r="AF245" s="74" t="str">
        <f t="shared" si="56"/>
        <v>sans</v>
      </c>
      <c r="AG245" s="74">
        <f t="shared" si="57"/>
        <v>0</v>
      </c>
      <c r="AH245" s="74">
        <f t="shared" si="48"/>
        <v>0</v>
      </c>
      <c r="AI245" s="74">
        <f t="shared" si="63"/>
        <v>0</v>
      </c>
      <c r="AJ245" s="74">
        <f t="shared" si="58"/>
        <v>0</v>
      </c>
      <c r="AK245" s="74">
        <f t="shared" si="59"/>
        <v>0</v>
      </c>
    </row>
    <row r="246" spans="1:37" ht="15.75" customHeight="1">
      <c r="A246" s="20"/>
      <c r="B246" s="19"/>
      <c r="C246" s="19"/>
      <c r="D246" s="70"/>
      <c r="E246" s="71"/>
      <c r="F246" s="125" t="str">
        <f>IF($A246 &lt;&gt; "",VLOOKUP($A246,CSP!$1:$1048576,10,FALSE)/1000000,"")</f>
        <v/>
      </c>
      <c r="G246" s="125" t="str">
        <f>IF($A246 &lt;&gt; "",VLOOKUP($A246,CSP!$1:$1048576,14,FALSE)/1000000,"")</f>
        <v/>
      </c>
      <c r="H246" s="126" t="str">
        <f t="shared" si="60"/>
        <v/>
      </c>
      <c r="I246" s="126" t="str">
        <f t="shared" si="61"/>
        <v/>
      </c>
      <c r="J246" s="126" t="str">
        <f t="shared" si="49"/>
        <v/>
      </c>
      <c r="K246" s="132" t="str">
        <f>IF($A246 &lt;&gt; "",VLOOKUP($A246,CSP!$1:$1048576,11,FALSE),"")</f>
        <v/>
      </c>
      <c r="L246" s="133" t="str">
        <f>IF($A246 &lt;&gt; "",VLOOKUP($A246,CSP!$1:$1048576,25,FALSE),"")</f>
        <v/>
      </c>
      <c r="N246" s="142"/>
      <c r="O246" s="144"/>
      <c r="P246" s="141" t="str">
        <f t="shared" ca="1" si="50"/>
        <v/>
      </c>
      <c r="W246" s="96">
        <f>SUMIF($E$11:$E$1004,AA246,AE$11:$AE$1004)</f>
        <v>0</v>
      </c>
      <c r="X246" s="74" t="str">
        <f t="shared" si="51"/>
        <v>sans</v>
      </c>
      <c r="Y246" s="74">
        <f>SUMIF($E$11:$E$1004,AA246,AD$11:$AD$1004)</f>
        <v>0</v>
      </c>
      <c r="Z246" s="95">
        <f>SUMIF($E$11:$E$1004,AA246,AB$11:$AB$1004)</f>
        <v>0</v>
      </c>
      <c r="AA246" s="97">
        <f t="shared" si="62"/>
        <v>236</v>
      </c>
      <c r="AB246" s="74">
        <f t="shared" si="52"/>
        <v>0</v>
      </c>
      <c r="AC246" s="74">
        <f t="shared" si="53"/>
        <v>0</v>
      </c>
      <c r="AD246" s="74">
        <f t="shared" si="54"/>
        <v>0</v>
      </c>
      <c r="AE246" s="96">
        <f t="shared" si="55"/>
        <v>0</v>
      </c>
      <c r="AF246" s="74" t="str">
        <f t="shared" si="56"/>
        <v>sans</v>
      </c>
      <c r="AG246" s="74">
        <f t="shared" si="57"/>
        <v>0</v>
      </c>
      <c r="AH246" s="74">
        <f t="shared" si="48"/>
        <v>0</v>
      </c>
      <c r="AI246" s="74">
        <f t="shared" si="63"/>
        <v>0</v>
      </c>
      <c r="AJ246" s="74">
        <f t="shared" si="58"/>
        <v>0</v>
      </c>
      <c r="AK246" s="74">
        <f t="shared" si="59"/>
        <v>0</v>
      </c>
    </row>
    <row r="247" spans="1:37" ht="15.75" customHeight="1">
      <c r="A247" s="20"/>
      <c r="B247" s="19"/>
      <c r="C247" s="19"/>
      <c r="D247" s="70"/>
      <c r="E247" s="71"/>
      <c r="F247" s="125" t="str">
        <f>IF($A247 &lt;&gt; "",VLOOKUP($A247,CSP!$1:$1048576,10,FALSE)/1000000,"")</f>
        <v/>
      </c>
      <c r="G247" s="125" t="str">
        <f>IF($A247 &lt;&gt; "",VLOOKUP($A247,CSP!$1:$1048576,14,FALSE)/1000000,"")</f>
        <v/>
      </c>
      <c r="H247" s="126" t="str">
        <f t="shared" si="60"/>
        <v/>
      </c>
      <c r="I247" s="126" t="str">
        <f t="shared" si="61"/>
        <v/>
      </c>
      <c r="J247" s="126" t="str">
        <f t="shared" si="49"/>
        <v/>
      </c>
      <c r="K247" s="132" t="str">
        <f>IF($A247 &lt;&gt; "",VLOOKUP($A247,CSP!$1:$1048576,11,FALSE),"")</f>
        <v/>
      </c>
      <c r="L247" s="133" t="str">
        <f>IF($A247 &lt;&gt; "",VLOOKUP($A247,CSP!$1:$1048576,25,FALSE),"")</f>
        <v/>
      </c>
      <c r="N247" s="142"/>
      <c r="O247" s="144"/>
      <c r="P247" s="141" t="str">
        <f t="shared" ca="1" si="50"/>
        <v/>
      </c>
      <c r="W247" s="96">
        <f>SUMIF($E$11:$E$1004,AA247,AE$11:$AE$1004)</f>
        <v>0</v>
      </c>
      <c r="X247" s="74" t="str">
        <f t="shared" si="51"/>
        <v>sans</v>
      </c>
      <c r="Y247" s="74">
        <f>SUMIF($E$11:$E$1004,AA247,AD$11:$AD$1004)</f>
        <v>0</v>
      </c>
      <c r="Z247" s="95">
        <f>SUMIF($E$11:$E$1004,AA247,AB$11:$AB$1004)</f>
        <v>0</v>
      </c>
      <c r="AA247" s="97">
        <f t="shared" si="62"/>
        <v>237</v>
      </c>
      <c r="AB247" s="74">
        <f t="shared" si="52"/>
        <v>0</v>
      </c>
      <c r="AC247" s="74">
        <f t="shared" si="53"/>
        <v>0</v>
      </c>
      <c r="AD247" s="74">
        <f t="shared" si="54"/>
        <v>0</v>
      </c>
      <c r="AE247" s="96">
        <f t="shared" si="55"/>
        <v>0</v>
      </c>
      <c r="AF247" s="74" t="str">
        <f t="shared" si="56"/>
        <v>sans</v>
      </c>
      <c r="AG247" s="74">
        <f t="shared" si="57"/>
        <v>0</v>
      </c>
      <c r="AH247" s="74">
        <f t="shared" si="48"/>
        <v>0</v>
      </c>
      <c r="AI247" s="74">
        <f t="shared" si="63"/>
        <v>0</v>
      </c>
      <c r="AJ247" s="74">
        <f t="shared" si="58"/>
        <v>0</v>
      </c>
      <c r="AK247" s="74">
        <f t="shared" si="59"/>
        <v>0</v>
      </c>
    </row>
    <row r="248" spans="1:37" ht="15.75" customHeight="1">
      <c r="A248" s="20"/>
      <c r="B248" s="19"/>
      <c r="C248" s="19"/>
      <c r="D248" s="70"/>
      <c r="E248" s="71"/>
      <c r="F248" s="125" t="str">
        <f>IF($A248 &lt;&gt; "",VLOOKUP($A248,CSP!$1:$1048576,10,FALSE)/1000000,"")</f>
        <v/>
      </c>
      <c r="G248" s="125" t="str">
        <f>IF($A248 &lt;&gt; "",VLOOKUP($A248,CSP!$1:$1048576,14,FALSE)/1000000,"")</f>
        <v/>
      </c>
      <c r="H248" s="126" t="str">
        <f t="shared" si="60"/>
        <v/>
      </c>
      <c r="I248" s="126" t="str">
        <f t="shared" si="61"/>
        <v/>
      </c>
      <c r="J248" s="126" t="str">
        <f t="shared" si="49"/>
        <v/>
      </c>
      <c r="K248" s="132" t="str">
        <f>IF($A248 &lt;&gt; "",VLOOKUP($A248,CSP!$1:$1048576,11,FALSE),"")</f>
        <v/>
      </c>
      <c r="L248" s="133" t="str">
        <f>IF($A248 &lt;&gt; "",VLOOKUP($A248,CSP!$1:$1048576,25,FALSE),"")</f>
        <v/>
      </c>
      <c r="N248" s="142"/>
      <c r="O248" s="144"/>
      <c r="P248" s="141" t="str">
        <f t="shared" ca="1" si="50"/>
        <v/>
      </c>
      <c r="W248" s="96">
        <f>SUMIF($E$11:$E$1004,AA248,AE$11:$AE$1004)</f>
        <v>0</v>
      </c>
      <c r="X248" s="74" t="str">
        <f t="shared" si="51"/>
        <v>sans</v>
      </c>
      <c r="Y248" s="74">
        <f>SUMIF($E$11:$E$1004,AA248,AD$11:$AD$1004)</f>
        <v>0</v>
      </c>
      <c r="Z248" s="95">
        <f>SUMIF($E$11:$E$1004,AA248,AB$11:$AB$1004)</f>
        <v>0</v>
      </c>
      <c r="AA248" s="97">
        <f t="shared" si="62"/>
        <v>238</v>
      </c>
      <c r="AB248" s="74">
        <f t="shared" si="52"/>
        <v>0</v>
      </c>
      <c r="AC248" s="74">
        <f t="shared" si="53"/>
        <v>0</v>
      </c>
      <c r="AD248" s="74">
        <f t="shared" si="54"/>
        <v>0</v>
      </c>
      <c r="AE248" s="96">
        <f t="shared" si="55"/>
        <v>0</v>
      </c>
      <c r="AF248" s="74" t="str">
        <f t="shared" si="56"/>
        <v>sans</v>
      </c>
      <c r="AG248" s="74">
        <f t="shared" si="57"/>
        <v>0</v>
      </c>
      <c r="AH248" s="74">
        <f t="shared" si="48"/>
        <v>0</v>
      </c>
      <c r="AI248" s="74">
        <f t="shared" si="63"/>
        <v>0</v>
      </c>
      <c r="AJ248" s="74">
        <f t="shared" si="58"/>
        <v>0</v>
      </c>
      <c r="AK248" s="74">
        <f t="shared" si="59"/>
        <v>0</v>
      </c>
    </row>
    <row r="249" spans="1:37" ht="15.75" customHeight="1">
      <c r="A249" s="20"/>
      <c r="B249" s="19"/>
      <c r="C249" s="19"/>
      <c r="D249" s="70"/>
      <c r="E249" s="71"/>
      <c r="F249" s="125" t="str">
        <f>IF($A249 &lt;&gt; "",VLOOKUP($A249,CSP!$1:$1048576,10,FALSE)/1000000,"")</f>
        <v/>
      </c>
      <c r="G249" s="125" t="str">
        <f>IF($A249 &lt;&gt; "",VLOOKUP($A249,CSP!$1:$1048576,14,FALSE)/1000000,"")</f>
        <v/>
      </c>
      <c r="H249" s="126" t="str">
        <f t="shared" si="60"/>
        <v/>
      </c>
      <c r="I249" s="126" t="str">
        <f t="shared" si="61"/>
        <v/>
      </c>
      <c r="J249" s="126" t="str">
        <f t="shared" si="49"/>
        <v/>
      </c>
      <c r="K249" s="132" t="str">
        <f>IF($A249 &lt;&gt; "",VLOOKUP($A249,CSP!$1:$1048576,11,FALSE),"")</f>
        <v/>
      </c>
      <c r="L249" s="133" t="str">
        <f>IF($A249 &lt;&gt; "",VLOOKUP($A249,CSP!$1:$1048576,25,FALSE),"")</f>
        <v/>
      </c>
      <c r="N249" s="142"/>
      <c r="O249" s="144"/>
      <c r="P249" s="141" t="str">
        <f t="shared" ca="1" si="50"/>
        <v/>
      </c>
      <c r="W249" s="96">
        <f>SUMIF($E$11:$E$1004,AA249,AE$11:$AE$1004)</f>
        <v>0</v>
      </c>
      <c r="X249" s="74" t="str">
        <f t="shared" si="51"/>
        <v>sans</v>
      </c>
      <c r="Y249" s="74">
        <f>SUMIF($E$11:$E$1004,AA249,AD$11:$AD$1004)</f>
        <v>0</v>
      </c>
      <c r="Z249" s="95">
        <f>SUMIF($E$11:$E$1004,AA249,AB$11:$AB$1004)</f>
        <v>0</v>
      </c>
      <c r="AA249" s="97">
        <f t="shared" si="62"/>
        <v>239</v>
      </c>
      <c r="AB249" s="74">
        <f t="shared" si="52"/>
        <v>0</v>
      </c>
      <c r="AC249" s="74">
        <f t="shared" si="53"/>
        <v>0</v>
      </c>
      <c r="AD249" s="74">
        <f t="shared" si="54"/>
        <v>0</v>
      </c>
      <c r="AE249" s="96">
        <f t="shared" si="55"/>
        <v>0</v>
      </c>
      <c r="AF249" s="74" t="str">
        <f t="shared" si="56"/>
        <v>sans</v>
      </c>
      <c r="AG249" s="74">
        <f t="shared" si="57"/>
        <v>0</v>
      </c>
      <c r="AH249" s="74">
        <f t="shared" si="48"/>
        <v>0</v>
      </c>
      <c r="AI249" s="74">
        <f t="shared" si="63"/>
        <v>0</v>
      </c>
      <c r="AJ249" s="74">
        <f t="shared" si="58"/>
        <v>0</v>
      </c>
      <c r="AK249" s="74">
        <f t="shared" si="59"/>
        <v>0</v>
      </c>
    </row>
    <row r="250" spans="1:37" ht="15.75" customHeight="1">
      <c r="A250" s="20"/>
      <c r="B250" s="19"/>
      <c r="C250" s="19"/>
      <c r="D250" s="70"/>
      <c r="E250" s="71"/>
      <c r="F250" s="125" t="str">
        <f>IF($A250 &lt;&gt; "",VLOOKUP($A250,CSP!$1:$1048576,10,FALSE)/1000000,"")</f>
        <v/>
      </c>
      <c r="G250" s="125" t="str">
        <f>IF($A250 &lt;&gt; "",VLOOKUP($A250,CSP!$1:$1048576,14,FALSE)/1000000,"")</f>
        <v/>
      </c>
      <c r="H250" s="126" t="str">
        <f t="shared" si="60"/>
        <v/>
      </c>
      <c r="I250" s="126" t="str">
        <f t="shared" si="61"/>
        <v/>
      </c>
      <c r="J250" s="126" t="str">
        <f t="shared" si="49"/>
        <v/>
      </c>
      <c r="K250" s="132" t="str">
        <f>IF($A250 &lt;&gt; "",VLOOKUP($A250,CSP!$1:$1048576,11,FALSE),"")</f>
        <v/>
      </c>
      <c r="L250" s="133" t="str">
        <f>IF($A250 &lt;&gt; "",VLOOKUP($A250,CSP!$1:$1048576,25,FALSE),"")</f>
        <v/>
      </c>
      <c r="N250" s="142"/>
      <c r="O250" s="144"/>
      <c r="P250" s="141" t="str">
        <f t="shared" ca="1" si="50"/>
        <v/>
      </c>
      <c r="W250" s="96">
        <f>SUMIF($E$11:$E$1004,AA250,AE$11:$AE$1004)</f>
        <v>0</v>
      </c>
      <c r="X250" s="74" t="str">
        <f t="shared" si="51"/>
        <v>sans</v>
      </c>
      <c r="Y250" s="74">
        <f>SUMIF($E$11:$E$1004,AA250,AD$11:$AD$1004)</f>
        <v>0</v>
      </c>
      <c r="Z250" s="95">
        <f>SUMIF($E$11:$E$1004,AA250,AB$11:$AB$1004)</f>
        <v>0</v>
      </c>
      <c r="AA250" s="97">
        <f t="shared" si="62"/>
        <v>240</v>
      </c>
      <c r="AB250" s="74">
        <f t="shared" si="52"/>
        <v>0</v>
      </c>
      <c r="AC250" s="74">
        <f t="shared" si="53"/>
        <v>0</v>
      </c>
      <c r="AD250" s="74">
        <f t="shared" si="54"/>
        <v>0</v>
      </c>
      <c r="AE250" s="96">
        <f t="shared" si="55"/>
        <v>0</v>
      </c>
      <c r="AF250" s="74" t="str">
        <f t="shared" si="56"/>
        <v>sans</v>
      </c>
      <c r="AG250" s="74">
        <f t="shared" si="57"/>
        <v>0</v>
      </c>
      <c r="AH250" s="74">
        <f t="shared" si="48"/>
        <v>0</v>
      </c>
      <c r="AI250" s="74">
        <f t="shared" si="63"/>
        <v>0</v>
      </c>
      <c r="AJ250" s="74">
        <f t="shared" si="58"/>
        <v>0</v>
      </c>
      <c r="AK250" s="74">
        <f t="shared" si="59"/>
        <v>0</v>
      </c>
    </row>
    <row r="251" spans="1:37" ht="15.75" customHeight="1">
      <c r="A251" s="20"/>
      <c r="B251" s="19"/>
      <c r="C251" s="19"/>
      <c r="D251" s="70"/>
      <c r="E251" s="71"/>
      <c r="F251" s="125" t="str">
        <f>IF($A251 &lt;&gt; "",VLOOKUP($A251,CSP!$1:$1048576,10,FALSE)/1000000,"")</f>
        <v/>
      </c>
      <c r="G251" s="125" t="str">
        <f>IF($A251 &lt;&gt; "",VLOOKUP($A251,CSP!$1:$1048576,14,FALSE)/1000000,"")</f>
        <v/>
      </c>
      <c r="H251" s="126" t="str">
        <f t="shared" si="60"/>
        <v/>
      </c>
      <c r="I251" s="126" t="str">
        <f t="shared" si="61"/>
        <v/>
      </c>
      <c r="J251" s="126" t="str">
        <f t="shared" si="49"/>
        <v/>
      </c>
      <c r="K251" s="132" t="str">
        <f>IF($A251 &lt;&gt; "",VLOOKUP($A251,CSP!$1:$1048576,11,FALSE),"")</f>
        <v/>
      </c>
      <c r="L251" s="133" t="str">
        <f>IF($A251 &lt;&gt; "",VLOOKUP($A251,CSP!$1:$1048576,25,FALSE),"")</f>
        <v/>
      </c>
      <c r="N251" s="142"/>
      <c r="O251" s="144"/>
      <c r="P251" s="141" t="str">
        <f t="shared" ca="1" si="50"/>
        <v/>
      </c>
      <c r="W251" s="96">
        <f>SUMIF($E$11:$E$1004,AA251,AE$11:$AE$1004)</f>
        <v>0</v>
      </c>
      <c r="X251" s="74" t="str">
        <f t="shared" si="51"/>
        <v>sans</v>
      </c>
      <c r="Y251" s="74">
        <f>SUMIF($E$11:$E$1004,AA251,AD$11:$AD$1004)</f>
        <v>0</v>
      </c>
      <c r="Z251" s="95">
        <f>SUMIF($E$11:$E$1004,AA251,AB$11:$AB$1004)</f>
        <v>0</v>
      </c>
      <c r="AA251" s="97">
        <f t="shared" si="62"/>
        <v>241</v>
      </c>
      <c r="AB251" s="74">
        <f t="shared" si="52"/>
        <v>0</v>
      </c>
      <c r="AC251" s="74">
        <f t="shared" si="53"/>
        <v>0</v>
      </c>
      <c r="AD251" s="74">
        <f t="shared" si="54"/>
        <v>0</v>
      </c>
      <c r="AE251" s="96">
        <f t="shared" si="55"/>
        <v>0</v>
      </c>
      <c r="AF251" s="74" t="str">
        <f t="shared" si="56"/>
        <v>sans</v>
      </c>
      <c r="AG251" s="74">
        <f t="shared" si="57"/>
        <v>0</v>
      </c>
      <c r="AH251" s="74">
        <f t="shared" si="48"/>
        <v>0</v>
      </c>
      <c r="AI251" s="74">
        <f t="shared" si="63"/>
        <v>0</v>
      </c>
      <c r="AJ251" s="74">
        <f t="shared" si="58"/>
        <v>0</v>
      </c>
      <c r="AK251" s="74">
        <f t="shared" si="59"/>
        <v>0</v>
      </c>
    </row>
    <row r="252" spans="1:37" ht="15.75" customHeight="1">
      <c r="A252" s="20"/>
      <c r="B252" s="19"/>
      <c r="C252" s="19"/>
      <c r="D252" s="70"/>
      <c r="E252" s="71"/>
      <c r="F252" s="125" t="str">
        <f>IF($A252 &lt;&gt; "",VLOOKUP($A252,CSP!$1:$1048576,10,FALSE)/1000000,"")</f>
        <v/>
      </c>
      <c r="G252" s="125" t="str">
        <f>IF($A252 &lt;&gt; "",VLOOKUP($A252,CSP!$1:$1048576,14,FALSE)/1000000,"")</f>
        <v/>
      </c>
      <c r="H252" s="126" t="str">
        <f t="shared" si="60"/>
        <v/>
      </c>
      <c r="I252" s="126" t="str">
        <f t="shared" si="61"/>
        <v/>
      </c>
      <c r="J252" s="126" t="str">
        <f t="shared" si="49"/>
        <v/>
      </c>
      <c r="K252" s="132" t="str">
        <f>IF($A252 &lt;&gt; "",VLOOKUP($A252,CSP!$1:$1048576,11,FALSE),"")</f>
        <v/>
      </c>
      <c r="L252" s="133" t="str">
        <f>IF($A252 &lt;&gt; "",VLOOKUP($A252,CSP!$1:$1048576,25,FALSE),"")</f>
        <v/>
      </c>
      <c r="N252" s="142"/>
      <c r="O252" s="144"/>
      <c r="P252" s="141" t="str">
        <f t="shared" ca="1" si="50"/>
        <v/>
      </c>
      <c r="W252" s="96">
        <f>SUMIF($E$11:$E$1004,AA252,AE$11:$AE$1004)</f>
        <v>0</v>
      </c>
      <c r="X252" s="74" t="str">
        <f t="shared" si="51"/>
        <v>sans</v>
      </c>
      <c r="Y252" s="74">
        <f>SUMIF($E$11:$E$1004,AA252,AD$11:$AD$1004)</f>
        <v>0</v>
      </c>
      <c r="Z252" s="95">
        <f>SUMIF($E$11:$E$1004,AA252,AB$11:$AB$1004)</f>
        <v>0</v>
      </c>
      <c r="AA252" s="97">
        <f t="shared" si="62"/>
        <v>242</v>
      </c>
      <c r="AB252" s="74">
        <f t="shared" si="52"/>
        <v>0</v>
      </c>
      <c r="AC252" s="74">
        <f t="shared" si="53"/>
        <v>0</v>
      </c>
      <c r="AD252" s="74">
        <f t="shared" si="54"/>
        <v>0</v>
      </c>
      <c r="AE252" s="96">
        <f t="shared" si="55"/>
        <v>0</v>
      </c>
      <c r="AF252" s="74" t="str">
        <f t="shared" si="56"/>
        <v>sans</v>
      </c>
      <c r="AG252" s="74">
        <f t="shared" si="57"/>
        <v>0</v>
      </c>
      <c r="AH252" s="74">
        <f t="shared" si="48"/>
        <v>0</v>
      </c>
      <c r="AI252" s="74">
        <f t="shared" si="63"/>
        <v>0</v>
      </c>
      <c r="AJ252" s="74">
        <f t="shared" si="58"/>
        <v>0</v>
      </c>
      <c r="AK252" s="74">
        <f t="shared" si="59"/>
        <v>0</v>
      </c>
    </row>
    <row r="253" spans="1:37" ht="15.75" customHeight="1">
      <c r="A253" s="20"/>
      <c r="B253" s="19"/>
      <c r="C253" s="19"/>
      <c r="D253" s="70"/>
      <c r="E253" s="71"/>
      <c r="F253" s="125" t="str">
        <f>IF($A253 &lt;&gt; "",VLOOKUP($A253,CSP!$1:$1048576,10,FALSE)/1000000,"")</f>
        <v/>
      </c>
      <c r="G253" s="125" t="str">
        <f>IF($A253 &lt;&gt; "",VLOOKUP($A253,CSP!$1:$1048576,14,FALSE)/1000000,"")</f>
        <v/>
      </c>
      <c r="H253" s="126" t="str">
        <f t="shared" si="60"/>
        <v/>
      </c>
      <c r="I253" s="126" t="str">
        <f t="shared" si="61"/>
        <v/>
      </c>
      <c r="J253" s="126" t="str">
        <f t="shared" si="49"/>
        <v/>
      </c>
      <c r="K253" s="132" t="str">
        <f>IF($A253 &lt;&gt; "",VLOOKUP($A253,CSP!$1:$1048576,11,FALSE),"")</f>
        <v/>
      </c>
      <c r="L253" s="133" t="str">
        <f>IF($A253 &lt;&gt; "",VLOOKUP($A253,CSP!$1:$1048576,25,FALSE),"")</f>
        <v/>
      </c>
      <c r="N253" s="142"/>
      <c r="O253" s="144"/>
      <c r="P253" s="141" t="str">
        <f t="shared" ca="1" si="50"/>
        <v/>
      </c>
      <c r="W253" s="96">
        <f>SUMIF($E$11:$E$1004,AA253,AE$11:$AE$1004)</f>
        <v>0</v>
      </c>
      <c r="X253" s="74" t="str">
        <f t="shared" si="51"/>
        <v>sans</v>
      </c>
      <c r="Y253" s="74">
        <f>SUMIF($E$11:$E$1004,AA253,AD$11:$AD$1004)</f>
        <v>0</v>
      </c>
      <c r="Z253" s="95">
        <f>SUMIF($E$11:$E$1004,AA253,AB$11:$AB$1004)</f>
        <v>0</v>
      </c>
      <c r="AA253" s="97">
        <f t="shared" si="62"/>
        <v>243</v>
      </c>
      <c r="AB253" s="74">
        <f t="shared" si="52"/>
        <v>0</v>
      </c>
      <c r="AC253" s="74">
        <f t="shared" si="53"/>
        <v>0</v>
      </c>
      <c r="AD253" s="74">
        <f t="shared" si="54"/>
        <v>0</v>
      </c>
      <c r="AE253" s="96">
        <f t="shared" si="55"/>
        <v>0</v>
      </c>
      <c r="AF253" s="74" t="str">
        <f t="shared" si="56"/>
        <v>sans</v>
      </c>
      <c r="AG253" s="74">
        <f t="shared" si="57"/>
        <v>0</v>
      </c>
      <c r="AH253" s="74">
        <f t="shared" si="48"/>
        <v>0</v>
      </c>
      <c r="AI253" s="74">
        <f t="shared" si="63"/>
        <v>0</v>
      </c>
      <c r="AJ253" s="74">
        <f t="shared" si="58"/>
        <v>0</v>
      </c>
      <c r="AK253" s="74">
        <f t="shared" si="59"/>
        <v>0</v>
      </c>
    </row>
    <row r="254" spans="1:37" ht="15.75" customHeight="1">
      <c r="A254" s="20"/>
      <c r="B254" s="19"/>
      <c r="C254" s="19"/>
      <c r="D254" s="70"/>
      <c r="E254" s="71"/>
      <c r="F254" s="125" t="str">
        <f>IF($A254 &lt;&gt; "",VLOOKUP($A254,CSP!$1:$1048576,10,FALSE)/1000000,"")</f>
        <v/>
      </c>
      <c r="G254" s="125" t="str">
        <f>IF($A254 &lt;&gt; "",VLOOKUP($A254,CSP!$1:$1048576,14,FALSE)/1000000,"")</f>
        <v/>
      </c>
      <c r="H254" s="126" t="str">
        <f t="shared" si="60"/>
        <v/>
      </c>
      <c r="I254" s="126" t="str">
        <f t="shared" si="61"/>
        <v/>
      </c>
      <c r="J254" s="126" t="str">
        <f t="shared" si="49"/>
        <v/>
      </c>
      <c r="K254" s="132" t="str">
        <f>IF($A254 &lt;&gt; "",VLOOKUP($A254,CSP!$1:$1048576,11,FALSE),"")</f>
        <v/>
      </c>
      <c r="L254" s="133" t="str">
        <f>IF($A254 &lt;&gt; "",VLOOKUP($A254,CSP!$1:$1048576,25,FALSE),"")</f>
        <v/>
      </c>
      <c r="N254" s="142"/>
      <c r="O254" s="144"/>
      <c r="P254" s="141" t="str">
        <f t="shared" ca="1" si="50"/>
        <v/>
      </c>
      <c r="W254" s="96">
        <f>SUMIF($E$11:$E$1004,AA254,AE$11:$AE$1004)</f>
        <v>0</v>
      </c>
      <c r="X254" s="74" t="str">
        <f t="shared" si="51"/>
        <v>sans</v>
      </c>
      <c r="Y254" s="74">
        <f>SUMIF($E$11:$E$1004,AA254,AD$11:$AD$1004)</f>
        <v>0</v>
      </c>
      <c r="Z254" s="95">
        <f>SUMIF($E$11:$E$1004,AA254,AB$11:$AB$1004)</f>
        <v>0</v>
      </c>
      <c r="AA254" s="97">
        <f t="shared" si="62"/>
        <v>244</v>
      </c>
      <c r="AB254" s="74">
        <f t="shared" si="52"/>
        <v>0</v>
      </c>
      <c r="AC254" s="74">
        <f t="shared" si="53"/>
        <v>0</v>
      </c>
      <c r="AD254" s="74">
        <f t="shared" si="54"/>
        <v>0</v>
      </c>
      <c r="AE254" s="96">
        <f t="shared" si="55"/>
        <v>0</v>
      </c>
      <c r="AF254" s="74" t="str">
        <f t="shared" si="56"/>
        <v>sans</v>
      </c>
      <c r="AG254" s="74">
        <f t="shared" si="57"/>
        <v>0</v>
      </c>
      <c r="AH254" s="74">
        <f t="shared" si="48"/>
        <v>0</v>
      </c>
      <c r="AI254" s="74">
        <f t="shared" si="63"/>
        <v>0</v>
      </c>
      <c r="AJ254" s="74">
        <f t="shared" si="58"/>
        <v>0</v>
      </c>
      <c r="AK254" s="74">
        <f t="shared" si="59"/>
        <v>0</v>
      </c>
    </row>
    <row r="255" spans="1:37" ht="15.75" customHeight="1">
      <c r="A255" s="20"/>
      <c r="B255" s="19"/>
      <c r="C255" s="19"/>
      <c r="D255" s="70"/>
      <c r="E255" s="71"/>
      <c r="F255" s="125" t="str">
        <f>IF($A255 &lt;&gt; "",VLOOKUP($A255,CSP!$1:$1048576,10,FALSE)/1000000,"")</f>
        <v/>
      </c>
      <c r="G255" s="125" t="str">
        <f>IF($A255 &lt;&gt; "",VLOOKUP($A255,CSP!$1:$1048576,14,FALSE)/1000000,"")</f>
        <v/>
      </c>
      <c r="H255" s="126" t="str">
        <f t="shared" si="60"/>
        <v/>
      </c>
      <c r="I255" s="126" t="str">
        <f t="shared" si="61"/>
        <v/>
      </c>
      <c r="J255" s="126" t="str">
        <f t="shared" si="49"/>
        <v/>
      </c>
      <c r="K255" s="132" t="str">
        <f>IF($A255 &lt;&gt; "",VLOOKUP($A255,CSP!$1:$1048576,11,FALSE),"")</f>
        <v/>
      </c>
      <c r="L255" s="133" t="str">
        <f>IF($A255 &lt;&gt; "",VLOOKUP($A255,CSP!$1:$1048576,25,FALSE),"")</f>
        <v/>
      </c>
      <c r="N255" s="142"/>
      <c r="O255" s="144"/>
      <c r="P255" s="141" t="str">
        <f t="shared" ca="1" si="50"/>
        <v/>
      </c>
      <c r="W255" s="96">
        <f>SUMIF($E$11:$E$1004,AA255,AE$11:$AE$1004)</f>
        <v>0</v>
      </c>
      <c r="X255" s="74" t="str">
        <f t="shared" si="51"/>
        <v>sans</v>
      </c>
      <c r="Y255" s="74">
        <f>SUMIF($E$11:$E$1004,AA255,AD$11:$AD$1004)</f>
        <v>0</v>
      </c>
      <c r="Z255" s="95">
        <f>SUMIF($E$11:$E$1004,AA255,AB$11:$AB$1004)</f>
        <v>0</v>
      </c>
      <c r="AA255" s="97">
        <f t="shared" si="62"/>
        <v>245</v>
      </c>
      <c r="AB255" s="74">
        <f t="shared" si="52"/>
        <v>0</v>
      </c>
      <c r="AC255" s="74">
        <f t="shared" si="53"/>
        <v>0</v>
      </c>
      <c r="AD255" s="74">
        <f t="shared" si="54"/>
        <v>0</v>
      </c>
      <c r="AE255" s="96">
        <f t="shared" si="55"/>
        <v>0</v>
      </c>
      <c r="AF255" s="74" t="str">
        <f t="shared" si="56"/>
        <v>sans</v>
      </c>
      <c r="AG255" s="74">
        <f t="shared" si="57"/>
        <v>0</v>
      </c>
      <c r="AH255" s="74">
        <f t="shared" si="48"/>
        <v>0</v>
      </c>
      <c r="AI255" s="74">
        <f t="shared" si="63"/>
        <v>0</v>
      </c>
      <c r="AJ255" s="74">
        <f t="shared" si="58"/>
        <v>0</v>
      </c>
      <c r="AK255" s="74">
        <f t="shared" si="59"/>
        <v>0</v>
      </c>
    </row>
    <row r="256" spans="1:37" ht="15.75" customHeight="1">
      <c r="A256" s="20"/>
      <c r="B256" s="19"/>
      <c r="C256" s="19"/>
      <c r="D256" s="70"/>
      <c r="E256" s="71"/>
      <c r="F256" s="125" t="str">
        <f>IF($A256 &lt;&gt; "",VLOOKUP($A256,CSP!$1:$1048576,10,FALSE)/1000000,"")</f>
        <v/>
      </c>
      <c r="G256" s="125" t="str">
        <f>IF($A256 &lt;&gt; "",VLOOKUP($A256,CSP!$1:$1048576,14,FALSE)/1000000,"")</f>
        <v/>
      </c>
      <c r="H256" s="126" t="str">
        <f t="shared" si="60"/>
        <v/>
      </c>
      <c r="I256" s="126" t="str">
        <f t="shared" si="61"/>
        <v/>
      </c>
      <c r="J256" s="126" t="str">
        <f t="shared" si="49"/>
        <v/>
      </c>
      <c r="K256" s="132" t="str">
        <f>IF($A256 &lt;&gt; "",VLOOKUP($A256,CSP!$1:$1048576,11,FALSE),"")</f>
        <v/>
      </c>
      <c r="L256" s="133" t="str">
        <f>IF($A256 &lt;&gt; "",VLOOKUP($A256,CSP!$1:$1048576,25,FALSE),"")</f>
        <v/>
      </c>
      <c r="N256" s="142"/>
      <c r="O256" s="144"/>
      <c r="P256" s="141" t="str">
        <f t="shared" ca="1" si="50"/>
        <v/>
      </c>
      <c r="W256" s="96">
        <f>SUMIF($E$11:$E$1004,AA256,AE$11:$AE$1004)</f>
        <v>0</v>
      </c>
      <c r="X256" s="74" t="str">
        <f t="shared" si="51"/>
        <v>sans</v>
      </c>
      <c r="Y256" s="74">
        <f>SUMIF($E$11:$E$1004,AA256,AD$11:$AD$1004)</f>
        <v>0</v>
      </c>
      <c r="Z256" s="95">
        <f>SUMIF($E$11:$E$1004,AA256,AB$11:$AB$1004)</f>
        <v>0</v>
      </c>
      <c r="AA256" s="97">
        <f t="shared" si="62"/>
        <v>246</v>
      </c>
      <c r="AB256" s="74">
        <f t="shared" si="52"/>
        <v>0</v>
      </c>
      <c r="AC256" s="74">
        <f t="shared" si="53"/>
        <v>0</v>
      </c>
      <c r="AD256" s="74">
        <f t="shared" si="54"/>
        <v>0</v>
      </c>
      <c r="AE256" s="96">
        <f t="shared" si="55"/>
        <v>0</v>
      </c>
      <c r="AF256" s="74" t="str">
        <f t="shared" si="56"/>
        <v>sans</v>
      </c>
      <c r="AG256" s="74">
        <f t="shared" si="57"/>
        <v>0</v>
      </c>
      <c r="AH256" s="74">
        <f t="shared" si="48"/>
        <v>0</v>
      </c>
      <c r="AI256" s="74">
        <f t="shared" si="63"/>
        <v>0</v>
      </c>
      <c r="AJ256" s="74">
        <f t="shared" si="58"/>
        <v>0</v>
      </c>
      <c r="AK256" s="74">
        <f t="shared" si="59"/>
        <v>0</v>
      </c>
    </row>
    <row r="257" spans="1:37" ht="15.75" customHeight="1">
      <c r="A257" s="20"/>
      <c r="B257" s="19"/>
      <c r="C257" s="19"/>
      <c r="D257" s="70"/>
      <c r="E257" s="71"/>
      <c r="F257" s="125" t="str">
        <f>IF($A257 &lt;&gt; "",VLOOKUP($A257,CSP!$1:$1048576,10,FALSE)/1000000,"")</f>
        <v/>
      </c>
      <c r="G257" s="125" t="str">
        <f>IF($A257 &lt;&gt; "",VLOOKUP($A257,CSP!$1:$1048576,14,FALSE)/1000000,"")</f>
        <v/>
      </c>
      <c r="H257" s="126" t="str">
        <f t="shared" si="60"/>
        <v/>
      </c>
      <c r="I257" s="126" t="str">
        <f t="shared" si="61"/>
        <v/>
      </c>
      <c r="J257" s="126" t="str">
        <f t="shared" si="49"/>
        <v/>
      </c>
      <c r="K257" s="132" t="str">
        <f>IF($A257 &lt;&gt; "",VLOOKUP($A257,CSP!$1:$1048576,11,FALSE),"")</f>
        <v/>
      </c>
      <c r="L257" s="133" t="str">
        <f>IF($A257 &lt;&gt; "",VLOOKUP($A257,CSP!$1:$1048576,25,FALSE),"")</f>
        <v/>
      </c>
      <c r="N257" s="142"/>
      <c r="O257" s="144"/>
      <c r="P257" s="141" t="str">
        <f t="shared" ca="1" si="50"/>
        <v/>
      </c>
      <c r="W257" s="96">
        <f>SUMIF($E$11:$E$1004,AA257,AE$11:$AE$1004)</f>
        <v>0</v>
      </c>
      <c r="X257" s="74" t="str">
        <f t="shared" si="51"/>
        <v>sans</v>
      </c>
      <c r="Y257" s="74">
        <f>SUMIF($E$11:$E$1004,AA257,AD$11:$AD$1004)</f>
        <v>0</v>
      </c>
      <c r="Z257" s="95">
        <f>SUMIF($E$11:$E$1004,AA257,AB$11:$AB$1004)</f>
        <v>0</v>
      </c>
      <c r="AA257" s="97">
        <f t="shared" si="62"/>
        <v>247</v>
      </c>
      <c r="AB257" s="74">
        <f t="shared" si="52"/>
        <v>0</v>
      </c>
      <c r="AC257" s="74">
        <f t="shared" si="53"/>
        <v>0</v>
      </c>
      <c r="AD257" s="74">
        <f t="shared" si="54"/>
        <v>0</v>
      </c>
      <c r="AE257" s="96">
        <f t="shared" si="55"/>
        <v>0</v>
      </c>
      <c r="AF257" s="74" t="str">
        <f t="shared" si="56"/>
        <v>sans</v>
      </c>
      <c r="AG257" s="74">
        <f t="shared" si="57"/>
        <v>0</v>
      </c>
      <c r="AH257" s="74">
        <f t="shared" si="48"/>
        <v>0</v>
      </c>
      <c r="AI257" s="74">
        <f t="shared" si="63"/>
        <v>0</v>
      </c>
      <c r="AJ257" s="74">
        <f t="shared" si="58"/>
        <v>0</v>
      </c>
      <c r="AK257" s="74">
        <f t="shared" si="59"/>
        <v>0</v>
      </c>
    </row>
    <row r="258" spans="1:37" ht="15.75" customHeight="1">
      <c r="A258" s="20"/>
      <c r="B258" s="19"/>
      <c r="C258" s="19"/>
      <c r="D258" s="70"/>
      <c r="E258" s="71"/>
      <c r="F258" s="125" t="str">
        <f>IF($A258 &lt;&gt; "",VLOOKUP($A258,CSP!$1:$1048576,10,FALSE)/1000000,"")</f>
        <v/>
      </c>
      <c r="G258" s="125" t="str">
        <f>IF($A258 &lt;&gt; "",VLOOKUP($A258,CSP!$1:$1048576,14,FALSE)/1000000,"")</f>
        <v/>
      </c>
      <c r="H258" s="126" t="str">
        <f t="shared" si="60"/>
        <v/>
      </c>
      <c r="I258" s="126" t="str">
        <f t="shared" si="61"/>
        <v/>
      </c>
      <c r="J258" s="126" t="str">
        <f t="shared" si="49"/>
        <v/>
      </c>
      <c r="K258" s="132" t="str">
        <f>IF($A258 &lt;&gt; "",VLOOKUP($A258,CSP!$1:$1048576,11,FALSE),"")</f>
        <v/>
      </c>
      <c r="L258" s="133" t="str">
        <f>IF($A258 &lt;&gt; "",VLOOKUP($A258,CSP!$1:$1048576,25,FALSE),"")</f>
        <v/>
      </c>
      <c r="N258" s="142"/>
      <c r="O258" s="144"/>
      <c r="P258" s="141" t="str">
        <f t="shared" ca="1" si="50"/>
        <v/>
      </c>
      <c r="W258" s="96">
        <f>SUMIF($E$11:$E$1004,AA258,AE$11:$AE$1004)</f>
        <v>0</v>
      </c>
      <c r="X258" s="74" t="str">
        <f t="shared" si="51"/>
        <v>sans</v>
      </c>
      <c r="Y258" s="74">
        <f>SUMIF($E$11:$E$1004,AA258,AD$11:$AD$1004)</f>
        <v>0</v>
      </c>
      <c r="Z258" s="95">
        <f>SUMIF($E$11:$E$1004,AA258,AB$11:$AB$1004)</f>
        <v>0</v>
      </c>
      <c r="AA258" s="97">
        <f t="shared" si="62"/>
        <v>248</v>
      </c>
      <c r="AB258" s="74">
        <f t="shared" si="52"/>
        <v>0</v>
      </c>
      <c r="AC258" s="74">
        <f t="shared" si="53"/>
        <v>0</v>
      </c>
      <c r="AD258" s="74">
        <f t="shared" si="54"/>
        <v>0</v>
      </c>
      <c r="AE258" s="96">
        <f t="shared" si="55"/>
        <v>0</v>
      </c>
      <c r="AF258" s="74" t="str">
        <f t="shared" si="56"/>
        <v>sans</v>
      </c>
      <c r="AG258" s="74">
        <f t="shared" si="57"/>
        <v>0</v>
      </c>
      <c r="AH258" s="74">
        <f t="shared" si="48"/>
        <v>0</v>
      </c>
      <c r="AI258" s="74">
        <f t="shared" si="63"/>
        <v>0</v>
      </c>
      <c r="AJ258" s="74">
        <f t="shared" si="58"/>
        <v>0</v>
      </c>
      <c r="AK258" s="74">
        <f t="shared" si="59"/>
        <v>0</v>
      </c>
    </row>
    <row r="259" spans="1:37" ht="15.75" customHeight="1">
      <c r="A259" s="20"/>
      <c r="B259" s="19"/>
      <c r="C259" s="19"/>
      <c r="D259" s="70"/>
      <c r="E259" s="71"/>
      <c r="F259" s="125" t="str">
        <f>IF($A259 &lt;&gt; "",VLOOKUP($A259,CSP!$1:$1048576,10,FALSE)/1000000,"")</f>
        <v/>
      </c>
      <c r="G259" s="125" t="str">
        <f>IF($A259 &lt;&gt; "",VLOOKUP($A259,CSP!$1:$1048576,14,FALSE)/1000000,"")</f>
        <v/>
      </c>
      <c r="H259" s="126" t="str">
        <f t="shared" si="60"/>
        <v/>
      </c>
      <c r="I259" s="126" t="str">
        <f t="shared" si="61"/>
        <v/>
      </c>
      <c r="J259" s="126" t="str">
        <f t="shared" si="49"/>
        <v/>
      </c>
      <c r="K259" s="132" t="str">
        <f>IF($A259 &lt;&gt; "",VLOOKUP($A259,CSP!$1:$1048576,11,FALSE),"")</f>
        <v/>
      </c>
      <c r="L259" s="133" t="str">
        <f>IF($A259 &lt;&gt; "",VLOOKUP($A259,CSP!$1:$1048576,25,FALSE),"")</f>
        <v/>
      </c>
      <c r="N259" s="142"/>
      <c r="O259" s="144"/>
      <c r="P259" s="141" t="str">
        <f t="shared" ca="1" si="50"/>
        <v/>
      </c>
      <c r="W259" s="96">
        <f>SUMIF($E$11:$E$1004,AA259,AE$11:$AE$1004)</f>
        <v>0</v>
      </c>
      <c r="X259" s="74" t="str">
        <f t="shared" si="51"/>
        <v>sans</v>
      </c>
      <c r="Y259" s="74">
        <f>SUMIF($E$11:$E$1004,AA259,AD$11:$AD$1004)</f>
        <v>0</v>
      </c>
      <c r="Z259" s="95">
        <f>SUMIF($E$11:$E$1004,AA259,AB$11:$AB$1004)</f>
        <v>0</v>
      </c>
      <c r="AA259" s="97">
        <f t="shared" si="62"/>
        <v>249</v>
      </c>
      <c r="AB259" s="74">
        <f t="shared" si="52"/>
        <v>0</v>
      </c>
      <c r="AC259" s="74">
        <f t="shared" si="53"/>
        <v>0</v>
      </c>
      <c r="AD259" s="74">
        <f t="shared" si="54"/>
        <v>0</v>
      </c>
      <c r="AE259" s="96">
        <f t="shared" si="55"/>
        <v>0</v>
      </c>
      <c r="AF259" s="74" t="str">
        <f t="shared" si="56"/>
        <v>sans</v>
      </c>
      <c r="AG259" s="74">
        <f t="shared" si="57"/>
        <v>0</v>
      </c>
      <c r="AH259" s="74">
        <f t="shared" si="48"/>
        <v>0</v>
      </c>
      <c r="AI259" s="74">
        <f t="shared" si="63"/>
        <v>0</v>
      </c>
      <c r="AJ259" s="74">
        <f t="shared" si="58"/>
        <v>0</v>
      </c>
      <c r="AK259" s="74">
        <f t="shared" si="59"/>
        <v>0</v>
      </c>
    </row>
    <row r="260" spans="1:37" ht="15.75" customHeight="1">
      <c r="A260" s="20"/>
      <c r="B260" s="19"/>
      <c r="C260" s="19"/>
      <c r="D260" s="70"/>
      <c r="E260" s="71"/>
      <c r="F260" s="125" t="str">
        <f>IF($A260 &lt;&gt; "",VLOOKUP($A260,CSP!$1:$1048576,10,FALSE)/1000000,"")</f>
        <v/>
      </c>
      <c r="G260" s="125" t="str">
        <f>IF($A260 &lt;&gt; "",VLOOKUP($A260,CSP!$1:$1048576,14,FALSE)/1000000,"")</f>
        <v/>
      </c>
      <c r="H260" s="126" t="str">
        <f t="shared" si="60"/>
        <v/>
      </c>
      <c r="I260" s="126" t="str">
        <f t="shared" si="61"/>
        <v/>
      </c>
      <c r="J260" s="126" t="str">
        <f t="shared" si="49"/>
        <v/>
      </c>
      <c r="K260" s="132" t="str">
        <f>IF($A260 &lt;&gt; "",VLOOKUP($A260,CSP!$1:$1048576,11,FALSE),"")</f>
        <v/>
      </c>
      <c r="L260" s="133" t="str">
        <f>IF($A260 &lt;&gt; "",VLOOKUP($A260,CSP!$1:$1048576,25,FALSE),"")</f>
        <v/>
      </c>
      <c r="N260" s="142"/>
      <c r="O260" s="144"/>
      <c r="P260" s="141" t="str">
        <f t="shared" ca="1" si="50"/>
        <v/>
      </c>
      <c r="W260" s="96">
        <f>SUMIF($E$11:$E$1004,AA260,AE$11:$AE$1004)</f>
        <v>0</v>
      </c>
      <c r="X260" s="74" t="str">
        <f t="shared" si="51"/>
        <v>sans</v>
      </c>
      <c r="Y260" s="74">
        <f>SUMIF($E$11:$E$1004,AA260,AD$11:$AD$1004)</f>
        <v>0</v>
      </c>
      <c r="Z260" s="95">
        <f>SUMIF($E$11:$E$1004,AA260,AB$11:$AB$1004)</f>
        <v>0</v>
      </c>
      <c r="AA260" s="97">
        <f t="shared" si="62"/>
        <v>250</v>
      </c>
      <c r="AB260" s="74">
        <f t="shared" si="52"/>
        <v>0</v>
      </c>
      <c r="AC260" s="74">
        <f t="shared" si="53"/>
        <v>0</v>
      </c>
      <c r="AD260" s="74">
        <f t="shared" si="54"/>
        <v>0</v>
      </c>
      <c r="AE260" s="96">
        <f t="shared" si="55"/>
        <v>0</v>
      </c>
      <c r="AF260" s="74" t="str">
        <f t="shared" si="56"/>
        <v>sans</v>
      </c>
      <c r="AG260" s="74">
        <f t="shared" si="57"/>
        <v>0</v>
      </c>
      <c r="AH260" s="74">
        <f t="shared" si="48"/>
        <v>0</v>
      </c>
      <c r="AI260" s="74">
        <f t="shared" si="63"/>
        <v>0</v>
      </c>
      <c r="AJ260" s="74">
        <f t="shared" si="58"/>
        <v>0</v>
      </c>
      <c r="AK260" s="74">
        <f t="shared" si="59"/>
        <v>0</v>
      </c>
    </row>
    <row r="261" spans="1:37" ht="15.75" customHeight="1">
      <c r="A261" s="20"/>
      <c r="B261" s="19"/>
      <c r="C261" s="19"/>
      <c r="D261" s="70"/>
      <c r="E261" s="71"/>
      <c r="F261" s="125" t="str">
        <f>IF($A261 &lt;&gt; "",VLOOKUP($A261,CSP!$1:$1048576,10,FALSE)/1000000,"")</f>
        <v/>
      </c>
      <c r="G261" s="125" t="str">
        <f>IF($A261 &lt;&gt; "",VLOOKUP($A261,CSP!$1:$1048576,14,FALSE)/1000000,"")</f>
        <v/>
      </c>
      <c r="H261" s="126" t="str">
        <f t="shared" si="60"/>
        <v/>
      </c>
      <c r="I261" s="126" t="str">
        <f t="shared" si="61"/>
        <v/>
      </c>
      <c r="J261" s="126" t="str">
        <f t="shared" si="49"/>
        <v/>
      </c>
      <c r="K261" s="132" t="str">
        <f>IF($A261 &lt;&gt; "",VLOOKUP($A261,CSP!$1:$1048576,11,FALSE),"")</f>
        <v/>
      </c>
      <c r="L261" s="133" t="str">
        <f>IF($A261 &lt;&gt; "",VLOOKUP($A261,CSP!$1:$1048576,25,FALSE),"")</f>
        <v/>
      </c>
      <c r="N261" s="142"/>
      <c r="O261" s="144"/>
      <c r="P261" s="141" t="str">
        <f t="shared" ca="1" si="50"/>
        <v/>
      </c>
      <c r="W261" s="96">
        <f>SUMIF($E$11:$E$1004,AA261,AE$11:$AE$1004)</f>
        <v>0</v>
      </c>
      <c r="X261" s="74" t="str">
        <f t="shared" si="51"/>
        <v>sans</v>
      </c>
      <c r="Y261" s="74">
        <f>SUMIF($E$11:$E$1004,AA261,AD$11:$AD$1004)</f>
        <v>0</v>
      </c>
      <c r="Z261" s="95">
        <f>SUMIF($E$11:$E$1004,AA261,AB$11:$AB$1004)</f>
        <v>0</v>
      </c>
      <c r="AA261" s="97">
        <f t="shared" si="62"/>
        <v>251</v>
      </c>
      <c r="AB261" s="74">
        <f t="shared" si="52"/>
        <v>0</v>
      </c>
      <c r="AC261" s="74">
        <f t="shared" si="53"/>
        <v>0</v>
      </c>
      <c r="AD261" s="74">
        <f t="shared" si="54"/>
        <v>0</v>
      </c>
      <c r="AE261" s="96">
        <f t="shared" si="55"/>
        <v>0</v>
      </c>
      <c r="AF261" s="74" t="str">
        <f t="shared" si="56"/>
        <v>sans</v>
      </c>
      <c r="AG261" s="74">
        <f t="shared" si="57"/>
        <v>0</v>
      </c>
      <c r="AH261" s="74">
        <f t="shared" si="48"/>
        <v>0</v>
      </c>
      <c r="AI261" s="74">
        <f t="shared" si="63"/>
        <v>0</v>
      </c>
      <c r="AJ261" s="74">
        <f t="shared" si="58"/>
        <v>0</v>
      </c>
      <c r="AK261" s="74">
        <f t="shared" si="59"/>
        <v>0</v>
      </c>
    </row>
    <row r="262" spans="1:37" ht="15.75" customHeight="1">
      <c r="A262" s="20"/>
      <c r="B262" s="19"/>
      <c r="C262" s="19"/>
      <c r="D262" s="70"/>
      <c r="E262" s="71"/>
      <c r="F262" s="125" t="str">
        <f>IF($A262 &lt;&gt; "",VLOOKUP($A262,CSP!$1:$1048576,10,FALSE)/1000000,"")</f>
        <v/>
      </c>
      <c r="G262" s="125" t="str">
        <f>IF($A262 &lt;&gt; "",VLOOKUP($A262,CSP!$1:$1048576,14,FALSE)/1000000,"")</f>
        <v/>
      </c>
      <c r="H262" s="126" t="str">
        <f t="shared" si="60"/>
        <v/>
      </c>
      <c r="I262" s="126" t="str">
        <f t="shared" si="61"/>
        <v/>
      </c>
      <c r="J262" s="126" t="str">
        <f t="shared" si="49"/>
        <v/>
      </c>
      <c r="K262" s="132" t="str">
        <f>IF($A262 &lt;&gt; "",VLOOKUP($A262,CSP!$1:$1048576,11,FALSE),"")</f>
        <v/>
      </c>
      <c r="L262" s="133" t="str">
        <f>IF($A262 &lt;&gt; "",VLOOKUP($A262,CSP!$1:$1048576,25,FALSE),"")</f>
        <v/>
      </c>
      <c r="N262" s="142"/>
      <c r="O262" s="144"/>
      <c r="P262" s="141" t="str">
        <f t="shared" ca="1" si="50"/>
        <v/>
      </c>
      <c r="W262" s="96">
        <f>SUMIF($E$11:$E$1004,AA262,AE$11:$AE$1004)</f>
        <v>0</v>
      </c>
      <c r="X262" s="74" t="str">
        <f t="shared" si="51"/>
        <v>sans</v>
      </c>
      <c r="Y262" s="74">
        <f>SUMIF($E$11:$E$1004,AA262,AD$11:$AD$1004)</f>
        <v>0</v>
      </c>
      <c r="Z262" s="95">
        <f>SUMIF($E$11:$E$1004,AA262,AB$11:$AB$1004)</f>
        <v>0</v>
      </c>
      <c r="AA262" s="97">
        <f t="shared" si="62"/>
        <v>252</v>
      </c>
      <c r="AB262" s="74">
        <f t="shared" si="52"/>
        <v>0</v>
      </c>
      <c r="AC262" s="74">
        <f t="shared" si="53"/>
        <v>0</v>
      </c>
      <c r="AD262" s="74">
        <f t="shared" si="54"/>
        <v>0</v>
      </c>
      <c r="AE262" s="96">
        <f t="shared" si="55"/>
        <v>0</v>
      </c>
      <c r="AF262" s="74" t="str">
        <f t="shared" si="56"/>
        <v>sans</v>
      </c>
      <c r="AG262" s="74">
        <f t="shared" si="57"/>
        <v>0</v>
      </c>
      <c r="AH262" s="74">
        <f t="shared" si="48"/>
        <v>0</v>
      </c>
      <c r="AI262" s="74">
        <f t="shared" si="63"/>
        <v>0</v>
      </c>
      <c r="AJ262" s="74">
        <f t="shared" si="58"/>
        <v>0</v>
      </c>
      <c r="AK262" s="74">
        <f t="shared" si="59"/>
        <v>0</v>
      </c>
    </row>
    <row r="263" spans="1:37" ht="15.75" customHeight="1">
      <c r="A263" s="20"/>
      <c r="B263" s="19"/>
      <c r="C263" s="19"/>
      <c r="D263" s="70"/>
      <c r="E263" s="71"/>
      <c r="F263" s="125" t="str">
        <f>IF($A263 &lt;&gt; "",VLOOKUP($A263,CSP!$1:$1048576,10,FALSE)/1000000,"")</f>
        <v/>
      </c>
      <c r="G263" s="125" t="str">
        <f>IF($A263 &lt;&gt; "",VLOOKUP($A263,CSP!$1:$1048576,14,FALSE)/1000000,"")</f>
        <v/>
      </c>
      <c r="H263" s="126" t="str">
        <f t="shared" si="60"/>
        <v/>
      </c>
      <c r="I263" s="126" t="str">
        <f t="shared" si="61"/>
        <v/>
      </c>
      <c r="J263" s="126" t="str">
        <f t="shared" si="49"/>
        <v/>
      </c>
      <c r="K263" s="132" t="str">
        <f>IF($A263 &lt;&gt; "",VLOOKUP($A263,CSP!$1:$1048576,11,FALSE),"")</f>
        <v/>
      </c>
      <c r="L263" s="133" t="str">
        <f>IF($A263 &lt;&gt; "",VLOOKUP($A263,CSP!$1:$1048576,25,FALSE),"")</f>
        <v/>
      </c>
      <c r="N263" s="142"/>
      <c r="O263" s="144"/>
      <c r="P263" s="141" t="str">
        <f t="shared" ca="1" si="50"/>
        <v/>
      </c>
      <c r="W263" s="96">
        <f>SUMIF($E$11:$E$1004,AA263,AE$11:$AE$1004)</f>
        <v>0</v>
      </c>
      <c r="X263" s="74" t="str">
        <f t="shared" si="51"/>
        <v>sans</v>
      </c>
      <c r="Y263" s="74">
        <f>SUMIF($E$11:$E$1004,AA263,AD$11:$AD$1004)</f>
        <v>0</v>
      </c>
      <c r="Z263" s="95">
        <f>SUMIF($E$11:$E$1004,AA263,AB$11:$AB$1004)</f>
        <v>0</v>
      </c>
      <c r="AA263" s="97">
        <f t="shared" si="62"/>
        <v>253</v>
      </c>
      <c r="AB263" s="74">
        <f t="shared" si="52"/>
        <v>0</v>
      </c>
      <c r="AC263" s="74">
        <f t="shared" si="53"/>
        <v>0</v>
      </c>
      <c r="AD263" s="74">
        <f t="shared" si="54"/>
        <v>0</v>
      </c>
      <c r="AE263" s="96">
        <f t="shared" si="55"/>
        <v>0</v>
      </c>
      <c r="AF263" s="74" t="str">
        <f t="shared" si="56"/>
        <v>sans</v>
      </c>
      <c r="AG263" s="74">
        <f t="shared" si="57"/>
        <v>0</v>
      </c>
      <c r="AH263" s="74">
        <f t="shared" si="48"/>
        <v>0</v>
      </c>
      <c r="AI263" s="74">
        <f t="shared" si="63"/>
        <v>0</v>
      </c>
      <c r="AJ263" s="74">
        <f t="shared" si="58"/>
        <v>0</v>
      </c>
      <c r="AK263" s="74">
        <f t="shared" si="59"/>
        <v>0</v>
      </c>
    </row>
    <row r="264" spans="1:37" ht="15.75" customHeight="1">
      <c r="A264" s="20"/>
      <c r="B264" s="19"/>
      <c r="C264" s="19"/>
      <c r="D264" s="70"/>
      <c r="E264" s="71"/>
      <c r="F264" s="125" t="str">
        <f>IF($A264 &lt;&gt; "",VLOOKUP($A264,CSP!$1:$1048576,10,FALSE)/1000000,"")</f>
        <v/>
      </c>
      <c r="G264" s="125" t="str">
        <f>IF($A264 &lt;&gt; "",VLOOKUP($A264,CSP!$1:$1048576,14,FALSE)/1000000,"")</f>
        <v/>
      </c>
      <c r="H264" s="126" t="str">
        <f t="shared" si="60"/>
        <v/>
      </c>
      <c r="I264" s="126" t="str">
        <f t="shared" si="61"/>
        <v/>
      </c>
      <c r="J264" s="126" t="str">
        <f t="shared" si="49"/>
        <v/>
      </c>
      <c r="K264" s="132" t="str">
        <f>IF($A264 &lt;&gt; "",VLOOKUP($A264,CSP!$1:$1048576,11,FALSE),"")</f>
        <v/>
      </c>
      <c r="L264" s="133" t="str">
        <f>IF($A264 &lt;&gt; "",VLOOKUP($A264,CSP!$1:$1048576,25,FALSE),"")</f>
        <v/>
      </c>
      <c r="N264" s="142"/>
      <c r="O264" s="144"/>
      <c r="P264" s="141" t="str">
        <f t="shared" ca="1" si="50"/>
        <v/>
      </c>
      <c r="W264" s="96">
        <f>SUMIF($E$11:$E$1004,AA264,AE$11:$AE$1004)</f>
        <v>0</v>
      </c>
      <c r="X264" s="74" t="str">
        <f t="shared" si="51"/>
        <v>sans</v>
      </c>
      <c r="Y264" s="74">
        <f>SUMIF($E$11:$E$1004,AA264,AD$11:$AD$1004)</f>
        <v>0</v>
      </c>
      <c r="Z264" s="95">
        <f>SUMIF($E$11:$E$1004,AA264,AB$11:$AB$1004)</f>
        <v>0</v>
      </c>
      <c r="AA264" s="97">
        <f t="shared" si="62"/>
        <v>254</v>
      </c>
      <c r="AB264" s="74">
        <f t="shared" si="52"/>
        <v>0</v>
      </c>
      <c r="AC264" s="74">
        <f t="shared" si="53"/>
        <v>0</v>
      </c>
      <c r="AD264" s="74">
        <f t="shared" si="54"/>
        <v>0</v>
      </c>
      <c r="AE264" s="96">
        <f t="shared" si="55"/>
        <v>0</v>
      </c>
      <c r="AF264" s="74" t="str">
        <f t="shared" si="56"/>
        <v>sans</v>
      </c>
      <c r="AG264" s="74">
        <f t="shared" si="57"/>
        <v>0</v>
      </c>
      <c r="AH264" s="74">
        <f t="shared" si="48"/>
        <v>0</v>
      </c>
      <c r="AI264" s="74">
        <f t="shared" si="63"/>
        <v>0</v>
      </c>
      <c r="AJ264" s="74">
        <f t="shared" si="58"/>
        <v>0</v>
      </c>
      <c r="AK264" s="74">
        <f t="shared" si="59"/>
        <v>0</v>
      </c>
    </row>
    <row r="265" spans="1:37" ht="15.75" customHeight="1">
      <c r="A265" s="20"/>
      <c r="B265" s="19"/>
      <c r="C265" s="19"/>
      <c r="D265" s="70"/>
      <c r="E265" s="71"/>
      <c r="F265" s="125" t="str">
        <f>IF($A265 &lt;&gt; "",VLOOKUP($A265,CSP!$1:$1048576,10,FALSE)/1000000,"")</f>
        <v/>
      </c>
      <c r="G265" s="125" t="str">
        <f>IF($A265 &lt;&gt; "",VLOOKUP($A265,CSP!$1:$1048576,14,FALSE)/1000000,"")</f>
        <v/>
      </c>
      <c r="H265" s="126" t="str">
        <f t="shared" si="60"/>
        <v/>
      </c>
      <c r="I265" s="126" t="str">
        <f t="shared" si="61"/>
        <v/>
      </c>
      <c r="J265" s="126" t="str">
        <f t="shared" si="49"/>
        <v/>
      </c>
      <c r="K265" s="132" t="str">
        <f>IF($A265 &lt;&gt; "",VLOOKUP($A265,CSP!$1:$1048576,11,FALSE),"")</f>
        <v/>
      </c>
      <c r="L265" s="133" t="str">
        <f>IF($A265 &lt;&gt; "",VLOOKUP($A265,CSP!$1:$1048576,25,FALSE),"")</f>
        <v/>
      </c>
      <c r="N265" s="142"/>
      <c r="O265" s="144"/>
      <c r="P265" s="141" t="str">
        <f t="shared" ca="1" si="50"/>
        <v/>
      </c>
      <c r="W265" s="96">
        <f>SUMIF($E$11:$E$1004,AA265,AE$11:$AE$1004)</f>
        <v>0</v>
      </c>
      <c r="X265" s="74" t="str">
        <f t="shared" si="51"/>
        <v>sans</v>
      </c>
      <c r="Y265" s="74">
        <f>SUMIF($E$11:$E$1004,AA265,AD$11:$AD$1004)</f>
        <v>0</v>
      </c>
      <c r="Z265" s="95">
        <f>SUMIF($E$11:$E$1004,AA265,AB$11:$AB$1004)</f>
        <v>0</v>
      </c>
      <c r="AA265" s="97">
        <f t="shared" si="62"/>
        <v>255</v>
      </c>
      <c r="AB265" s="74">
        <f t="shared" si="52"/>
        <v>0</v>
      </c>
      <c r="AC265" s="74">
        <f t="shared" si="53"/>
        <v>0</v>
      </c>
      <c r="AD265" s="74">
        <f t="shared" si="54"/>
        <v>0</v>
      </c>
      <c r="AE265" s="96">
        <f t="shared" si="55"/>
        <v>0</v>
      </c>
      <c r="AF265" s="74" t="str">
        <f t="shared" si="56"/>
        <v>sans</v>
      </c>
      <c r="AG265" s="74">
        <f t="shared" si="57"/>
        <v>0</v>
      </c>
      <c r="AH265" s="74">
        <f t="shared" si="48"/>
        <v>0</v>
      </c>
      <c r="AI265" s="74">
        <f t="shared" si="63"/>
        <v>0</v>
      </c>
      <c r="AJ265" s="74">
        <f t="shared" si="58"/>
        <v>0</v>
      </c>
      <c r="AK265" s="74">
        <f t="shared" si="59"/>
        <v>0</v>
      </c>
    </row>
    <row r="266" spans="1:37" ht="15.75" customHeight="1">
      <c r="A266" s="20"/>
      <c r="B266" s="19"/>
      <c r="C266" s="19"/>
      <c r="D266" s="70"/>
      <c r="E266" s="71"/>
      <c r="F266" s="125" t="str">
        <f>IF($A266 &lt;&gt; "",VLOOKUP($A266,CSP!$1:$1048576,10,FALSE)/1000000,"")</f>
        <v/>
      </c>
      <c r="G266" s="125" t="str">
        <f>IF($A266 &lt;&gt; "",VLOOKUP($A266,CSP!$1:$1048576,14,FALSE)/1000000,"")</f>
        <v/>
      </c>
      <c r="H266" s="126" t="str">
        <f t="shared" si="60"/>
        <v/>
      </c>
      <c r="I266" s="126" t="str">
        <f t="shared" si="61"/>
        <v/>
      </c>
      <c r="J266" s="126" t="str">
        <f t="shared" si="49"/>
        <v/>
      </c>
      <c r="K266" s="132" t="str">
        <f>IF($A266 &lt;&gt; "",VLOOKUP($A266,CSP!$1:$1048576,11,FALSE),"")</f>
        <v/>
      </c>
      <c r="L266" s="133" t="str">
        <f>IF($A266 &lt;&gt; "",VLOOKUP($A266,CSP!$1:$1048576,25,FALSE),"")</f>
        <v/>
      </c>
      <c r="N266" s="142"/>
      <c r="O266" s="144"/>
      <c r="P266" s="141" t="str">
        <f t="shared" ca="1" si="50"/>
        <v/>
      </c>
      <c r="W266" s="96">
        <f>SUMIF($E$11:$E$1004,AA266,AE$11:$AE$1004)</f>
        <v>0</v>
      </c>
      <c r="X266" s="74" t="str">
        <f t="shared" si="51"/>
        <v>sans</v>
      </c>
      <c r="Y266" s="74">
        <f>SUMIF($E$11:$E$1004,AA266,AD$11:$AD$1004)</f>
        <v>0</v>
      </c>
      <c r="Z266" s="95">
        <f>SUMIF($E$11:$E$1004,AA266,AB$11:$AB$1004)</f>
        <v>0</v>
      </c>
      <c r="AA266" s="97">
        <f t="shared" si="62"/>
        <v>256</v>
      </c>
      <c r="AB266" s="74">
        <f t="shared" si="52"/>
        <v>0</v>
      </c>
      <c r="AC266" s="74">
        <f t="shared" si="53"/>
        <v>0</v>
      </c>
      <c r="AD266" s="74">
        <f t="shared" si="54"/>
        <v>0</v>
      </c>
      <c r="AE266" s="96">
        <f t="shared" si="55"/>
        <v>0</v>
      </c>
      <c r="AF266" s="74" t="str">
        <f t="shared" si="56"/>
        <v>sans</v>
      </c>
      <c r="AG266" s="74">
        <f t="shared" si="57"/>
        <v>0</v>
      </c>
      <c r="AH266" s="74">
        <f t="shared" si="48"/>
        <v>0</v>
      </c>
      <c r="AI266" s="74">
        <f t="shared" si="63"/>
        <v>0</v>
      </c>
      <c r="AJ266" s="74">
        <f t="shared" si="58"/>
        <v>0</v>
      </c>
      <c r="AK266" s="74">
        <f t="shared" si="59"/>
        <v>0</v>
      </c>
    </row>
    <row r="267" spans="1:37" ht="15.75" customHeight="1">
      <c r="A267" s="20"/>
      <c r="B267" s="19"/>
      <c r="C267" s="19"/>
      <c r="D267" s="70"/>
      <c r="E267" s="71"/>
      <c r="F267" s="125" t="str">
        <f>IF($A267 &lt;&gt; "",VLOOKUP($A267,CSP!$1:$1048576,10,FALSE)/1000000,"")</f>
        <v/>
      </c>
      <c r="G267" s="125" t="str">
        <f>IF($A267 &lt;&gt; "",VLOOKUP($A267,CSP!$1:$1048576,14,FALSE)/1000000,"")</f>
        <v/>
      </c>
      <c r="H267" s="126" t="str">
        <f t="shared" si="60"/>
        <v/>
      </c>
      <c r="I267" s="126" t="str">
        <f t="shared" si="61"/>
        <v/>
      </c>
      <c r="J267" s="126" t="str">
        <f t="shared" si="49"/>
        <v/>
      </c>
      <c r="K267" s="132" t="str">
        <f>IF($A267 &lt;&gt; "",VLOOKUP($A267,CSP!$1:$1048576,11,FALSE),"")</f>
        <v/>
      </c>
      <c r="L267" s="133" t="str">
        <f>IF($A267 &lt;&gt; "",VLOOKUP($A267,CSP!$1:$1048576,25,FALSE),"")</f>
        <v/>
      </c>
      <c r="N267" s="142"/>
      <c r="O267" s="144"/>
      <c r="P267" s="141" t="str">
        <f t="shared" ca="1" si="50"/>
        <v/>
      </c>
      <c r="W267" s="96">
        <f>SUMIF($E$11:$E$1004,AA267,AE$11:$AE$1004)</f>
        <v>0</v>
      </c>
      <c r="X267" s="74" t="str">
        <f t="shared" si="51"/>
        <v>sans</v>
      </c>
      <c r="Y267" s="74">
        <f>SUMIF($E$11:$E$1004,AA267,AD$11:$AD$1004)</f>
        <v>0</v>
      </c>
      <c r="Z267" s="95">
        <f>SUMIF($E$11:$E$1004,AA267,AB$11:$AB$1004)</f>
        <v>0</v>
      </c>
      <c r="AA267" s="97">
        <f t="shared" si="62"/>
        <v>257</v>
      </c>
      <c r="AB267" s="74">
        <f t="shared" si="52"/>
        <v>0</v>
      </c>
      <c r="AC267" s="74">
        <f t="shared" si="53"/>
        <v>0</v>
      </c>
      <c r="AD267" s="74">
        <f t="shared" si="54"/>
        <v>0</v>
      </c>
      <c r="AE267" s="96">
        <f t="shared" si="55"/>
        <v>0</v>
      </c>
      <c r="AF267" s="74" t="str">
        <f t="shared" si="56"/>
        <v>sans</v>
      </c>
      <c r="AG267" s="74">
        <f t="shared" si="57"/>
        <v>0</v>
      </c>
      <c r="AH267" s="74">
        <f t="shared" ref="AH267:AH330" si="64">IF($G$5=E267,AG267,0)</f>
        <v>0</v>
      </c>
      <c r="AI267" s="74">
        <f t="shared" si="63"/>
        <v>0</v>
      </c>
      <c r="AJ267" s="74">
        <f t="shared" si="58"/>
        <v>0</v>
      </c>
      <c r="AK267" s="74">
        <f t="shared" si="59"/>
        <v>0</v>
      </c>
    </row>
    <row r="268" spans="1:37" ht="15.75" customHeight="1">
      <c r="A268" s="20"/>
      <c r="B268" s="19"/>
      <c r="C268" s="19"/>
      <c r="D268" s="70"/>
      <c r="E268" s="71"/>
      <c r="F268" s="125" t="str">
        <f>IF($A268 &lt;&gt; "",VLOOKUP($A268,CSP!$1:$1048576,10,FALSE)/1000000,"")</f>
        <v/>
      </c>
      <c r="G268" s="125" t="str">
        <f>IF($A268 &lt;&gt; "",VLOOKUP($A268,CSP!$1:$1048576,14,FALSE)/1000000,"")</f>
        <v/>
      </c>
      <c r="H268" s="126" t="str">
        <f t="shared" si="60"/>
        <v/>
      </c>
      <c r="I268" s="126" t="str">
        <f t="shared" si="61"/>
        <v/>
      </c>
      <c r="J268" s="126" t="str">
        <f t="shared" ref="J268:J331" si="65">IF(OR(AND(B268="",C268=""),A268=""),"",IF(OR(AND(B268&lt;&gt;"",B268&lt;F268),AND(C268&lt;&gt;"",C268&lt;F268)),"sans",IF(OR(AND(C268&lt;&gt;"",C268&gt;=F268),AND(B268&gt;=F268,B268&lt;G268)),"D",IF(AND(B268&gt;=G268,B268&lt;10*G268,D268&lt;&gt;"oui"),"C",IF(OR(AND(B268&lt;1000*G268,D268="oui"),AND(B268&gt;=G268*10,B268&lt;1000*G268)),"B",IF(B268&gt;=1000*G268,"A",""))))))</f>
        <v/>
      </c>
      <c r="K268" s="132" t="str">
        <f>IF($A268 &lt;&gt; "",VLOOKUP($A268,CSP!$1:$1048576,11,FALSE),"")</f>
        <v/>
      </c>
      <c r="L268" s="133" t="str">
        <f>IF($A268 &lt;&gt; "",VLOOKUP($A268,CSP!$1:$1048576,25,FALSE),"")</f>
        <v/>
      </c>
      <c r="N268" s="142"/>
      <c r="O268" s="144"/>
      <c r="P268" s="141" t="str">
        <f t="shared" ref="P268:P331" ca="1" si="66">IF(OR(N268="",O268="",A268=""),"",N268/(2^((TODAY()-O268)/L268)))</f>
        <v/>
      </c>
      <c r="W268" s="96">
        <f>SUMIF($E$11:$E$1004,AA268,AE$11:$AE$1004)</f>
        <v>0</v>
      </c>
      <c r="X268" s="74" t="str">
        <f t="shared" ref="X268:X331" si="67">IF(Z268&gt;=1000,"A",IF(OR(Z268&gt;=10,Y268&gt;=1),"B",IF(Z268&gt;=1,"C",IF(W268&gt;=1,"D","sans"))))</f>
        <v>sans</v>
      </c>
      <c r="Y268" s="74">
        <f>SUMIF($E$11:$E$1004,AA268,AD$11:$AD$1004)</f>
        <v>0</v>
      </c>
      <c r="Z268" s="95">
        <f>SUMIF($E$11:$E$1004,AA268,AB$11:$AB$1004)</f>
        <v>0</v>
      </c>
      <c r="AA268" s="97">
        <f t="shared" si="62"/>
        <v>258</v>
      </c>
      <c r="AB268" s="74">
        <f t="shared" ref="AB268:AB331" si="68">IF(AND(B268&lt;&gt;"",G268&lt;&gt;""),B268/G268,0)</f>
        <v>0</v>
      </c>
      <c r="AC268" s="74">
        <f t="shared" ref="AC268:AC331" si="69">IF(AB268&gt;=1,1,0)</f>
        <v>0</v>
      </c>
      <c r="AD268" s="74">
        <f t="shared" ref="AD268:AD331" si="70">IF(AND(B268&lt;&gt;"",D268="oui"),1,0)</f>
        <v>0</v>
      </c>
      <c r="AE268" s="96">
        <f t="shared" ref="AE268:AE331" si="71">IF(B268&lt;&gt;"",B268/F268,0)</f>
        <v>0</v>
      </c>
      <c r="AF268" s="74" t="str">
        <f t="shared" ref="AF268:AF331" si="72">X268</f>
        <v>sans</v>
      </c>
      <c r="AG268" s="74">
        <f t="shared" ref="AG268:AG331" si="73">IF(B268&lt;&gt;"",IF(J268="sans",0,IF(J268="A",4,IF(J268="B",3,IF(J268="C",2,IF(J268="D",1,""))))),0)</f>
        <v>0</v>
      </c>
      <c r="AH268" s="74">
        <f t="shared" si="64"/>
        <v>0</v>
      </c>
      <c r="AI268" s="74">
        <f t="shared" si="63"/>
        <v>0</v>
      </c>
      <c r="AJ268" s="74">
        <f t="shared" ref="AJ268:AJ331" si="74">IF(AI268&gt;=1,1,0)</f>
        <v>0</v>
      </c>
      <c r="AK268" s="74">
        <f t="shared" ref="AK268:AK331" si="75">IF(C268&lt;&gt;"",L268,0)</f>
        <v>0</v>
      </c>
    </row>
    <row r="269" spans="1:37" ht="15.75" customHeight="1">
      <c r="A269" s="20"/>
      <c r="B269" s="19"/>
      <c r="C269" s="19"/>
      <c r="D269" s="70"/>
      <c r="E269" s="71"/>
      <c r="F269" s="125" t="str">
        <f>IF($A269 &lt;&gt; "",VLOOKUP($A269,CSP!$1:$1048576,10,FALSE)/1000000,"")</f>
        <v/>
      </c>
      <c r="G269" s="125" t="str">
        <f>IF($A269 &lt;&gt; "",VLOOKUP($A269,CSP!$1:$1048576,14,FALSE)/1000000,"")</f>
        <v/>
      </c>
      <c r="H269" s="126" t="str">
        <f t="shared" ref="H269:H332" si="76">IF(AND(C269&lt;&gt;0,A269&lt;&gt;""), $C269/$F269,"")</f>
        <v/>
      </c>
      <c r="I269" s="126" t="str">
        <f t="shared" ref="I269:I332" si="77">IF(AND(F269=0,OR(B269&lt;&gt;"",C269&lt;&gt;"")),1,IF(AND(A269&lt;&gt;"",OR(B269&lt;&gt;"",C269&lt;&gt;"")),(B269+C269)/F269,""))</f>
        <v/>
      </c>
      <c r="J269" s="126" t="str">
        <f t="shared" si="65"/>
        <v/>
      </c>
      <c r="K269" s="132" t="str">
        <f>IF($A269 &lt;&gt; "",VLOOKUP($A269,CSP!$1:$1048576,11,FALSE),"")</f>
        <v/>
      </c>
      <c r="L269" s="133" t="str">
        <f>IF($A269 &lt;&gt; "",VLOOKUP($A269,CSP!$1:$1048576,25,FALSE),"")</f>
        <v/>
      </c>
      <c r="N269" s="142"/>
      <c r="O269" s="144"/>
      <c r="P269" s="141" t="str">
        <f t="shared" ca="1" si="66"/>
        <v/>
      </c>
      <c r="W269" s="96">
        <f>SUMIF($E$11:$E$1004,AA269,AE$11:$AE$1004)</f>
        <v>0</v>
      </c>
      <c r="X269" s="74" t="str">
        <f t="shared" si="67"/>
        <v>sans</v>
      </c>
      <c r="Y269" s="74">
        <f>SUMIF($E$11:$E$1004,AA269,AD$11:$AD$1004)</f>
        <v>0</v>
      </c>
      <c r="Z269" s="95">
        <f>SUMIF($E$11:$E$1004,AA269,AB$11:$AB$1004)</f>
        <v>0</v>
      </c>
      <c r="AA269" s="97">
        <f t="shared" ref="AA269:AA332" si="78">1+AA268</f>
        <v>259</v>
      </c>
      <c r="AB269" s="74">
        <f t="shared" si="68"/>
        <v>0</v>
      </c>
      <c r="AC269" s="74">
        <f t="shared" si="69"/>
        <v>0</v>
      </c>
      <c r="AD269" s="74">
        <f t="shared" si="70"/>
        <v>0</v>
      </c>
      <c r="AE269" s="96">
        <f t="shared" si="71"/>
        <v>0</v>
      </c>
      <c r="AF269" s="74" t="str">
        <f t="shared" si="72"/>
        <v>sans</v>
      </c>
      <c r="AG269" s="74">
        <f t="shared" si="73"/>
        <v>0</v>
      </c>
      <c r="AH269" s="74">
        <f t="shared" si="64"/>
        <v>0</v>
      </c>
      <c r="AI269" s="74">
        <f t="shared" ref="AI269:AI332" si="79">IF(AND(B269&lt;&gt;"",ISNUMBER(K269),K269&lt;&gt;0),B269/K269,0)</f>
        <v>0</v>
      </c>
      <c r="AJ269" s="74">
        <f t="shared" si="74"/>
        <v>0</v>
      </c>
      <c r="AK269" s="74">
        <f t="shared" si="75"/>
        <v>0</v>
      </c>
    </row>
    <row r="270" spans="1:37" ht="15.75" customHeight="1">
      <c r="A270" s="20"/>
      <c r="B270" s="19"/>
      <c r="C270" s="19"/>
      <c r="D270" s="70"/>
      <c r="E270" s="71"/>
      <c r="F270" s="125" t="str">
        <f>IF($A270 &lt;&gt; "",VLOOKUP($A270,CSP!$1:$1048576,10,FALSE)/1000000,"")</f>
        <v/>
      </c>
      <c r="G270" s="125" t="str">
        <f>IF($A270 &lt;&gt; "",VLOOKUP($A270,CSP!$1:$1048576,14,FALSE)/1000000,"")</f>
        <v/>
      </c>
      <c r="H270" s="126" t="str">
        <f t="shared" si="76"/>
        <v/>
      </c>
      <c r="I270" s="126" t="str">
        <f t="shared" si="77"/>
        <v/>
      </c>
      <c r="J270" s="126" t="str">
        <f t="shared" si="65"/>
        <v/>
      </c>
      <c r="K270" s="132" t="str">
        <f>IF($A270 &lt;&gt; "",VLOOKUP($A270,CSP!$1:$1048576,11,FALSE),"")</f>
        <v/>
      </c>
      <c r="L270" s="133" t="str">
        <f>IF($A270 &lt;&gt; "",VLOOKUP($A270,CSP!$1:$1048576,25,FALSE),"")</f>
        <v/>
      </c>
      <c r="N270" s="142"/>
      <c r="O270" s="144"/>
      <c r="P270" s="141" t="str">
        <f t="shared" ca="1" si="66"/>
        <v/>
      </c>
      <c r="W270" s="96">
        <f>SUMIF($E$11:$E$1004,AA270,AE$11:$AE$1004)</f>
        <v>0</v>
      </c>
      <c r="X270" s="74" t="str">
        <f t="shared" si="67"/>
        <v>sans</v>
      </c>
      <c r="Y270" s="74">
        <f>SUMIF($E$11:$E$1004,AA270,AD$11:$AD$1004)</f>
        <v>0</v>
      </c>
      <c r="Z270" s="95">
        <f>SUMIF($E$11:$E$1004,AA270,AB$11:$AB$1004)</f>
        <v>0</v>
      </c>
      <c r="AA270" s="97">
        <f t="shared" si="78"/>
        <v>260</v>
      </c>
      <c r="AB270" s="74">
        <f t="shared" si="68"/>
        <v>0</v>
      </c>
      <c r="AC270" s="74">
        <f t="shared" si="69"/>
        <v>0</v>
      </c>
      <c r="AD270" s="74">
        <f t="shared" si="70"/>
        <v>0</v>
      </c>
      <c r="AE270" s="96">
        <f t="shared" si="71"/>
        <v>0</v>
      </c>
      <c r="AF270" s="74" t="str">
        <f t="shared" si="72"/>
        <v>sans</v>
      </c>
      <c r="AG270" s="74">
        <f t="shared" si="73"/>
        <v>0</v>
      </c>
      <c r="AH270" s="74">
        <f t="shared" si="64"/>
        <v>0</v>
      </c>
      <c r="AI270" s="74">
        <f t="shared" si="79"/>
        <v>0</v>
      </c>
      <c r="AJ270" s="74">
        <f t="shared" si="74"/>
        <v>0</v>
      </c>
      <c r="AK270" s="74">
        <f t="shared" si="75"/>
        <v>0</v>
      </c>
    </row>
    <row r="271" spans="1:37" ht="15.75" customHeight="1">
      <c r="A271" s="20"/>
      <c r="B271" s="19"/>
      <c r="C271" s="19"/>
      <c r="D271" s="70"/>
      <c r="E271" s="71"/>
      <c r="F271" s="125" t="str">
        <f>IF($A271 &lt;&gt; "",VLOOKUP($A271,CSP!$1:$1048576,10,FALSE)/1000000,"")</f>
        <v/>
      </c>
      <c r="G271" s="125" t="str">
        <f>IF($A271 &lt;&gt; "",VLOOKUP($A271,CSP!$1:$1048576,14,FALSE)/1000000,"")</f>
        <v/>
      </c>
      <c r="H271" s="126" t="str">
        <f t="shared" si="76"/>
        <v/>
      </c>
      <c r="I271" s="126" t="str">
        <f t="shared" si="77"/>
        <v/>
      </c>
      <c r="J271" s="126" t="str">
        <f t="shared" si="65"/>
        <v/>
      </c>
      <c r="K271" s="132" t="str">
        <f>IF($A271 &lt;&gt; "",VLOOKUP($A271,CSP!$1:$1048576,11,FALSE),"")</f>
        <v/>
      </c>
      <c r="L271" s="133" t="str">
        <f>IF($A271 &lt;&gt; "",VLOOKUP($A271,CSP!$1:$1048576,25,FALSE),"")</f>
        <v/>
      </c>
      <c r="N271" s="142"/>
      <c r="O271" s="144"/>
      <c r="P271" s="141" t="str">
        <f t="shared" ca="1" si="66"/>
        <v/>
      </c>
      <c r="W271" s="96">
        <f>SUMIF($E$11:$E$1004,AA271,AE$11:$AE$1004)</f>
        <v>0</v>
      </c>
      <c r="X271" s="74" t="str">
        <f t="shared" si="67"/>
        <v>sans</v>
      </c>
      <c r="Y271" s="74">
        <f>SUMIF($E$11:$E$1004,AA271,AD$11:$AD$1004)</f>
        <v>0</v>
      </c>
      <c r="Z271" s="95">
        <f>SUMIF($E$11:$E$1004,AA271,AB$11:$AB$1004)</f>
        <v>0</v>
      </c>
      <c r="AA271" s="97">
        <f t="shared" si="78"/>
        <v>261</v>
      </c>
      <c r="AB271" s="74">
        <f t="shared" si="68"/>
        <v>0</v>
      </c>
      <c r="AC271" s="74">
        <f t="shared" si="69"/>
        <v>0</v>
      </c>
      <c r="AD271" s="74">
        <f t="shared" si="70"/>
        <v>0</v>
      </c>
      <c r="AE271" s="96">
        <f t="shared" si="71"/>
        <v>0</v>
      </c>
      <c r="AF271" s="74" t="str">
        <f t="shared" si="72"/>
        <v>sans</v>
      </c>
      <c r="AG271" s="74">
        <f t="shared" si="73"/>
        <v>0</v>
      </c>
      <c r="AH271" s="74">
        <f t="shared" si="64"/>
        <v>0</v>
      </c>
      <c r="AI271" s="74">
        <f t="shared" si="79"/>
        <v>0</v>
      </c>
      <c r="AJ271" s="74">
        <f t="shared" si="74"/>
        <v>0</v>
      </c>
      <c r="AK271" s="74">
        <f t="shared" si="75"/>
        <v>0</v>
      </c>
    </row>
    <row r="272" spans="1:37" ht="15.75" customHeight="1">
      <c r="A272" s="20"/>
      <c r="B272" s="19"/>
      <c r="C272" s="19"/>
      <c r="D272" s="70"/>
      <c r="E272" s="71"/>
      <c r="F272" s="125" t="str">
        <f>IF($A272 &lt;&gt; "",VLOOKUP($A272,CSP!$1:$1048576,10,FALSE)/1000000,"")</f>
        <v/>
      </c>
      <c r="G272" s="125" t="str">
        <f>IF($A272 &lt;&gt; "",VLOOKUP($A272,CSP!$1:$1048576,14,FALSE)/1000000,"")</f>
        <v/>
      </c>
      <c r="H272" s="126" t="str">
        <f t="shared" si="76"/>
        <v/>
      </c>
      <c r="I272" s="126" t="str">
        <f t="shared" si="77"/>
        <v/>
      </c>
      <c r="J272" s="126" t="str">
        <f t="shared" si="65"/>
        <v/>
      </c>
      <c r="K272" s="132" t="str">
        <f>IF($A272 &lt;&gt; "",VLOOKUP($A272,CSP!$1:$1048576,11,FALSE),"")</f>
        <v/>
      </c>
      <c r="L272" s="133" t="str">
        <f>IF($A272 &lt;&gt; "",VLOOKUP($A272,CSP!$1:$1048576,25,FALSE),"")</f>
        <v/>
      </c>
      <c r="N272" s="142"/>
      <c r="O272" s="144"/>
      <c r="P272" s="141" t="str">
        <f t="shared" ca="1" si="66"/>
        <v/>
      </c>
      <c r="W272" s="96">
        <f>SUMIF($E$11:$E$1004,AA272,AE$11:$AE$1004)</f>
        <v>0</v>
      </c>
      <c r="X272" s="74" t="str">
        <f t="shared" si="67"/>
        <v>sans</v>
      </c>
      <c r="Y272" s="74">
        <f>SUMIF($E$11:$E$1004,AA272,AD$11:$AD$1004)</f>
        <v>0</v>
      </c>
      <c r="Z272" s="95">
        <f>SUMIF($E$11:$E$1004,AA272,AB$11:$AB$1004)</f>
        <v>0</v>
      </c>
      <c r="AA272" s="97">
        <f t="shared" si="78"/>
        <v>262</v>
      </c>
      <c r="AB272" s="74">
        <f t="shared" si="68"/>
        <v>0</v>
      </c>
      <c r="AC272" s="74">
        <f t="shared" si="69"/>
        <v>0</v>
      </c>
      <c r="AD272" s="74">
        <f t="shared" si="70"/>
        <v>0</v>
      </c>
      <c r="AE272" s="96">
        <f t="shared" si="71"/>
        <v>0</v>
      </c>
      <c r="AF272" s="74" t="str">
        <f t="shared" si="72"/>
        <v>sans</v>
      </c>
      <c r="AG272" s="74">
        <f t="shared" si="73"/>
        <v>0</v>
      </c>
      <c r="AH272" s="74">
        <f t="shared" si="64"/>
        <v>0</v>
      </c>
      <c r="AI272" s="74">
        <f t="shared" si="79"/>
        <v>0</v>
      </c>
      <c r="AJ272" s="74">
        <f t="shared" si="74"/>
        <v>0</v>
      </c>
      <c r="AK272" s="74">
        <f t="shared" si="75"/>
        <v>0</v>
      </c>
    </row>
    <row r="273" spans="1:37" ht="15.75" customHeight="1">
      <c r="A273" s="20"/>
      <c r="B273" s="19"/>
      <c r="C273" s="19"/>
      <c r="D273" s="70"/>
      <c r="E273" s="71"/>
      <c r="F273" s="125" t="str">
        <f>IF($A273 &lt;&gt; "",VLOOKUP($A273,CSP!$1:$1048576,10,FALSE)/1000000,"")</f>
        <v/>
      </c>
      <c r="G273" s="125" t="str">
        <f>IF($A273 &lt;&gt; "",VLOOKUP($A273,CSP!$1:$1048576,14,FALSE)/1000000,"")</f>
        <v/>
      </c>
      <c r="H273" s="126" t="str">
        <f t="shared" si="76"/>
        <v/>
      </c>
      <c r="I273" s="126" t="str">
        <f t="shared" si="77"/>
        <v/>
      </c>
      <c r="J273" s="126" t="str">
        <f t="shared" si="65"/>
        <v/>
      </c>
      <c r="K273" s="132" t="str">
        <f>IF($A273 &lt;&gt; "",VLOOKUP($A273,CSP!$1:$1048576,11,FALSE),"")</f>
        <v/>
      </c>
      <c r="L273" s="133" t="str">
        <f>IF($A273 &lt;&gt; "",VLOOKUP($A273,CSP!$1:$1048576,25,FALSE),"")</f>
        <v/>
      </c>
      <c r="N273" s="142"/>
      <c r="O273" s="144"/>
      <c r="P273" s="141" t="str">
        <f t="shared" ca="1" si="66"/>
        <v/>
      </c>
      <c r="W273" s="96">
        <f>SUMIF($E$11:$E$1004,AA273,AE$11:$AE$1004)</f>
        <v>0</v>
      </c>
      <c r="X273" s="74" t="str">
        <f t="shared" si="67"/>
        <v>sans</v>
      </c>
      <c r="Y273" s="74">
        <f>SUMIF($E$11:$E$1004,AA273,AD$11:$AD$1004)</f>
        <v>0</v>
      </c>
      <c r="Z273" s="95">
        <f>SUMIF($E$11:$E$1004,AA273,AB$11:$AB$1004)</f>
        <v>0</v>
      </c>
      <c r="AA273" s="97">
        <f t="shared" si="78"/>
        <v>263</v>
      </c>
      <c r="AB273" s="74">
        <f t="shared" si="68"/>
        <v>0</v>
      </c>
      <c r="AC273" s="74">
        <f t="shared" si="69"/>
        <v>0</v>
      </c>
      <c r="AD273" s="74">
        <f t="shared" si="70"/>
        <v>0</v>
      </c>
      <c r="AE273" s="96">
        <f t="shared" si="71"/>
        <v>0</v>
      </c>
      <c r="AF273" s="74" t="str">
        <f t="shared" si="72"/>
        <v>sans</v>
      </c>
      <c r="AG273" s="74">
        <f t="shared" si="73"/>
        <v>0</v>
      </c>
      <c r="AH273" s="74">
        <f t="shared" si="64"/>
        <v>0</v>
      </c>
      <c r="AI273" s="74">
        <f t="shared" si="79"/>
        <v>0</v>
      </c>
      <c r="AJ273" s="74">
        <f t="shared" si="74"/>
        <v>0</v>
      </c>
      <c r="AK273" s="74">
        <f t="shared" si="75"/>
        <v>0</v>
      </c>
    </row>
    <row r="274" spans="1:37" ht="15.75" customHeight="1">
      <c r="A274" s="20"/>
      <c r="B274" s="19"/>
      <c r="C274" s="19"/>
      <c r="D274" s="70"/>
      <c r="E274" s="71"/>
      <c r="F274" s="125" t="str">
        <f>IF($A274 &lt;&gt; "",VLOOKUP($A274,CSP!$1:$1048576,10,FALSE)/1000000,"")</f>
        <v/>
      </c>
      <c r="G274" s="125" t="str">
        <f>IF($A274 &lt;&gt; "",VLOOKUP($A274,CSP!$1:$1048576,14,FALSE)/1000000,"")</f>
        <v/>
      </c>
      <c r="H274" s="126" t="str">
        <f t="shared" si="76"/>
        <v/>
      </c>
      <c r="I274" s="126" t="str">
        <f t="shared" si="77"/>
        <v/>
      </c>
      <c r="J274" s="126" t="str">
        <f t="shared" si="65"/>
        <v/>
      </c>
      <c r="K274" s="132" t="str">
        <f>IF($A274 &lt;&gt; "",VLOOKUP($A274,CSP!$1:$1048576,11,FALSE),"")</f>
        <v/>
      </c>
      <c r="L274" s="133" t="str">
        <f>IF($A274 &lt;&gt; "",VLOOKUP($A274,CSP!$1:$1048576,25,FALSE),"")</f>
        <v/>
      </c>
      <c r="N274" s="142"/>
      <c r="O274" s="144"/>
      <c r="P274" s="141" t="str">
        <f t="shared" ca="1" si="66"/>
        <v/>
      </c>
      <c r="W274" s="96">
        <f>SUMIF($E$11:$E$1004,AA274,AE$11:$AE$1004)</f>
        <v>0</v>
      </c>
      <c r="X274" s="74" t="str">
        <f t="shared" si="67"/>
        <v>sans</v>
      </c>
      <c r="Y274" s="74">
        <f>SUMIF($E$11:$E$1004,AA274,AD$11:$AD$1004)</f>
        <v>0</v>
      </c>
      <c r="Z274" s="95">
        <f>SUMIF($E$11:$E$1004,AA274,AB$11:$AB$1004)</f>
        <v>0</v>
      </c>
      <c r="AA274" s="97">
        <f t="shared" si="78"/>
        <v>264</v>
      </c>
      <c r="AB274" s="74">
        <f t="shared" si="68"/>
        <v>0</v>
      </c>
      <c r="AC274" s="74">
        <f t="shared" si="69"/>
        <v>0</v>
      </c>
      <c r="AD274" s="74">
        <f t="shared" si="70"/>
        <v>0</v>
      </c>
      <c r="AE274" s="96">
        <f t="shared" si="71"/>
        <v>0</v>
      </c>
      <c r="AF274" s="74" t="str">
        <f t="shared" si="72"/>
        <v>sans</v>
      </c>
      <c r="AG274" s="74">
        <f t="shared" si="73"/>
        <v>0</v>
      </c>
      <c r="AH274" s="74">
        <f t="shared" si="64"/>
        <v>0</v>
      </c>
      <c r="AI274" s="74">
        <f t="shared" si="79"/>
        <v>0</v>
      </c>
      <c r="AJ274" s="74">
        <f t="shared" si="74"/>
        <v>0</v>
      </c>
      <c r="AK274" s="74">
        <f t="shared" si="75"/>
        <v>0</v>
      </c>
    </row>
    <row r="275" spans="1:37" ht="15.75" customHeight="1">
      <c r="A275" s="20"/>
      <c r="B275" s="19"/>
      <c r="C275" s="19"/>
      <c r="D275" s="70"/>
      <c r="E275" s="71"/>
      <c r="F275" s="125" t="str">
        <f>IF($A275 &lt;&gt; "",VLOOKUP($A275,CSP!$1:$1048576,10,FALSE)/1000000,"")</f>
        <v/>
      </c>
      <c r="G275" s="125" t="str">
        <f>IF($A275 &lt;&gt; "",VLOOKUP($A275,CSP!$1:$1048576,14,FALSE)/1000000,"")</f>
        <v/>
      </c>
      <c r="H275" s="126" t="str">
        <f t="shared" si="76"/>
        <v/>
      </c>
      <c r="I275" s="126" t="str">
        <f t="shared" si="77"/>
        <v/>
      </c>
      <c r="J275" s="126" t="str">
        <f t="shared" si="65"/>
        <v/>
      </c>
      <c r="K275" s="132" t="str">
        <f>IF($A275 &lt;&gt; "",VLOOKUP($A275,CSP!$1:$1048576,11,FALSE),"")</f>
        <v/>
      </c>
      <c r="L275" s="133" t="str">
        <f>IF($A275 &lt;&gt; "",VLOOKUP($A275,CSP!$1:$1048576,25,FALSE),"")</f>
        <v/>
      </c>
      <c r="N275" s="142"/>
      <c r="O275" s="144"/>
      <c r="P275" s="141" t="str">
        <f t="shared" ca="1" si="66"/>
        <v/>
      </c>
      <c r="W275" s="96">
        <f>SUMIF($E$11:$E$1004,AA275,AE$11:$AE$1004)</f>
        <v>0</v>
      </c>
      <c r="X275" s="74" t="str">
        <f t="shared" si="67"/>
        <v>sans</v>
      </c>
      <c r="Y275" s="74">
        <f>SUMIF($E$11:$E$1004,AA275,AD$11:$AD$1004)</f>
        <v>0</v>
      </c>
      <c r="Z275" s="95">
        <f>SUMIF($E$11:$E$1004,AA275,AB$11:$AB$1004)</f>
        <v>0</v>
      </c>
      <c r="AA275" s="97">
        <f t="shared" si="78"/>
        <v>265</v>
      </c>
      <c r="AB275" s="74">
        <f t="shared" si="68"/>
        <v>0</v>
      </c>
      <c r="AC275" s="74">
        <f t="shared" si="69"/>
        <v>0</v>
      </c>
      <c r="AD275" s="74">
        <f t="shared" si="70"/>
        <v>0</v>
      </c>
      <c r="AE275" s="96">
        <f t="shared" si="71"/>
        <v>0</v>
      </c>
      <c r="AF275" s="74" t="str">
        <f t="shared" si="72"/>
        <v>sans</v>
      </c>
      <c r="AG275" s="74">
        <f t="shared" si="73"/>
        <v>0</v>
      </c>
      <c r="AH275" s="74">
        <f t="shared" si="64"/>
        <v>0</v>
      </c>
      <c r="AI275" s="74">
        <f t="shared" si="79"/>
        <v>0</v>
      </c>
      <c r="AJ275" s="74">
        <f t="shared" si="74"/>
        <v>0</v>
      </c>
      <c r="AK275" s="74">
        <f t="shared" si="75"/>
        <v>0</v>
      </c>
    </row>
    <row r="276" spans="1:37" ht="15.75" customHeight="1">
      <c r="A276" s="20"/>
      <c r="B276" s="19"/>
      <c r="C276" s="19"/>
      <c r="D276" s="70"/>
      <c r="E276" s="71"/>
      <c r="F276" s="125" t="str">
        <f>IF($A276 &lt;&gt; "",VLOOKUP($A276,CSP!$1:$1048576,10,FALSE)/1000000,"")</f>
        <v/>
      </c>
      <c r="G276" s="125" t="str">
        <f>IF($A276 &lt;&gt; "",VLOOKUP($A276,CSP!$1:$1048576,14,FALSE)/1000000,"")</f>
        <v/>
      </c>
      <c r="H276" s="126" t="str">
        <f t="shared" si="76"/>
        <v/>
      </c>
      <c r="I276" s="126" t="str">
        <f t="shared" si="77"/>
        <v/>
      </c>
      <c r="J276" s="126" t="str">
        <f t="shared" si="65"/>
        <v/>
      </c>
      <c r="K276" s="132" t="str">
        <f>IF($A276 &lt;&gt; "",VLOOKUP($A276,CSP!$1:$1048576,11,FALSE),"")</f>
        <v/>
      </c>
      <c r="L276" s="133" t="str">
        <f>IF($A276 &lt;&gt; "",VLOOKUP($A276,CSP!$1:$1048576,25,FALSE),"")</f>
        <v/>
      </c>
      <c r="N276" s="142"/>
      <c r="O276" s="144"/>
      <c r="P276" s="141" t="str">
        <f t="shared" ca="1" si="66"/>
        <v/>
      </c>
      <c r="W276" s="96">
        <f>SUMIF($E$11:$E$1004,AA276,AE$11:$AE$1004)</f>
        <v>0</v>
      </c>
      <c r="X276" s="74" t="str">
        <f t="shared" si="67"/>
        <v>sans</v>
      </c>
      <c r="Y276" s="74">
        <f>SUMIF($E$11:$E$1004,AA276,AD$11:$AD$1004)</f>
        <v>0</v>
      </c>
      <c r="Z276" s="95">
        <f>SUMIF($E$11:$E$1004,AA276,AB$11:$AB$1004)</f>
        <v>0</v>
      </c>
      <c r="AA276" s="97">
        <f t="shared" si="78"/>
        <v>266</v>
      </c>
      <c r="AB276" s="74">
        <f t="shared" si="68"/>
        <v>0</v>
      </c>
      <c r="AC276" s="74">
        <f t="shared" si="69"/>
        <v>0</v>
      </c>
      <c r="AD276" s="74">
        <f t="shared" si="70"/>
        <v>0</v>
      </c>
      <c r="AE276" s="96">
        <f t="shared" si="71"/>
        <v>0</v>
      </c>
      <c r="AF276" s="74" t="str">
        <f t="shared" si="72"/>
        <v>sans</v>
      </c>
      <c r="AG276" s="74">
        <f t="shared" si="73"/>
        <v>0</v>
      </c>
      <c r="AH276" s="74">
        <f t="shared" si="64"/>
        <v>0</v>
      </c>
      <c r="AI276" s="74">
        <f t="shared" si="79"/>
        <v>0</v>
      </c>
      <c r="AJ276" s="74">
        <f t="shared" si="74"/>
        <v>0</v>
      </c>
      <c r="AK276" s="74">
        <f t="shared" si="75"/>
        <v>0</v>
      </c>
    </row>
    <row r="277" spans="1:37" ht="15.75" customHeight="1">
      <c r="A277" s="20"/>
      <c r="B277" s="19"/>
      <c r="C277" s="19"/>
      <c r="D277" s="70"/>
      <c r="E277" s="71"/>
      <c r="F277" s="125" t="str">
        <f>IF($A277 &lt;&gt; "",VLOOKUP($A277,CSP!$1:$1048576,10,FALSE)/1000000,"")</f>
        <v/>
      </c>
      <c r="G277" s="125" t="str">
        <f>IF($A277 &lt;&gt; "",VLOOKUP($A277,CSP!$1:$1048576,14,FALSE)/1000000,"")</f>
        <v/>
      </c>
      <c r="H277" s="126" t="str">
        <f t="shared" si="76"/>
        <v/>
      </c>
      <c r="I277" s="126" t="str">
        <f t="shared" si="77"/>
        <v/>
      </c>
      <c r="J277" s="126" t="str">
        <f t="shared" si="65"/>
        <v/>
      </c>
      <c r="K277" s="132" t="str">
        <f>IF($A277 &lt;&gt; "",VLOOKUP($A277,CSP!$1:$1048576,11,FALSE),"")</f>
        <v/>
      </c>
      <c r="L277" s="133" t="str">
        <f>IF($A277 &lt;&gt; "",VLOOKUP($A277,CSP!$1:$1048576,25,FALSE),"")</f>
        <v/>
      </c>
      <c r="N277" s="142"/>
      <c r="O277" s="144"/>
      <c r="P277" s="141" t="str">
        <f t="shared" ca="1" si="66"/>
        <v/>
      </c>
      <c r="W277" s="96">
        <f>SUMIF($E$11:$E$1004,AA277,AE$11:$AE$1004)</f>
        <v>0</v>
      </c>
      <c r="X277" s="74" t="str">
        <f t="shared" si="67"/>
        <v>sans</v>
      </c>
      <c r="Y277" s="74">
        <f>SUMIF($E$11:$E$1004,AA277,AD$11:$AD$1004)</f>
        <v>0</v>
      </c>
      <c r="Z277" s="95">
        <f>SUMIF($E$11:$E$1004,AA277,AB$11:$AB$1004)</f>
        <v>0</v>
      </c>
      <c r="AA277" s="97">
        <f t="shared" si="78"/>
        <v>267</v>
      </c>
      <c r="AB277" s="74">
        <f t="shared" si="68"/>
        <v>0</v>
      </c>
      <c r="AC277" s="74">
        <f t="shared" si="69"/>
        <v>0</v>
      </c>
      <c r="AD277" s="74">
        <f t="shared" si="70"/>
        <v>0</v>
      </c>
      <c r="AE277" s="96">
        <f t="shared" si="71"/>
        <v>0</v>
      </c>
      <c r="AF277" s="74" t="str">
        <f t="shared" si="72"/>
        <v>sans</v>
      </c>
      <c r="AG277" s="74">
        <f t="shared" si="73"/>
        <v>0</v>
      </c>
      <c r="AH277" s="74">
        <f t="shared" si="64"/>
        <v>0</v>
      </c>
      <c r="AI277" s="74">
        <f t="shared" si="79"/>
        <v>0</v>
      </c>
      <c r="AJ277" s="74">
        <f t="shared" si="74"/>
        <v>0</v>
      </c>
      <c r="AK277" s="74">
        <f t="shared" si="75"/>
        <v>0</v>
      </c>
    </row>
    <row r="278" spans="1:37" ht="15.75" customHeight="1">
      <c r="A278" s="20"/>
      <c r="B278" s="19"/>
      <c r="C278" s="19"/>
      <c r="D278" s="70"/>
      <c r="E278" s="71"/>
      <c r="F278" s="125" t="str">
        <f>IF($A278 &lt;&gt; "",VLOOKUP($A278,CSP!$1:$1048576,10,FALSE)/1000000,"")</f>
        <v/>
      </c>
      <c r="G278" s="125" t="str">
        <f>IF($A278 &lt;&gt; "",VLOOKUP($A278,CSP!$1:$1048576,14,FALSE)/1000000,"")</f>
        <v/>
      </c>
      <c r="H278" s="126" t="str">
        <f t="shared" si="76"/>
        <v/>
      </c>
      <c r="I278" s="126" t="str">
        <f t="shared" si="77"/>
        <v/>
      </c>
      <c r="J278" s="126" t="str">
        <f t="shared" si="65"/>
        <v/>
      </c>
      <c r="K278" s="132" t="str">
        <f>IF($A278 &lt;&gt; "",VLOOKUP($A278,CSP!$1:$1048576,11,FALSE),"")</f>
        <v/>
      </c>
      <c r="L278" s="133" t="str">
        <f>IF($A278 &lt;&gt; "",VLOOKUP($A278,CSP!$1:$1048576,25,FALSE),"")</f>
        <v/>
      </c>
      <c r="N278" s="142"/>
      <c r="O278" s="144"/>
      <c r="P278" s="141" t="str">
        <f t="shared" ca="1" si="66"/>
        <v/>
      </c>
      <c r="W278" s="96">
        <f>SUMIF($E$11:$E$1004,AA278,AE$11:$AE$1004)</f>
        <v>0</v>
      </c>
      <c r="X278" s="74" t="str">
        <f t="shared" si="67"/>
        <v>sans</v>
      </c>
      <c r="Y278" s="74">
        <f>SUMIF($E$11:$E$1004,AA278,AD$11:$AD$1004)</f>
        <v>0</v>
      </c>
      <c r="Z278" s="95">
        <f>SUMIF($E$11:$E$1004,AA278,AB$11:$AB$1004)</f>
        <v>0</v>
      </c>
      <c r="AA278" s="97">
        <f t="shared" si="78"/>
        <v>268</v>
      </c>
      <c r="AB278" s="74">
        <f t="shared" si="68"/>
        <v>0</v>
      </c>
      <c r="AC278" s="74">
        <f t="shared" si="69"/>
        <v>0</v>
      </c>
      <c r="AD278" s="74">
        <f t="shared" si="70"/>
        <v>0</v>
      </c>
      <c r="AE278" s="96">
        <f t="shared" si="71"/>
        <v>0</v>
      </c>
      <c r="AF278" s="74" t="str">
        <f t="shared" si="72"/>
        <v>sans</v>
      </c>
      <c r="AG278" s="74">
        <f t="shared" si="73"/>
        <v>0</v>
      </c>
      <c r="AH278" s="74">
        <f t="shared" si="64"/>
        <v>0</v>
      </c>
      <c r="AI278" s="74">
        <f t="shared" si="79"/>
        <v>0</v>
      </c>
      <c r="AJ278" s="74">
        <f t="shared" si="74"/>
        <v>0</v>
      </c>
      <c r="AK278" s="74">
        <f t="shared" si="75"/>
        <v>0</v>
      </c>
    </row>
    <row r="279" spans="1:37" ht="15.75" customHeight="1">
      <c r="A279" s="20"/>
      <c r="B279" s="19"/>
      <c r="C279" s="19"/>
      <c r="D279" s="70"/>
      <c r="E279" s="71"/>
      <c r="F279" s="125" t="str">
        <f>IF($A279 &lt;&gt; "",VLOOKUP($A279,CSP!$1:$1048576,10,FALSE)/1000000,"")</f>
        <v/>
      </c>
      <c r="G279" s="125" t="str">
        <f>IF($A279 &lt;&gt; "",VLOOKUP($A279,CSP!$1:$1048576,14,FALSE)/1000000,"")</f>
        <v/>
      </c>
      <c r="H279" s="126" t="str">
        <f t="shared" si="76"/>
        <v/>
      </c>
      <c r="I279" s="126" t="str">
        <f t="shared" si="77"/>
        <v/>
      </c>
      <c r="J279" s="126" t="str">
        <f t="shared" si="65"/>
        <v/>
      </c>
      <c r="K279" s="132" t="str">
        <f>IF($A279 &lt;&gt; "",VLOOKUP($A279,CSP!$1:$1048576,11,FALSE),"")</f>
        <v/>
      </c>
      <c r="L279" s="133" t="str">
        <f>IF($A279 &lt;&gt; "",VLOOKUP($A279,CSP!$1:$1048576,25,FALSE),"")</f>
        <v/>
      </c>
      <c r="N279" s="142"/>
      <c r="O279" s="144"/>
      <c r="P279" s="141" t="str">
        <f t="shared" ca="1" si="66"/>
        <v/>
      </c>
      <c r="W279" s="96">
        <f>SUMIF($E$11:$E$1004,AA279,AE$11:$AE$1004)</f>
        <v>0</v>
      </c>
      <c r="X279" s="74" t="str">
        <f t="shared" si="67"/>
        <v>sans</v>
      </c>
      <c r="Y279" s="74">
        <f>SUMIF($E$11:$E$1004,AA279,AD$11:$AD$1004)</f>
        <v>0</v>
      </c>
      <c r="Z279" s="95">
        <f>SUMIF($E$11:$E$1004,AA279,AB$11:$AB$1004)</f>
        <v>0</v>
      </c>
      <c r="AA279" s="97">
        <f t="shared" si="78"/>
        <v>269</v>
      </c>
      <c r="AB279" s="74">
        <f t="shared" si="68"/>
        <v>0</v>
      </c>
      <c r="AC279" s="74">
        <f t="shared" si="69"/>
        <v>0</v>
      </c>
      <c r="AD279" s="74">
        <f t="shared" si="70"/>
        <v>0</v>
      </c>
      <c r="AE279" s="96">
        <f t="shared" si="71"/>
        <v>0</v>
      </c>
      <c r="AF279" s="74" t="str">
        <f t="shared" si="72"/>
        <v>sans</v>
      </c>
      <c r="AG279" s="74">
        <f t="shared" si="73"/>
        <v>0</v>
      </c>
      <c r="AH279" s="74">
        <f t="shared" si="64"/>
        <v>0</v>
      </c>
      <c r="AI279" s="74">
        <f t="shared" si="79"/>
        <v>0</v>
      </c>
      <c r="AJ279" s="74">
        <f t="shared" si="74"/>
        <v>0</v>
      </c>
      <c r="AK279" s="74">
        <f t="shared" si="75"/>
        <v>0</v>
      </c>
    </row>
    <row r="280" spans="1:37" ht="15.75" customHeight="1">
      <c r="A280" s="20"/>
      <c r="B280" s="19"/>
      <c r="C280" s="19"/>
      <c r="D280" s="70"/>
      <c r="E280" s="71"/>
      <c r="F280" s="125" t="str">
        <f>IF($A280 &lt;&gt; "",VLOOKUP($A280,CSP!$1:$1048576,10,FALSE)/1000000,"")</f>
        <v/>
      </c>
      <c r="G280" s="125" t="str">
        <f>IF($A280 &lt;&gt; "",VLOOKUP($A280,CSP!$1:$1048576,14,FALSE)/1000000,"")</f>
        <v/>
      </c>
      <c r="H280" s="126" t="str">
        <f t="shared" si="76"/>
        <v/>
      </c>
      <c r="I280" s="126" t="str">
        <f t="shared" si="77"/>
        <v/>
      </c>
      <c r="J280" s="126" t="str">
        <f t="shared" si="65"/>
        <v/>
      </c>
      <c r="K280" s="132" t="str">
        <f>IF($A280 &lt;&gt; "",VLOOKUP($A280,CSP!$1:$1048576,11,FALSE),"")</f>
        <v/>
      </c>
      <c r="L280" s="133" t="str">
        <f>IF($A280 &lt;&gt; "",VLOOKUP($A280,CSP!$1:$1048576,25,FALSE),"")</f>
        <v/>
      </c>
      <c r="N280" s="142"/>
      <c r="O280" s="144"/>
      <c r="P280" s="141" t="str">
        <f t="shared" ca="1" si="66"/>
        <v/>
      </c>
      <c r="W280" s="96">
        <f>SUMIF($E$11:$E$1004,AA280,AE$11:$AE$1004)</f>
        <v>0</v>
      </c>
      <c r="X280" s="74" t="str">
        <f t="shared" si="67"/>
        <v>sans</v>
      </c>
      <c r="Y280" s="74">
        <f>SUMIF($E$11:$E$1004,AA280,AD$11:$AD$1004)</f>
        <v>0</v>
      </c>
      <c r="Z280" s="95">
        <f>SUMIF($E$11:$E$1004,AA280,AB$11:$AB$1004)</f>
        <v>0</v>
      </c>
      <c r="AA280" s="97">
        <f t="shared" si="78"/>
        <v>270</v>
      </c>
      <c r="AB280" s="74">
        <f t="shared" si="68"/>
        <v>0</v>
      </c>
      <c r="AC280" s="74">
        <f t="shared" si="69"/>
        <v>0</v>
      </c>
      <c r="AD280" s="74">
        <f t="shared" si="70"/>
        <v>0</v>
      </c>
      <c r="AE280" s="96">
        <f t="shared" si="71"/>
        <v>0</v>
      </c>
      <c r="AF280" s="74" t="str">
        <f t="shared" si="72"/>
        <v>sans</v>
      </c>
      <c r="AG280" s="74">
        <f t="shared" si="73"/>
        <v>0</v>
      </c>
      <c r="AH280" s="74">
        <f t="shared" si="64"/>
        <v>0</v>
      </c>
      <c r="AI280" s="74">
        <f t="shared" si="79"/>
        <v>0</v>
      </c>
      <c r="AJ280" s="74">
        <f t="shared" si="74"/>
        <v>0</v>
      </c>
      <c r="AK280" s="74">
        <f t="shared" si="75"/>
        <v>0</v>
      </c>
    </row>
    <row r="281" spans="1:37" ht="15.75" customHeight="1">
      <c r="A281" s="20"/>
      <c r="B281" s="19"/>
      <c r="C281" s="19"/>
      <c r="D281" s="70"/>
      <c r="E281" s="71"/>
      <c r="F281" s="125" t="str">
        <f>IF($A281 &lt;&gt; "",VLOOKUP($A281,CSP!$1:$1048576,10,FALSE)/1000000,"")</f>
        <v/>
      </c>
      <c r="G281" s="125" t="str">
        <f>IF($A281 &lt;&gt; "",VLOOKUP($A281,CSP!$1:$1048576,14,FALSE)/1000000,"")</f>
        <v/>
      </c>
      <c r="H281" s="126" t="str">
        <f t="shared" si="76"/>
        <v/>
      </c>
      <c r="I281" s="126" t="str">
        <f t="shared" si="77"/>
        <v/>
      </c>
      <c r="J281" s="126" t="str">
        <f t="shared" si="65"/>
        <v/>
      </c>
      <c r="K281" s="132" t="str">
        <f>IF($A281 &lt;&gt; "",VLOOKUP($A281,CSP!$1:$1048576,11,FALSE),"")</f>
        <v/>
      </c>
      <c r="L281" s="133" t="str">
        <f>IF($A281 &lt;&gt; "",VLOOKUP($A281,CSP!$1:$1048576,25,FALSE),"")</f>
        <v/>
      </c>
      <c r="N281" s="142"/>
      <c r="O281" s="144"/>
      <c r="P281" s="141" t="str">
        <f t="shared" ca="1" si="66"/>
        <v/>
      </c>
      <c r="W281" s="96">
        <f>SUMIF($E$11:$E$1004,AA281,AE$11:$AE$1004)</f>
        <v>0</v>
      </c>
      <c r="X281" s="74" t="str">
        <f t="shared" si="67"/>
        <v>sans</v>
      </c>
      <c r="Y281" s="74">
        <f>SUMIF($E$11:$E$1004,AA281,AD$11:$AD$1004)</f>
        <v>0</v>
      </c>
      <c r="Z281" s="95">
        <f>SUMIF($E$11:$E$1004,AA281,AB$11:$AB$1004)</f>
        <v>0</v>
      </c>
      <c r="AA281" s="97">
        <f t="shared" si="78"/>
        <v>271</v>
      </c>
      <c r="AB281" s="74">
        <f t="shared" si="68"/>
        <v>0</v>
      </c>
      <c r="AC281" s="74">
        <f t="shared" si="69"/>
        <v>0</v>
      </c>
      <c r="AD281" s="74">
        <f t="shared" si="70"/>
        <v>0</v>
      </c>
      <c r="AE281" s="96">
        <f t="shared" si="71"/>
        <v>0</v>
      </c>
      <c r="AF281" s="74" t="str">
        <f t="shared" si="72"/>
        <v>sans</v>
      </c>
      <c r="AG281" s="74">
        <f t="shared" si="73"/>
        <v>0</v>
      </c>
      <c r="AH281" s="74">
        <f t="shared" si="64"/>
        <v>0</v>
      </c>
      <c r="AI281" s="74">
        <f t="shared" si="79"/>
        <v>0</v>
      </c>
      <c r="AJ281" s="74">
        <f t="shared" si="74"/>
        <v>0</v>
      </c>
      <c r="AK281" s="74">
        <f t="shared" si="75"/>
        <v>0</v>
      </c>
    </row>
    <row r="282" spans="1:37" ht="15.75" customHeight="1">
      <c r="A282" s="20"/>
      <c r="B282" s="19"/>
      <c r="C282" s="19"/>
      <c r="D282" s="70"/>
      <c r="E282" s="71"/>
      <c r="F282" s="125" t="str">
        <f>IF($A282 &lt;&gt; "",VLOOKUP($A282,CSP!$1:$1048576,10,FALSE)/1000000,"")</f>
        <v/>
      </c>
      <c r="G282" s="125" t="str">
        <f>IF($A282 &lt;&gt; "",VLOOKUP($A282,CSP!$1:$1048576,14,FALSE)/1000000,"")</f>
        <v/>
      </c>
      <c r="H282" s="126" t="str">
        <f t="shared" si="76"/>
        <v/>
      </c>
      <c r="I282" s="126" t="str">
        <f t="shared" si="77"/>
        <v/>
      </c>
      <c r="J282" s="126" t="str">
        <f t="shared" si="65"/>
        <v/>
      </c>
      <c r="K282" s="132" t="str">
        <f>IF($A282 &lt;&gt; "",VLOOKUP($A282,CSP!$1:$1048576,11,FALSE),"")</f>
        <v/>
      </c>
      <c r="L282" s="133" t="str">
        <f>IF($A282 &lt;&gt; "",VLOOKUP($A282,CSP!$1:$1048576,25,FALSE),"")</f>
        <v/>
      </c>
      <c r="N282" s="142"/>
      <c r="O282" s="144"/>
      <c r="P282" s="141" t="str">
        <f t="shared" ca="1" si="66"/>
        <v/>
      </c>
      <c r="W282" s="96">
        <f>SUMIF($E$11:$E$1004,AA282,AE$11:$AE$1004)</f>
        <v>0</v>
      </c>
      <c r="X282" s="74" t="str">
        <f t="shared" si="67"/>
        <v>sans</v>
      </c>
      <c r="Y282" s="74">
        <f>SUMIF($E$11:$E$1004,AA282,AD$11:$AD$1004)</f>
        <v>0</v>
      </c>
      <c r="Z282" s="95">
        <f>SUMIF($E$11:$E$1004,AA282,AB$11:$AB$1004)</f>
        <v>0</v>
      </c>
      <c r="AA282" s="97">
        <f t="shared" si="78"/>
        <v>272</v>
      </c>
      <c r="AB282" s="74">
        <f t="shared" si="68"/>
        <v>0</v>
      </c>
      <c r="AC282" s="74">
        <f t="shared" si="69"/>
        <v>0</v>
      </c>
      <c r="AD282" s="74">
        <f t="shared" si="70"/>
        <v>0</v>
      </c>
      <c r="AE282" s="96">
        <f t="shared" si="71"/>
        <v>0</v>
      </c>
      <c r="AF282" s="74" t="str">
        <f t="shared" si="72"/>
        <v>sans</v>
      </c>
      <c r="AG282" s="74">
        <f t="shared" si="73"/>
        <v>0</v>
      </c>
      <c r="AH282" s="74">
        <f t="shared" si="64"/>
        <v>0</v>
      </c>
      <c r="AI282" s="74">
        <f t="shared" si="79"/>
        <v>0</v>
      </c>
      <c r="AJ282" s="74">
        <f t="shared" si="74"/>
        <v>0</v>
      </c>
      <c r="AK282" s="74">
        <f t="shared" si="75"/>
        <v>0</v>
      </c>
    </row>
    <row r="283" spans="1:37" ht="15.75" customHeight="1">
      <c r="A283" s="20"/>
      <c r="B283" s="19"/>
      <c r="C283" s="19"/>
      <c r="D283" s="70"/>
      <c r="E283" s="71"/>
      <c r="F283" s="125" t="str">
        <f>IF($A283 &lt;&gt; "",VLOOKUP($A283,CSP!$1:$1048576,10,FALSE)/1000000,"")</f>
        <v/>
      </c>
      <c r="G283" s="125" t="str">
        <f>IF($A283 &lt;&gt; "",VLOOKUP($A283,CSP!$1:$1048576,14,FALSE)/1000000,"")</f>
        <v/>
      </c>
      <c r="H283" s="126" t="str">
        <f t="shared" si="76"/>
        <v/>
      </c>
      <c r="I283" s="126" t="str">
        <f t="shared" si="77"/>
        <v/>
      </c>
      <c r="J283" s="126" t="str">
        <f t="shared" si="65"/>
        <v/>
      </c>
      <c r="K283" s="132" t="str">
        <f>IF($A283 &lt;&gt; "",VLOOKUP($A283,CSP!$1:$1048576,11,FALSE),"")</f>
        <v/>
      </c>
      <c r="L283" s="133" t="str">
        <f>IF($A283 &lt;&gt; "",VLOOKUP($A283,CSP!$1:$1048576,25,FALSE),"")</f>
        <v/>
      </c>
      <c r="N283" s="142"/>
      <c r="O283" s="144"/>
      <c r="P283" s="141" t="str">
        <f t="shared" ca="1" si="66"/>
        <v/>
      </c>
      <c r="W283" s="96">
        <f>SUMIF($E$11:$E$1004,AA283,AE$11:$AE$1004)</f>
        <v>0</v>
      </c>
      <c r="X283" s="74" t="str">
        <f t="shared" si="67"/>
        <v>sans</v>
      </c>
      <c r="Y283" s="74">
        <f>SUMIF($E$11:$E$1004,AA283,AD$11:$AD$1004)</f>
        <v>0</v>
      </c>
      <c r="Z283" s="95">
        <f>SUMIF($E$11:$E$1004,AA283,AB$11:$AB$1004)</f>
        <v>0</v>
      </c>
      <c r="AA283" s="97">
        <f t="shared" si="78"/>
        <v>273</v>
      </c>
      <c r="AB283" s="74">
        <f t="shared" si="68"/>
        <v>0</v>
      </c>
      <c r="AC283" s="74">
        <f t="shared" si="69"/>
        <v>0</v>
      </c>
      <c r="AD283" s="74">
        <f t="shared" si="70"/>
        <v>0</v>
      </c>
      <c r="AE283" s="96">
        <f t="shared" si="71"/>
        <v>0</v>
      </c>
      <c r="AF283" s="74" t="str">
        <f t="shared" si="72"/>
        <v>sans</v>
      </c>
      <c r="AG283" s="74">
        <f t="shared" si="73"/>
        <v>0</v>
      </c>
      <c r="AH283" s="74">
        <f t="shared" si="64"/>
        <v>0</v>
      </c>
      <c r="AI283" s="74">
        <f t="shared" si="79"/>
        <v>0</v>
      </c>
      <c r="AJ283" s="74">
        <f t="shared" si="74"/>
        <v>0</v>
      </c>
      <c r="AK283" s="74">
        <f t="shared" si="75"/>
        <v>0</v>
      </c>
    </row>
    <row r="284" spans="1:37" ht="15.75" customHeight="1">
      <c r="A284" s="20"/>
      <c r="B284" s="19"/>
      <c r="C284" s="19"/>
      <c r="D284" s="70"/>
      <c r="E284" s="71"/>
      <c r="F284" s="125" t="str">
        <f>IF($A284 &lt;&gt; "",VLOOKUP($A284,CSP!$1:$1048576,10,FALSE)/1000000,"")</f>
        <v/>
      </c>
      <c r="G284" s="125" t="str">
        <f>IF($A284 &lt;&gt; "",VLOOKUP($A284,CSP!$1:$1048576,14,FALSE)/1000000,"")</f>
        <v/>
      </c>
      <c r="H284" s="126" t="str">
        <f t="shared" si="76"/>
        <v/>
      </c>
      <c r="I284" s="126" t="str">
        <f t="shared" si="77"/>
        <v/>
      </c>
      <c r="J284" s="126" t="str">
        <f t="shared" si="65"/>
        <v/>
      </c>
      <c r="K284" s="132" t="str">
        <f>IF($A284 &lt;&gt; "",VLOOKUP($A284,CSP!$1:$1048576,11,FALSE),"")</f>
        <v/>
      </c>
      <c r="L284" s="133" t="str">
        <f>IF($A284 &lt;&gt; "",VLOOKUP($A284,CSP!$1:$1048576,25,FALSE),"")</f>
        <v/>
      </c>
      <c r="N284" s="142"/>
      <c r="O284" s="144"/>
      <c r="P284" s="141" t="str">
        <f t="shared" ca="1" si="66"/>
        <v/>
      </c>
      <c r="W284" s="96">
        <f>SUMIF($E$11:$E$1004,AA284,AE$11:$AE$1004)</f>
        <v>0</v>
      </c>
      <c r="X284" s="74" t="str">
        <f t="shared" si="67"/>
        <v>sans</v>
      </c>
      <c r="Y284" s="74">
        <f>SUMIF($E$11:$E$1004,AA284,AD$11:$AD$1004)</f>
        <v>0</v>
      </c>
      <c r="Z284" s="95">
        <f>SUMIF($E$11:$E$1004,AA284,AB$11:$AB$1004)</f>
        <v>0</v>
      </c>
      <c r="AA284" s="97">
        <f t="shared" si="78"/>
        <v>274</v>
      </c>
      <c r="AB284" s="74">
        <f t="shared" si="68"/>
        <v>0</v>
      </c>
      <c r="AC284" s="74">
        <f t="shared" si="69"/>
        <v>0</v>
      </c>
      <c r="AD284" s="74">
        <f t="shared" si="70"/>
        <v>0</v>
      </c>
      <c r="AE284" s="96">
        <f t="shared" si="71"/>
        <v>0</v>
      </c>
      <c r="AF284" s="74" t="str">
        <f t="shared" si="72"/>
        <v>sans</v>
      </c>
      <c r="AG284" s="74">
        <f t="shared" si="73"/>
        <v>0</v>
      </c>
      <c r="AH284" s="74">
        <f t="shared" si="64"/>
        <v>0</v>
      </c>
      <c r="AI284" s="74">
        <f t="shared" si="79"/>
        <v>0</v>
      </c>
      <c r="AJ284" s="74">
        <f t="shared" si="74"/>
        <v>0</v>
      </c>
      <c r="AK284" s="74">
        <f t="shared" si="75"/>
        <v>0</v>
      </c>
    </row>
    <row r="285" spans="1:37" ht="15.75" customHeight="1">
      <c r="A285" s="20"/>
      <c r="B285" s="19"/>
      <c r="C285" s="19"/>
      <c r="D285" s="70"/>
      <c r="E285" s="71"/>
      <c r="F285" s="125" t="str">
        <f>IF($A285 &lt;&gt; "",VLOOKUP($A285,CSP!$1:$1048576,10,FALSE)/1000000,"")</f>
        <v/>
      </c>
      <c r="G285" s="125" t="str">
        <f>IF($A285 &lt;&gt; "",VLOOKUP($A285,CSP!$1:$1048576,14,FALSE)/1000000,"")</f>
        <v/>
      </c>
      <c r="H285" s="126" t="str">
        <f t="shared" si="76"/>
        <v/>
      </c>
      <c r="I285" s="126" t="str">
        <f t="shared" si="77"/>
        <v/>
      </c>
      <c r="J285" s="126" t="str">
        <f t="shared" si="65"/>
        <v/>
      </c>
      <c r="K285" s="132" t="str">
        <f>IF($A285 &lt;&gt; "",VLOOKUP($A285,CSP!$1:$1048576,11,FALSE),"")</f>
        <v/>
      </c>
      <c r="L285" s="133" t="str">
        <f>IF($A285 &lt;&gt; "",VLOOKUP($A285,CSP!$1:$1048576,25,FALSE),"")</f>
        <v/>
      </c>
      <c r="N285" s="142"/>
      <c r="O285" s="144"/>
      <c r="P285" s="141" t="str">
        <f t="shared" ca="1" si="66"/>
        <v/>
      </c>
      <c r="W285" s="96">
        <f>SUMIF($E$11:$E$1004,AA285,AE$11:$AE$1004)</f>
        <v>0</v>
      </c>
      <c r="X285" s="74" t="str">
        <f t="shared" si="67"/>
        <v>sans</v>
      </c>
      <c r="Y285" s="74">
        <f>SUMIF($E$11:$E$1004,AA285,AD$11:$AD$1004)</f>
        <v>0</v>
      </c>
      <c r="Z285" s="95">
        <f>SUMIF($E$11:$E$1004,AA285,AB$11:$AB$1004)</f>
        <v>0</v>
      </c>
      <c r="AA285" s="97">
        <f t="shared" si="78"/>
        <v>275</v>
      </c>
      <c r="AB285" s="74">
        <f t="shared" si="68"/>
        <v>0</v>
      </c>
      <c r="AC285" s="74">
        <f t="shared" si="69"/>
        <v>0</v>
      </c>
      <c r="AD285" s="74">
        <f t="shared" si="70"/>
        <v>0</v>
      </c>
      <c r="AE285" s="96">
        <f t="shared" si="71"/>
        <v>0</v>
      </c>
      <c r="AF285" s="74" t="str">
        <f t="shared" si="72"/>
        <v>sans</v>
      </c>
      <c r="AG285" s="74">
        <f t="shared" si="73"/>
        <v>0</v>
      </c>
      <c r="AH285" s="74">
        <f t="shared" si="64"/>
        <v>0</v>
      </c>
      <c r="AI285" s="74">
        <f t="shared" si="79"/>
        <v>0</v>
      </c>
      <c r="AJ285" s="74">
        <f t="shared" si="74"/>
        <v>0</v>
      </c>
      <c r="AK285" s="74">
        <f t="shared" si="75"/>
        <v>0</v>
      </c>
    </row>
    <row r="286" spans="1:37" ht="15.75" customHeight="1">
      <c r="A286" s="20"/>
      <c r="B286" s="19"/>
      <c r="C286" s="19"/>
      <c r="D286" s="70"/>
      <c r="E286" s="71"/>
      <c r="F286" s="125" t="str">
        <f>IF($A286 &lt;&gt; "",VLOOKUP($A286,CSP!$1:$1048576,10,FALSE)/1000000,"")</f>
        <v/>
      </c>
      <c r="G286" s="125" t="str">
        <f>IF($A286 &lt;&gt; "",VLOOKUP($A286,CSP!$1:$1048576,14,FALSE)/1000000,"")</f>
        <v/>
      </c>
      <c r="H286" s="126" t="str">
        <f t="shared" si="76"/>
        <v/>
      </c>
      <c r="I286" s="126" t="str">
        <f t="shared" si="77"/>
        <v/>
      </c>
      <c r="J286" s="126" t="str">
        <f t="shared" si="65"/>
        <v/>
      </c>
      <c r="K286" s="132" t="str">
        <f>IF($A286 &lt;&gt; "",VLOOKUP($A286,CSP!$1:$1048576,11,FALSE),"")</f>
        <v/>
      </c>
      <c r="L286" s="133" t="str">
        <f>IF($A286 &lt;&gt; "",VLOOKUP($A286,CSP!$1:$1048576,25,FALSE),"")</f>
        <v/>
      </c>
      <c r="N286" s="142"/>
      <c r="O286" s="144"/>
      <c r="P286" s="141" t="str">
        <f t="shared" ca="1" si="66"/>
        <v/>
      </c>
      <c r="W286" s="96">
        <f>SUMIF($E$11:$E$1004,AA286,AE$11:$AE$1004)</f>
        <v>0</v>
      </c>
      <c r="X286" s="74" t="str">
        <f t="shared" si="67"/>
        <v>sans</v>
      </c>
      <c r="Y286" s="74">
        <f>SUMIF($E$11:$E$1004,AA286,AD$11:$AD$1004)</f>
        <v>0</v>
      </c>
      <c r="Z286" s="95">
        <f>SUMIF($E$11:$E$1004,AA286,AB$11:$AB$1004)</f>
        <v>0</v>
      </c>
      <c r="AA286" s="97">
        <f t="shared" si="78"/>
        <v>276</v>
      </c>
      <c r="AB286" s="74">
        <f t="shared" si="68"/>
        <v>0</v>
      </c>
      <c r="AC286" s="74">
        <f t="shared" si="69"/>
        <v>0</v>
      </c>
      <c r="AD286" s="74">
        <f t="shared" si="70"/>
        <v>0</v>
      </c>
      <c r="AE286" s="96">
        <f t="shared" si="71"/>
        <v>0</v>
      </c>
      <c r="AF286" s="74" t="str">
        <f t="shared" si="72"/>
        <v>sans</v>
      </c>
      <c r="AG286" s="74">
        <f t="shared" si="73"/>
        <v>0</v>
      </c>
      <c r="AH286" s="74">
        <f t="shared" si="64"/>
        <v>0</v>
      </c>
      <c r="AI286" s="74">
        <f t="shared" si="79"/>
        <v>0</v>
      </c>
      <c r="AJ286" s="74">
        <f t="shared" si="74"/>
        <v>0</v>
      </c>
      <c r="AK286" s="74">
        <f t="shared" si="75"/>
        <v>0</v>
      </c>
    </row>
    <row r="287" spans="1:37" ht="15.75" customHeight="1">
      <c r="A287" s="20"/>
      <c r="B287" s="19"/>
      <c r="C287" s="19"/>
      <c r="D287" s="70"/>
      <c r="E287" s="71"/>
      <c r="F287" s="125" t="str">
        <f>IF($A287 &lt;&gt; "",VLOOKUP($A287,CSP!$1:$1048576,10,FALSE)/1000000,"")</f>
        <v/>
      </c>
      <c r="G287" s="125" t="str">
        <f>IF($A287 &lt;&gt; "",VLOOKUP($A287,CSP!$1:$1048576,14,FALSE)/1000000,"")</f>
        <v/>
      </c>
      <c r="H287" s="126" t="str">
        <f t="shared" si="76"/>
        <v/>
      </c>
      <c r="I287" s="126" t="str">
        <f t="shared" si="77"/>
        <v/>
      </c>
      <c r="J287" s="126" t="str">
        <f t="shared" si="65"/>
        <v/>
      </c>
      <c r="K287" s="132" t="str">
        <f>IF($A287 &lt;&gt; "",VLOOKUP($A287,CSP!$1:$1048576,11,FALSE),"")</f>
        <v/>
      </c>
      <c r="L287" s="133" t="str">
        <f>IF($A287 &lt;&gt; "",VLOOKUP($A287,CSP!$1:$1048576,25,FALSE),"")</f>
        <v/>
      </c>
      <c r="N287" s="142"/>
      <c r="O287" s="144"/>
      <c r="P287" s="141" t="str">
        <f t="shared" ca="1" si="66"/>
        <v/>
      </c>
      <c r="W287" s="96">
        <f>SUMIF($E$11:$E$1004,AA287,AE$11:$AE$1004)</f>
        <v>0</v>
      </c>
      <c r="X287" s="74" t="str">
        <f t="shared" si="67"/>
        <v>sans</v>
      </c>
      <c r="Y287" s="74">
        <f>SUMIF($E$11:$E$1004,AA287,AD$11:$AD$1004)</f>
        <v>0</v>
      </c>
      <c r="Z287" s="95">
        <f>SUMIF($E$11:$E$1004,AA287,AB$11:$AB$1004)</f>
        <v>0</v>
      </c>
      <c r="AA287" s="97">
        <f t="shared" si="78"/>
        <v>277</v>
      </c>
      <c r="AB287" s="74">
        <f t="shared" si="68"/>
        <v>0</v>
      </c>
      <c r="AC287" s="74">
        <f t="shared" si="69"/>
        <v>0</v>
      </c>
      <c r="AD287" s="74">
        <f t="shared" si="70"/>
        <v>0</v>
      </c>
      <c r="AE287" s="96">
        <f t="shared" si="71"/>
        <v>0</v>
      </c>
      <c r="AF287" s="74" t="str">
        <f t="shared" si="72"/>
        <v>sans</v>
      </c>
      <c r="AG287" s="74">
        <f t="shared" si="73"/>
        <v>0</v>
      </c>
      <c r="AH287" s="74">
        <f t="shared" si="64"/>
        <v>0</v>
      </c>
      <c r="AI287" s="74">
        <f t="shared" si="79"/>
        <v>0</v>
      </c>
      <c r="AJ287" s="74">
        <f t="shared" si="74"/>
        <v>0</v>
      </c>
      <c r="AK287" s="74">
        <f t="shared" si="75"/>
        <v>0</v>
      </c>
    </row>
    <row r="288" spans="1:37" ht="15.75" customHeight="1">
      <c r="A288" s="20"/>
      <c r="B288" s="19"/>
      <c r="C288" s="19"/>
      <c r="D288" s="70"/>
      <c r="E288" s="71"/>
      <c r="F288" s="125" t="str">
        <f>IF($A288 &lt;&gt; "",VLOOKUP($A288,CSP!$1:$1048576,10,FALSE)/1000000,"")</f>
        <v/>
      </c>
      <c r="G288" s="125" t="str">
        <f>IF($A288 &lt;&gt; "",VLOOKUP($A288,CSP!$1:$1048576,14,FALSE)/1000000,"")</f>
        <v/>
      </c>
      <c r="H288" s="126" t="str">
        <f t="shared" si="76"/>
        <v/>
      </c>
      <c r="I288" s="126" t="str">
        <f t="shared" si="77"/>
        <v/>
      </c>
      <c r="J288" s="126" t="str">
        <f t="shared" si="65"/>
        <v/>
      </c>
      <c r="K288" s="132" t="str">
        <f>IF($A288 &lt;&gt; "",VLOOKUP($A288,CSP!$1:$1048576,11,FALSE),"")</f>
        <v/>
      </c>
      <c r="L288" s="133" t="str">
        <f>IF($A288 &lt;&gt; "",VLOOKUP($A288,CSP!$1:$1048576,25,FALSE),"")</f>
        <v/>
      </c>
      <c r="N288" s="142"/>
      <c r="O288" s="144"/>
      <c r="P288" s="141" t="str">
        <f t="shared" ca="1" si="66"/>
        <v/>
      </c>
      <c r="W288" s="96">
        <f>SUMIF($E$11:$E$1004,AA288,AE$11:$AE$1004)</f>
        <v>0</v>
      </c>
      <c r="X288" s="74" t="str">
        <f t="shared" si="67"/>
        <v>sans</v>
      </c>
      <c r="Y288" s="74">
        <f>SUMIF($E$11:$E$1004,AA288,AD$11:$AD$1004)</f>
        <v>0</v>
      </c>
      <c r="Z288" s="95">
        <f>SUMIF($E$11:$E$1004,AA288,AB$11:$AB$1004)</f>
        <v>0</v>
      </c>
      <c r="AA288" s="97">
        <f t="shared" si="78"/>
        <v>278</v>
      </c>
      <c r="AB288" s="74">
        <f t="shared" si="68"/>
        <v>0</v>
      </c>
      <c r="AC288" s="74">
        <f t="shared" si="69"/>
        <v>0</v>
      </c>
      <c r="AD288" s="74">
        <f t="shared" si="70"/>
        <v>0</v>
      </c>
      <c r="AE288" s="96">
        <f t="shared" si="71"/>
        <v>0</v>
      </c>
      <c r="AF288" s="74" t="str">
        <f t="shared" si="72"/>
        <v>sans</v>
      </c>
      <c r="AG288" s="74">
        <f t="shared" si="73"/>
        <v>0</v>
      </c>
      <c r="AH288" s="74">
        <f t="shared" si="64"/>
        <v>0</v>
      </c>
      <c r="AI288" s="74">
        <f t="shared" si="79"/>
        <v>0</v>
      </c>
      <c r="AJ288" s="74">
        <f t="shared" si="74"/>
        <v>0</v>
      </c>
      <c r="AK288" s="74">
        <f t="shared" si="75"/>
        <v>0</v>
      </c>
    </row>
    <row r="289" spans="1:37" ht="15.75" customHeight="1">
      <c r="A289" s="20"/>
      <c r="B289" s="19"/>
      <c r="C289" s="19"/>
      <c r="D289" s="70"/>
      <c r="E289" s="71"/>
      <c r="F289" s="125" t="str">
        <f>IF($A289 &lt;&gt; "",VLOOKUP($A289,CSP!$1:$1048576,10,FALSE)/1000000,"")</f>
        <v/>
      </c>
      <c r="G289" s="125" t="str">
        <f>IF($A289 &lt;&gt; "",VLOOKUP($A289,CSP!$1:$1048576,14,FALSE)/1000000,"")</f>
        <v/>
      </c>
      <c r="H289" s="126" t="str">
        <f t="shared" si="76"/>
        <v/>
      </c>
      <c r="I289" s="126" t="str">
        <f t="shared" si="77"/>
        <v/>
      </c>
      <c r="J289" s="126" t="str">
        <f t="shared" si="65"/>
        <v/>
      </c>
      <c r="K289" s="132" t="str">
        <f>IF($A289 &lt;&gt; "",VLOOKUP($A289,CSP!$1:$1048576,11,FALSE),"")</f>
        <v/>
      </c>
      <c r="L289" s="133" t="str">
        <f>IF($A289 &lt;&gt; "",VLOOKUP($A289,CSP!$1:$1048576,25,FALSE),"")</f>
        <v/>
      </c>
      <c r="N289" s="142"/>
      <c r="O289" s="144"/>
      <c r="P289" s="141" t="str">
        <f t="shared" ca="1" si="66"/>
        <v/>
      </c>
      <c r="W289" s="96">
        <f>SUMIF($E$11:$E$1004,AA289,AE$11:$AE$1004)</f>
        <v>0</v>
      </c>
      <c r="X289" s="74" t="str">
        <f t="shared" si="67"/>
        <v>sans</v>
      </c>
      <c r="Y289" s="74">
        <f>SUMIF($E$11:$E$1004,AA289,AD$11:$AD$1004)</f>
        <v>0</v>
      </c>
      <c r="Z289" s="95">
        <f>SUMIF($E$11:$E$1004,AA289,AB$11:$AB$1004)</f>
        <v>0</v>
      </c>
      <c r="AA289" s="97">
        <f t="shared" si="78"/>
        <v>279</v>
      </c>
      <c r="AB289" s="74">
        <f t="shared" si="68"/>
        <v>0</v>
      </c>
      <c r="AC289" s="74">
        <f t="shared" si="69"/>
        <v>0</v>
      </c>
      <c r="AD289" s="74">
        <f t="shared" si="70"/>
        <v>0</v>
      </c>
      <c r="AE289" s="96">
        <f t="shared" si="71"/>
        <v>0</v>
      </c>
      <c r="AF289" s="74" t="str">
        <f t="shared" si="72"/>
        <v>sans</v>
      </c>
      <c r="AG289" s="74">
        <f t="shared" si="73"/>
        <v>0</v>
      </c>
      <c r="AH289" s="74">
        <f t="shared" si="64"/>
        <v>0</v>
      </c>
      <c r="AI289" s="74">
        <f t="shared" si="79"/>
        <v>0</v>
      </c>
      <c r="AJ289" s="74">
        <f t="shared" si="74"/>
        <v>0</v>
      </c>
      <c r="AK289" s="74">
        <f t="shared" si="75"/>
        <v>0</v>
      </c>
    </row>
    <row r="290" spans="1:37" ht="15.75" customHeight="1">
      <c r="A290" s="20"/>
      <c r="B290" s="19"/>
      <c r="C290" s="19"/>
      <c r="D290" s="70"/>
      <c r="E290" s="71"/>
      <c r="F290" s="125" t="str">
        <f>IF($A290 &lt;&gt; "",VLOOKUP($A290,CSP!$1:$1048576,10,FALSE)/1000000,"")</f>
        <v/>
      </c>
      <c r="G290" s="125" t="str">
        <f>IF($A290 &lt;&gt; "",VLOOKUP($A290,CSP!$1:$1048576,14,FALSE)/1000000,"")</f>
        <v/>
      </c>
      <c r="H290" s="126" t="str">
        <f t="shared" si="76"/>
        <v/>
      </c>
      <c r="I290" s="126" t="str">
        <f t="shared" si="77"/>
        <v/>
      </c>
      <c r="J290" s="126" t="str">
        <f t="shared" si="65"/>
        <v/>
      </c>
      <c r="K290" s="132" t="str">
        <f>IF($A290 &lt;&gt; "",VLOOKUP($A290,CSP!$1:$1048576,11,FALSE),"")</f>
        <v/>
      </c>
      <c r="L290" s="133" t="str">
        <f>IF($A290 &lt;&gt; "",VLOOKUP($A290,CSP!$1:$1048576,25,FALSE),"")</f>
        <v/>
      </c>
      <c r="N290" s="142"/>
      <c r="O290" s="144"/>
      <c r="P290" s="141" t="str">
        <f t="shared" ca="1" si="66"/>
        <v/>
      </c>
      <c r="W290" s="96">
        <f>SUMIF($E$11:$E$1004,AA290,AE$11:$AE$1004)</f>
        <v>0</v>
      </c>
      <c r="X290" s="74" t="str">
        <f t="shared" si="67"/>
        <v>sans</v>
      </c>
      <c r="Y290" s="74">
        <f>SUMIF($E$11:$E$1004,AA290,AD$11:$AD$1004)</f>
        <v>0</v>
      </c>
      <c r="Z290" s="95">
        <f>SUMIF($E$11:$E$1004,AA290,AB$11:$AB$1004)</f>
        <v>0</v>
      </c>
      <c r="AA290" s="97">
        <f t="shared" si="78"/>
        <v>280</v>
      </c>
      <c r="AB290" s="74">
        <f t="shared" si="68"/>
        <v>0</v>
      </c>
      <c r="AC290" s="74">
        <f t="shared" si="69"/>
        <v>0</v>
      </c>
      <c r="AD290" s="74">
        <f t="shared" si="70"/>
        <v>0</v>
      </c>
      <c r="AE290" s="96">
        <f t="shared" si="71"/>
        <v>0</v>
      </c>
      <c r="AF290" s="74" t="str">
        <f t="shared" si="72"/>
        <v>sans</v>
      </c>
      <c r="AG290" s="74">
        <f t="shared" si="73"/>
        <v>0</v>
      </c>
      <c r="AH290" s="74">
        <f t="shared" si="64"/>
        <v>0</v>
      </c>
      <c r="AI290" s="74">
        <f t="shared" si="79"/>
        <v>0</v>
      </c>
      <c r="AJ290" s="74">
        <f t="shared" si="74"/>
        <v>0</v>
      </c>
      <c r="AK290" s="74">
        <f t="shared" si="75"/>
        <v>0</v>
      </c>
    </row>
    <row r="291" spans="1:37" ht="15.75" customHeight="1">
      <c r="A291" s="20"/>
      <c r="B291" s="19"/>
      <c r="C291" s="19"/>
      <c r="D291" s="70"/>
      <c r="E291" s="71"/>
      <c r="F291" s="125" t="str">
        <f>IF($A291 &lt;&gt; "",VLOOKUP($A291,CSP!$1:$1048576,10,FALSE)/1000000,"")</f>
        <v/>
      </c>
      <c r="G291" s="125" t="str">
        <f>IF($A291 &lt;&gt; "",VLOOKUP($A291,CSP!$1:$1048576,14,FALSE)/1000000,"")</f>
        <v/>
      </c>
      <c r="H291" s="126" t="str">
        <f t="shared" si="76"/>
        <v/>
      </c>
      <c r="I291" s="126" t="str">
        <f t="shared" si="77"/>
        <v/>
      </c>
      <c r="J291" s="126" t="str">
        <f t="shared" si="65"/>
        <v/>
      </c>
      <c r="K291" s="132" t="str">
        <f>IF($A291 &lt;&gt; "",VLOOKUP($A291,CSP!$1:$1048576,11,FALSE),"")</f>
        <v/>
      </c>
      <c r="L291" s="133" t="str">
        <f>IF($A291 &lt;&gt; "",VLOOKUP($A291,CSP!$1:$1048576,25,FALSE),"")</f>
        <v/>
      </c>
      <c r="N291" s="142"/>
      <c r="O291" s="144"/>
      <c r="P291" s="141" t="str">
        <f t="shared" ca="1" si="66"/>
        <v/>
      </c>
      <c r="W291" s="96">
        <f>SUMIF($E$11:$E$1004,AA291,AE$11:$AE$1004)</f>
        <v>0</v>
      </c>
      <c r="X291" s="74" t="str">
        <f t="shared" si="67"/>
        <v>sans</v>
      </c>
      <c r="Y291" s="74">
        <f>SUMIF($E$11:$E$1004,AA291,AD$11:$AD$1004)</f>
        <v>0</v>
      </c>
      <c r="Z291" s="95">
        <f>SUMIF($E$11:$E$1004,AA291,AB$11:$AB$1004)</f>
        <v>0</v>
      </c>
      <c r="AA291" s="97">
        <f t="shared" si="78"/>
        <v>281</v>
      </c>
      <c r="AB291" s="74">
        <f t="shared" si="68"/>
        <v>0</v>
      </c>
      <c r="AC291" s="74">
        <f t="shared" si="69"/>
        <v>0</v>
      </c>
      <c r="AD291" s="74">
        <f t="shared" si="70"/>
        <v>0</v>
      </c>
      <c r="AE291" s="96">
        <f t="shared" si="71"/>
        <v>0</v>
      </c>
      <c r="AF291" s="74" t="str">
        <f t="shared" si="72"/>
        <v>sans</v>
      </c>
      <c r="AG291" s="74">
        <f t="shared" si="73"/>
        <v>0</v>
      </c>
      <c r="AH291" s="74">
        <f t="shared" si="64"/>
        <v>0</v>
      </c>
      <c r="AI291" s="74">
        <f t="shared" si="79"/>
        <v>0</v>
      </c>
      <c r="AJ291" s="74">
        <f t="shared" si="74"/>
        <v>0</v>
      </c>
      <c r="AK291" s="74">
        <f t="shared" si="75"/>
        <v>0</v>
      </c>
    </row>
    <row r="292" spans="1:37" ht="15.75" customHeight="1">
      <c r="A292" s="20"/>
      <c r="B292" s="19"/>
      <c r="C292" s="19"/>
      <c r="D292" s="70"/>
      <c r="E292" s="71"/>
      <c r="F292" s="125" t="str">
        <f>IF($A292 &lt;&gt; "",VLOOKUP($A292,CSP!$1:$1048576,10,FALSE)/1000000,"")</f>
        <v/>
      </c>
      <c r="G292" s="125" t="str">
        <f>IF($A292 &lt;&gt; "",VLOOKUP($A292,CSP!$1:$1048576,14,FALSE)/1000000,"")</f>
        <v/>
      </c>
      <c r="H292" s="126" t="str">
        <f t="shared" si="76"/>
        <v/>
      </c>
      <c r="I292" s="126" t="str">
        <f t="shared" si="77"/>
        <v/>
      </c>
      <c r="J292" s="126" t="str">
        <f t="shared" si="65"/>
        <v/>
      </c>
      <c r="K292" s="132" t="str">
        <f>IF($A292 &lt;&gt; "",VLOOKUP($A292,CSP!$1:$1048576,11,FALSE),"")</f>
        <v/>
      </c>
      <c r="L292" s="133" t="str">
        <f>IF($A292 &lt;&gt; "",VLOOKUP($A292,CSP!$1:$1048576,25,FALSE),"")</f>
        <v/>
      </c>
      <c r="N292" s="142"/>
      <c r="O292" s="144"/>
      <c r="P292" s="141" t="str">
        <f t="shared" ca="1" si="66"/>
        <v/>
      </c>
      <c r="W292" s="96">
        <f>SUMIF($E$11:$E$1004,AA292,AE$11:$AE$1004)</f>
        <v>0</v>
      </c>
      <c r="X292" s="74" t="str">
        <f t="shared" si="67"/>
        <v>sans</v>
      </c>
      <c r="Y292" s="74">
        <f>SUMIF($E$11:$E$1004,AA292,AD$11:$AD$1004)</f>
        <v>0</v>
      </c>
      <c r="Z292" s="95">
        <f>SUMIF($E$11:$E$1004,AA292,AB$11:$AB$1004)</f>
        <v>0</v>
      </c>
      <c r="AA292" s="97">
        <f t="shared" si="78"/>
        <v>282</v>
      </c>
      <c r="AB292" s="74">
        <f t="shared" si="68"/>
        <v>0</v>
      </c>
      <c r="AC292" s="74">
        <f t="shared" si="69"/>
        <v>0</v>
      </c>
      <c r="AD292" s="74">
        <f t="shared" si="70"/>
        <v>0</v>
      </c>
      <c r="AE292" s="96">
        <f t="shared" si="71"/>
        <v>0</v>
      </c>
      <c r="AF292" s="74" t="str">
        <f t="shared" si="72"/>
        <v>sans</v>
      </c>
      <c r="AG292" s="74">
        <f t="shared" si="73"/>
        <v>0</v>
      </c>
      <c r="AH292" s="74">
        <f t="shared" si="64"/>
        <v>0</v>
      </c>
      <c r="AI292" s="74">
        <f t="shared" si="79"/>
        <v>0</v>
      </c>
      <c r="AJ292" s="74">
        <f t="shared" si="74"/>
        <v>0</v>
      </c>
      <c r="AK292" s="74">
        <f t="shared" si="75"/>
        <v>0</v>
      </c>
    </row>
    <row r="293" spans="1:37" ht="15.75" customHeight="1">
      <c r="A293" s="20"/>
      <c r="B293" s="19"/>
      <c r="C293" s="19"/>
      <c r="D293" s="70"/>
      <c r="E293" s="71"/>
      <c r="F293" s="125" t="str">
        <f>IF($A293 &lt;&gt; "",VLOOKUP($A293,CSP!$1:$1048576,10,FALSE)/1000000,"")</f>
        <v/>
      </c>
      <c r="G293" s="125" t="str">
        <f>IF($A293 &lt;&gt; "",VLOOKUP($A293,CSP!$1:$1048576,14,FALSE)/1000000,"")</f>
        <v/>
      </c>
      <c r="H293" s="126" t="str">
        <f t="shared" si="76"/>
        <v/>
      </c>
      <c r="I293" s="126" t="str">
        <f t="shared" si="77"/>
        <v/>
      </c>
      <c r="J293" s="126" t="str">
        <f t="shared" si="65"/>
        <v/>
      </c>
      <c r="K293" s="132" t="str">
        <f>IF($A293 &lt;&gt; "",VLOOKUP($A293,CSP!$1:$1048576,11,FALSE),"")</f>
        <v/>
      </c>
      <c r="L293" s="133" t="str">
        <f>IF($A293 &lt;&gt; "",VLOOKUP($A293,CSP!$1:$1048576,25,FALSE),"")</f>
        <v/>
      </c>
      <c r="N293" s="142"/>
      <c r="O293" s="144"/>
      <c r="P293" s="141" t="str">
        <f t="shared" ca="1" si="66"/>
        <v/>
      </c>
      <c r="W293" s="96">
        <f>SUMIF($E$11:$E$1004,AA293,AE$11:$AE$1004)</f>
        <v>0</v>
      </c>
      <c r="X293" s="74" t="str">
        <f t="shared" si="67"/>
        <v>sans</v>
      </c>
      <c r="Y293" s="74">
        <f>SUMIF($E$11:$E$1004,AA293,AD$11:$AD$1004)</f>
        <v>0</v>
      </c>
      <c r="Z293" s="95">
        <f>SUMIF($E$11:$E$1004,AA293,AB$11:$AB$1004)</f>
        <v>0</v>
      </c>
      <c r="AA293" s="97">
        <f t="shared" si="78"/>
        <v>283</v>
      </c>
      <c r="AB293" s="74">
        <f t="shared" si="68"/>
        <v>0</v>
      </c>
      <c r="AC293" s="74">
        <f t="shared" si="69"/>
        <v>0</v>
      </c>
      <c r="AD293" s="74">
        <f t="shared" si="70"/>
        <v>0</v>
      </c>
      <c r="AE293" s="96">
        <f t="shared" si="71"/>
        <v>0</v>
      </c>
      <c r="AF293" s="74" t="str">
        <f t="shared" si="72"/>
        <v>sans</v>
      </c>
      <c r="AG293" s="74">
        <f t="shared" si="73"/>
        <v>0</v>
      </c>
      <c r="AH293" s="74">
        <f t="shared" si="64"/>
        <v>0</v>
      </c>
      <c r="AI293" s="74">
        <f t="shared" si="79"/>
        <v>0</v>
      </c>
      <c r="AJ293" s="74">
        <f t="shared" si="74"/>
        <v>0</v>
      </c>
      <c r="AK293" s="74">
        <f t="shared" si="75"/>
        <v>0</v>
      </c>
    </row>
    <row r="294" spans="1:37" ht="15.75" customHeight="1">
      <c r="A294" s="20"/>
      <c r="B294" s="19"/>
      <c r="C294" s="19"/>
      <c r="D294" s="70"/>
      <c r="E294" s="71"/>
      <c r="F294" s="125" t="str">
        <f>IF($A294 &lt;&gt; "",VLOOKUP($A294,CSP!$1:$1048576,10,FALSE)/1000000,"")</f>
        <v/>
      </c>
      <c r="G294" s="125" t="str">
        <f>IF($A294 &lt;&gt; "",VLOOKUP($A294,CSP!$1:$1048576,14,FALSE)/1000000,"")</f>
        <v/>
      </c>
      <c r="H294" s="126" t="str">
        <f t="shared" si="76"/>
        <v/>
      </c>
      <c r="I294" s="126" t="str">
        <f t="shared" si="77"/>
        <v/>
      </c>
      <c r="J294" s="126" t="str">
        <f t="shared" si="65"/>
        <v/>
      </c>
      <c r="K294" s="132" t="str">
        <f>IF($A294 &lt;&gt; "",VLOOKUP($A294,CSP!$1:$1048576,11,FALSE),"")</f>
        <v/>
      </c>
      <c r="L294" s="133" t="str">
        <f>IF($A294 &lt;&gt; "",VLOOKUP($A294,CSP!$1:$1048576,25,FALSE),"")</f>
        <v/>
      </c>
      <c r="N294" s="142"/>
      <c r="O294" s="144"/>
      <c r="P294" s="141" t="str">
        <f t="shared" ca="1" si="66"/>
        <v/>
      </c>
      <c r="W294" s="96">
        <f>SUMIF($E$11:$E$1004,AA294,AE$11:$AE$1004)</f>
        <v>0</v>
      </c>
      <c r="X294" s="74" t="str">
        <f t="shared" si="67"/>
        <v>sans</v>
      </c>
      <c r="Y294" s="74">
        <f>SUMIF($E$11:$E$1004,AA294,AD$11:$AD$1004)</f>
        <v>0</v>
      </c>
      <c r="Z294" s="95">
        <f>SUMIF($E$11:$E$1004,AA294,AB$11:$AB$1004)</f>
        <v>0</v>
      </c>
      <c r="AA294" s="97">
        <f t="shared" si="78"/>
        <v>284</v>
      </c>
      <c r="AB294" s="74">
        <f t="shared" si="68"/>
        <v>0</v>
      </c>
      <c r="AC294" s="74">
        <f t="shared" si="69"/>
        <v>0</v>
      </c>
      <c r="AD294" s="74">
        <f t="shared" si="70"/>
        <v>0</v>
      </c>
      <c r="AE294" s="96">
        <f t="shared" si="71"/>
        <v>0</v>
      </c>
      <c r="AF294" s="74" t="str">
        <f t="shared" si="72"/>
        <v>sans</v>
      </c>
      <c r="AG294" s="74">
        <f t="shared" si="73"/>
        <v>0</v>
      </c>
      <c r="AH294" s="74">
        <f t="shared" si="64"/>
        <v>0</v>
      </c>
      <c r="AI294" s="74">
        <f t="shared" si="79"/>
        <v>0</v>
      </c>
      <c r="AJ294" s="74">
        <f t="shared" si="74"/>
        <v>0</v>
      </c>
      <c r="AK294" s="74">
        <f t="shared" si="75"/>
        <v>0</v>
      </c>
    </row>
    <row r="295" spans="1:37" ht="15.75" customHeight="1">
      <c r="A295" s="20"/>
      <c r="B295" s="19"/>
      <c r="C295" s="19"/>
      <c r="D295" s="70"/>
      <c r="E295" s="71"/>
      <c r="F295" s="125" t="str">
        <f>IF($A295 &lt;&gt; "",VLOOKUP($A295,CSP!$1:$1048576,10,FALSE)/1000000,"")</f>
        <v/>
      </c>
      <c r="G295" s="125" t="str">
        <f>IF($A295 &lt;&gt; "",VLOOKUP($A295,CSP!$1:$1048576,14,FALSE)/1000000,"")</f>
        <v/>
      </c>
      <c r="H295" s="126" t="str">
        <f t="shared" si="76"/>
        <v/>
      </c>
      <c r="I295" s="126" t="str">
        <f t="shared" si="77"/>
        <v/>
      </c>
      <c r="J295" s="126" t="str">
        <f t="shared" si="65"/>
        <v/>
      </c>
      <c r="K295" s="132" t="str">
        <f>IF($A295 &lt;&gt; "",VLOOKUP($A295,CSP!$1:$1048576,11,FALSE),"")</f>
        <v/>
      </c>
      <c r="L295" s="133" t="str">
        <f>IF($A295 &lt;&gt; "",VLOOKUP($A295,CSP!$1:$1048576,25,FALSE),"")</f>
        <v/>
      </c>
      <c r="N295" s="142"/>
      <c r="O295" s="144"/>
      <c r="P295" s="141" t="str">
        <f t="shared" ca="1" si="66"/>
        <v/>
      </c>
      <c r="W295" s="96">
        <f>SUMIF($E$11:$E$1004,AA295,AE$11:$AE$1004)</f>
        <v>0</v>
      </c>
      <c r="X295" s="74" t="str">
        <f t="shared" si="67"/>
        <v>sans</v>
      </c>
      <c r="Y295" s="74">
        <f>SUMIF($E$11:$E$1004,AA295,AD$11:$AD$1004)</f>
        <v>0</v>
      </c>
      <c r="Z295" s="95">
        <f>SUMIF($E$11:$E$1004,AA295,AB$11:$AB$1004)</f>
        <v>0</v>
      </c>
      <c r="AA295" s="97">
        <f t="shared" si="78"/>
        <v>285</v>
      </c>
      <c r="AB295" s="74">
        <f t="shared" si="68"/>
        <v>0</v>
      </c>
      <c r="AC295" s="74">
        <f t="shared" si="69"/>
        <v>0</v>
      </c>
      <c r="AD295" s="74">
        <f t="shared" si="70"/>
        <v>0</v>
      </c>
      <c r="AE295" s="96">
        <f t="shared" si="71"/>
        <v>0</v>
      </c>
      <c r="AF295" s="74" t="str">
        <f t="shared" si="72"/>
        <v>sans</v>
      </c>
      <c r="AG295" s="74">
        <f t="shared" si="73"/>
        <v>0</v>
      </c>
      <c r="AH295" s="74">
        <f t="shared" si="64"/>
        <v>0</v>
      </c>
      <c r="AI295" s="74">
        <f t="shared" si="79"/>
        <v>0</v>
      </c>
      <c r="AJ295" s="74">
        <f t="shared" si="74"/>
        <v>0</v>
      </c>
      <c r="AK295" s="74">
        <f t="shared" si="75"/>
        <v>0</v>
      </c>
    </row>
    <row r="296" spans="1:37" ht="15.75" customHeight="1">
      <c r="A296" s="20"/>
      <c r="B296" s="19"/>
      <c r="C296" s="19"/>
      <c r="D296" s="70"/>
      <c r="E296" s="71"/>
      <c r="F296" s="125" t="str">
        <f>IF($A296 &lt;&gt; "",VLOOKUP($A296,CSP!$1:$1048576,10,FALSE)/1000000,"")</f>
        <v/>
      </c>
      <c r="G296" s="125" t="str">
        <f>IF($A296 &lt;&gt; "",VLOOKUP($A296,CSP!$1:$1048576,14,FALSE)/1000000,"")</f>
        <v/>
      </c>
      <c r="H296" s="126" t="str">
        <f t="shared" si="76"/>
        <v/>
      </c>
      <c r="I296" s="126" t="str">
        <f t="shared" si="77"/>
        <v/>
      </c>
      <c r="J296" s="126" t="str">
        <f t="shared" si="65"/>
        <v/>
      </c>
      <c r="K296" s="132" t="str">
        <f>IF($A296 &lt;&gt; "",VLOOKUP($A296,CSP!$1:$1048576,11,FALSE),"")</f>
        <v/>
      </c>
      <c r="L296" s="133" t="str">
        <f>IF($A296 &lt;&gt; "",VLOOKUP($A296,CSP!$1:$1048576,25,FALSE),"")</f>
        <v/>
      </c>
      <c r="N296" s="142"/>
      <c r="O296" s="144"/>
      <c r="P296" s="141" t="str">
        <f t="shared" ca="1" si="66"/>
        <v/>
      </c>
      <c r="W296" s="96">
        <f>SUMIF($E$11:$E$1004,AA296,AE$11:$AE$1004)</f>
        <v>0</v>
      </c>
      <c r="X296" s="74" t="str">
        <f t="shared" si="67"/>
        <v>sans</v>
      </c>
      <c r="Y296" s="74">
        <f>SUMIF($E$11:$E$1004,AA296,AD$11:$AD$1004)</f>
        <v>0</v>
      </c>
      <c r="Z296" s="95">
        <f>SUMIF($E$11:$E$1004,AA296,AB$11:$AB$1004)</f>
        <v>0</v>
      </c>
      <c r="AA296" s="97">
        <f t="shared" si="78"/>
        <v>286</v>
      </c>
      <c r="AB296" s="74">
        <f t="shared" si="68"/>
        <v>0</v>
      </c>
      <c r="AC296" s="74">
        <f t="shared" si="69"/>
        <v>0</v>
      </c>
      <c r="AD296" s="74">
        <f t="shared" si="70"/>
        <v>0</v>
      </c>
      <c r="AE296" s="96">
        <f t="shared" si="71"/>
        <v>0</v>
      </c>
      <c r="AF296" s="74" t="str">
        <f t="shared" si="72"/>
        <v>sans</v>
      </c>
      <c r="AG296" s="74">
        <f t="shared" si="73"/>
        <v>0</v>
      </c>
      <c r="AH296" s="74">
        <f t="shared" si="64"/>
        <v>0</v>
      </c>
      <c r="AI296" s="74">
        <f t="shared" si="79"/>
        <v>0</v>
      </c>
      <c r="AJ296" s="74">
        <f t="shared" si="74"/>
        <v>0</v>
      </c>
      <c r="AK296" s="74">
        <f t="shared" si="75"/>
        <v>0</v>
      </c>
    </row>
    <row r="297" spans="1:37" ht="15.75" customHeight="1">
      <c r="A297" s="20"/>
      <c r="B297" s="19"/>
      <c r="C297" s="19"/>
      <c r="D297" s="70"/>
      <c r="E297" s="71"/>
      <c r="F297" s="125" t="str">
        <f>IF($A297 &lt;&gt; "",VLOOKUP($A297,CSP!$1:$1048576,10,FALSE)/1000000,"")</f>
        <v/>
      </c>
      <c r="G297" s="125" t="str">
        <f>IF($A297 &lt;&gt; "",VLOOKUP($A297,CSP!$1:$1048576,14,FALSE)/1000000,"")</f>
        <v/>
      </c>
      <c r="H297" s="126" t="str">
        <f t="shared" si="76"/>
        <v/>
      </c>
      <c r="I297" s="126" t="str">
        <f t="shared" si="77"/>
        <v/>
      </c>
      <c r="J297" s="126" t="str">
        <f t="shared" si="65"/>
        <v/>
      </c>
      <c r="K297" s="132" t="str">
        <f>IF($A297 &lt;&gt; "",VLOOKUP($A297,CSP!$1:$1048576,11,FALSE),"")</f>
        <v/>
      </c>
      <c r="L297" s="133" t="str">
        <f>IF($A297 &lt;&gt; "",VLOOKUP($A297,CSP!$1:$1048576,25,FALSE),"")</f>
        <v/>
      </c>
      <c r="N297" s="142"/>
      <c r="O297" s="144"/>
      <c r="P297" s="141" t="str">
        <f t="shared" ca="1" si="66"/>
        <v/>
      </c>
      <c r="W297" s="96">
        <f>SUMIF($E$11:$E$1004,AA297,AE$11:$AE$1004)</f>
        <v>0</v>
      </c>
      <c r="X297" s="74" t="str">
        <f t="shared" si="67"/>
        <v>sans</v>
      </c>
      <c r="Y297" s="74">
        <f>SUMIF($E$11:$E$1004,AA297,AD$11:$AD$1004)</f>
        <v>0</v>
      </c>
      <c r="Z297" s="95">
        <f>SUMIF($E$11:$E$1004,AA297,AB$11:$AB$1004)</f>
        <v>0</v>
      </c>
      <c r="AA297" s="97">
        <f t="shared" si="78"/>
        <v>287</v>
      </c>
      <c r="AB297" s="74">
        <f t="shared" si="68"/>
        <v>0</v>
      </c>
      <c r="AC297" s="74">
        <f t="shared" si="69"/>
        <v>0</v>
      </c>
      <c r="AD297" s="74">
        <f t="shared" si="70"/>
        <v>0</v>
      </c>
      <c r="AE297" s="96">
        <f t="shared" si="71"/>
        <v>0</v>
      </c>
      <c r="AF297" s="74" t="str">
        <f t="shared" si="72"/>
        <v>sans</v>
      </c>
      <c r="AG297" s="74">
        <f t="shared" si="73"/>
        <v>0</v>
      </c>
      <c r="AH297" s="74">
        <f t="shared" si="64"/>
        <v>0</v>
      </c>
      <c r="AI297" s="74">
        <f t="shared" si="79"/>
        <v>0</v>
      </c>
      <c r="AJ297" s="74">
        <f t="shared" si="74"/>
        <v>0</v>
      </c>
      <c r="AK297" s="74">
        <f t="shared" si="75"/>
        <v>0</v>
      </c>
    </row>
    <row r="298" spans="1:37" ht="15.75" customHeight="1">
      <c r="A298" s="20"/>
      <c r="B298" s="19"/>
      <c r="C298" s="19"/>
      <c r="D298" s="70"/>
      <c r="E298" s="71"/>
      <c r="F298" s="125" t="str">
        <f>IF($A298 &lt;&gt; "",VLOOKUP($A298,CSP!$1:$1048576,10,FALSE)/1000000,"")</f>
        <v/>
      </c>
      <c r="G298" s="125" t="str">
        <f>IF($A298 &lt;&gt; "",VLOOKUP($A298,CSP!$1:$1048576,14,FALSE)/1000000,"")</f>
        <v/>
      </c>
      <c r="H298" s="126" t="str">
        <f t="shared" si="76"/>
        <v/>
      </c>
      <c r="I298" s="126" t="str">
        <f t="shared" si="77"/>
        <v/>
      </c>
      <c r="J298" s="126" t="str">
        <f t="shared" si="65"/>
        <v/>
      </c>
      <c r="K298" s="132" t="str">
        <f>IF($A298 &lt;&gt; "",VLOOKUP($A298,CSP!$1:$1048576,11,FALSE),"")</f>
        <v/>
      </c>
      <c r="L298" s="133" t="str">
        <f>IF($A298 &lt;&gt; "",VLOOKUP($A298,CSP!$1:$1048576,25,FALSE),"")</f>
        <v/>
      </c>
      <c r="N298" s="142"/>
      <c r="O298" s="144"/>
      <c r="P298" s="141" t="str">
        <f t="shared" ca="1" si="66"/>
        <v/>
      </c>
      <c r="W298" s="96">
        <f>SUMIF($E$11:$E$1004,AA298,AE$11:$AE$1004)</f>
        <v>0</v>
      </c>
      <c r="X298" s="74" t="str">
        <f t="shared" si="67"/>
        <v>sans</v>
      </c>
      <c r="Y298" s="74">
        <f>SUMIF($E$11:$E$1004,AA298,AD$11:$AD$1004)</f>
        <v>0</v>
      </c>
      <c r="Z298" s="95">
        <f>SUMIF($E$11:$E$1004,AA298,AB$11:$AB$1004)</f>
        <v>0</v>
      </c>
      <c r="AA298" s="97">
        <f t="shared" si="78"/>
        <v>288</v>
      </c>
      <c r="AB298" s="74">
        <f t="shared" si="68"/>
        <v>0</v>
      </c>
      <c r="AC298" s="74">
        <f t="shared" si="69"/>
        <v>0</v>
      </c>
      <c r="AD298" s="74">
        <f t="shared" si="70"/>
        <v>0</v>
      </c>
      <c r="AE298" s="96">
        <f t="shared" si="71"/>
        <v>0</v>
      </c>
      <c r="AF298" s="74" t="str">
        <f t="shared" si="72"/>
        <v>sans</v>
      </c>
      <c r="AG298" s="74">
        <f t="shared" si="73"/>
        <v>0</v>
      </c>
      <c r="AH298" s="74">
        <f t="shared" si="64"/>
        <v>0</v>
      </c>
      <c r="AI298" s="74">
        <f t="shared" si="79"/>
        <v>0</v>
      </c>
      <c r="AJ298" s="74">
        <f t="shared" si="74"/>
        <v>0</v>
      </c>
      <c r="AK298" s="74">
        <f t="shared" si="75"/>
        <v>0</v>
      </c>
    </row>
    <row r="299" spans="1:37" ht="15.75" customHeight="1">
      <c r="A299" s="20"/>
      <c r="B299" s="19"/>
      <c r="C299" s="19"/>
      <c r="D299" s="70"/>
      <c r="E299" s="71"/>
      <c r="F299" s="125" t="str">
        <f>IF($A299 &lt;&gt; "",VLOOKUP($A299,CSP!$1:$1048576,10,FALSE)/1000000,"")</f>
        <v/>
      </c>
      <c r="G299" s="125" t="str">
        <f>IF($A299 &lt;&gt; "",VLOOKUP($A299,CSP!$1:$1048576,14,FALSE)/1000000,"")</f>
        <v/>
      </c>
      <c r="H299" s="126" t="str">
        <f t="shared" si="76"/>
        <v/>
      </c>
      <c r="I299" s="126" t="str">
        <f t="shared" si="77"/>
        <v/>
      </c>
      <c r="J299" s="126" t="str">
        <f t="shared" si="65"/>
        <v/>
      </c>
      <c r="K299" s="132" t="str">
        <f>IF($A299 &lt;&gt; "",VLOOKUP($A299,CSP!$1:$1048576,11,FALSE),"")</f>
        <v/>
      </c>
      <c r="L299" s="133" t="str">
        <f>IF($A299 &lt;&gt; "",VLOOKUP($A299,CSP!$1:$1048576,25,FALSE),"")</f>
        <v/>
      </c>
      <c r="N299" s="142"/>
      <c r="O299" s="144"/>
      <c r="P299" s="141" t="str">
        <f t="shared" ca="1" si="66"/>
        <v/>
      </c>
      <c r="W299" s="96">
        <f>SUMIF($E$11:$E$1004,AA299,AE$11:$AE$1004)</f>
        <v>0</v>
      </c>
      <c r="X299" s="74" t="str">
        <f t="shared" si="67"/>
        <v>sans</v>
      </c>
      <c r="Y299" s="74">
        <f>SUMIF($E$11:$E$1004,AA299,AD$11:$AD$1004)</f>
        <v>0</v>
      </c>
      <c r="Z299" s="95">
        <f>SUMIF($E$11:$E$1004,AA299,AB$11:$AB$1004)</f>
        <v>0</v>
      </c>
      <c r="AA299" s="97">
        <f t="shared" si="78"/>
        <v>289</v>
      </c>
      <c r="AB299" s="74">
        <f t="shared" si="68"/>
        <v>0</v>
      </c>
      <c r="AC299" s="74">
        <f t="shared" si="69"/>
        <v>0</v>
      </c>
      <c r="AD299" s="74">
        <f t="shared" si="70"/>
        <v>0</v>
      </c>
      <c r="AE299" s="96">
        <f t="shared" si="71"/>
        <v>0</v>
      </c>
      <c r="AF299" s="74" t="str">
        <f t="shared" si="72"/>
        <v>sans</v>
      </c>
      <c r="AG299" s="74">
        <f t="shared" si="73"/>
        <v>0</v>
      </c>
      <c r="AH299" s="74">
        <f t="shared" si="64"/>
        <v>0</v>
      </c>
      <c r="AI299" s="74">
        <f t="shared" si="79"/>
        <v>0</v>
      </c>
      <c r="AJ299" s="74">
        <f t="shared" si="74"/>
        <v>0</v>
      </c>
      <c r="AK299" s="74">
        <f t="shared" si="75"/>
        <v>0</v>
      </c>
    </row>
    <row r="300" spans="1:37" ht="15.75" customHeight="1">
      <c r="A300" s="20"/>
      <c r="B300" s="19"/>
      <c r="C300" s="19"/>
      <c r="D300" s="70"/>
      <c r="E300" s="71"/>
      <c r="F300" s="125" t="str">
        <f>IF($A300 &lt;&gt; "",VLOOKUP($A300,CSP!$1:$1048576,10,FALSE)/1000000,"")</f>
        <v/>
      </c>
      <c r="G300" s="125" t="str">
        <f>IF($A300 &lt;&gt; "",VLOOKUP($A300,CSP!$1:$1048576,14,FALSE)/1000000,"")</f>
        <v/>
      </c>
      <c r="H300" s="126" t="str">
        <f t="shared" si="76"/>
        <v/>
      </c>
      <c r="I300" s="126" t="str">
        <f t="shared" si="77"/>
        <v/>
      </c>
      <c r="J300" s="126" t="str">
        <f t="shared" si="65"/>
        <v/>
      </c>
      <c r="K300" s="132" t="str">
        <f>IF($A300 &lt;&gt; "",VLOOKUP($A300,CSP!$1:$1048576,11,FALSE),"")</f>
        <v/>
      </c>
      <c r="L300" s="133" t="str">
        <f>IF($A300 &lt;&gt; "",VLOOKUP($A300,CSP!$1:$1048576,25,FALSE),"")</f>
        <v/>
      </c>
      <c r="N300" s="142"/>
      <c r="O300" s="144"/>
      <c r="P300" s="141" t="str">
        <f t="shared" ca="1" si="66"/>
        <v/>
      </c>
      <c r="W300" s="96">
        <f>SUMIF($E$11:$E$1004,AA300,AE$11:$AE$1004)</f>
        <v>0</v>
      </c>
      <c r="X300" s="74" t="str">
        <f t="shared" si="67"/>
        <v>sans</v>
      </c>
      <c r="Y300" s="74">
        <f>SUMIF($E$11:$E$1004,AA300,AD$11:$AD$1004)</f>
        <v>0</v>
      </c>
      <c r="Z300" s="95">
        <f>SUMIF($E$11:$E$1004,AA300,AB$11:$AB$1004)</f>
        <v>0</v>
      </c>
      <c r="AA300" s="97">
        <f t="shared" si="78"/>
        <v>290</v>
      </c>
      <c r="AB300" s="74">
        <f t="shared" si="68"/>
        <v>0</v>
      </c>
      <c r="AC300" s="74">
        <f t="shared" si="69"/>
        <v>0</v>
      </c>
      <c r="AD300" s="74">
        <f t="shared" si="70"/>
        <v>0</v>
      </c>
      <c r="AE300" s="96">
        <f t="shared" si="71"/>
        <v>0</v>
      </c>
      <c r="AF300" s="74" t="str">
        <f t="shared" si="72"/>
        <v>sans</v>
      </c>
      <c r="AG300" s="74">
        <f t="shared" si="73"/>
        <v>0</v>
      </c>
      <c r="AH300" s="74">
        <f t="shared" si="64"/>
        <v>0</v>
      </c>
      <c r="AI300" s="74">
        <f t="shared" si="79"/>
        <v>0</v>
      </c>
      <c r="AJ300" s="74">
        <f t="shared" si="74"/>
        <v>0</v>
      </c>
      <c r="AK300" s="74">
        <f t="shared" si="75"/>
        <v>0</v>
      </c>
    </row>
    <row r="301" spans="1:37" ht="15.75" customHeight="1">
      <c r="A301" s="20"/>
      <c r="B301" s="19"/>
      <c r="C301" s="19"/>
      <c r="D301" s="70"/>
      <c r="E301" s="71"/>
      <c r="F301" s="125" t="str">
        <f>IF($A301 &lt;&gt; "",VLOOKUP($A301,CSP!$1:$1048576,10,FALSE)/1000000,"")</f>
        <v/>
      </c>
      <c r="G301" s="125" t="str">
        <f>IF($A301 &lt;&gt; "",VLOOKUP($A301,CSP!$1:$1048576,14,FALSE)/1000000,"")</f>
        <v/>
      </c>
      <c r="H301" s="126" t="str">
        <f t="shared" si="76"/>
        <v/>
      </c>
      <c r="I301" s="126" t="str">
        <f t="shared" si="77"/>
        <v/>
      </c>
      <c r="J301" s="126" t="str">
        <f t="shared" si="65"/>
        <v/>
      </c>
      <c r="K301" s="132" t="str">
        <f>IF($A301 &lt;&gt; "",VLOOKUP($A301,CSP!$1:$1048576,11,FALSE),"")</f>
        <v/>
      </c>
      <c r="L301" s="133" t="str">
        <f>IF($A301 &lt;&gt; "",VLOOKUP($A301,CSP!$1:$1048576,25,FALSE),"")</f>
        <v/>
      </c>
      <c r="N301" s="142"/>
      <c r="O301" s="144"/>
      <c r="P301" s="141" t="str">
        <f t="shared" ca="1" si="66"/>
        <v/>
      </c>
      <c r="W301" s="96">
        <f>SUMIF($E$11:$E$1004,AA301,AE$11:$AE$1004)</f>
        <v>0</v>
      </c>
      <c r="X301" s="74" t="str">
        <f t="shared" si="67"/>
        <v>sans</v>
      </c>
      <c r="Y301" s="74">
        <f>SUMIF($E$11:$E$1004,AA301,AD$11:$AD$1004)</f>
        <v>0</v>
      </c>
      <c r="Z301" s="95">
        <f>SUMIF($E$11:$E$1004,AA301,AB$11:$AB$1004)</f>
        <v>0</v>
      </c>
      <c r="AA301" s="97">
        <f t="shared" si="78"/>
        <v>291</v>
      </c>
      <c r="AB301" s="74">
        <f t="shared" si="68"/>
        <v>0</v>
      </c>
      <c r="AC301" s="74">
        <f t="shared" si="69"/>
        <v>0</v>
      </c>
      <c r="AD301" s="74">
        <f t="shared" si="70"/>
        <v>0</v>
      </c>
      <c r="AE301" s="96">
        <f t="shared" si="71"/>
        <v>0</v>
      </c>
      <c r="AF301" s="74" t="str">
        <f t="shared" si="72"/>
        <v>sans</v>
      </c>
      <c r="AG301" s="74">
        <f t="shared" si="73"/>
        <v>0</v>
      </c>
      <c r="AH301" s="74">
        <f t="shared" si="64"/>
        <v>0</v>
      </c>
      <c r="AI301" s="74">
        <f t="shared" si="79"/>
        <v>0</v>
      </c>
      <c r="AJ301" s="74">
        <f t="shared" si="74"/>
        <v>0</v>
      </c>
      <c r="AK301" s="74">
        <f t="shared" si="75"/>
        <v>0</v>
      </c>
    </row>
    <row r="302" spans="1:37" ht="15.75" customHeight="1">
      <c r="A302" s="20"/>
      <c r="B302" s="19"/>
      <c r="C302" s="19"/>
      <c r="D302" s="70"/>
      <c r="E302" s="71"/>
      <c r="F302" s="125" t="str">
        <f>IF($A302 &lt;&gt; "",VLOOKUP($A302,CSP!$1:$1048576,10,FALSE)/1000000,"")</f>
        <v/>
      </c>
      <c r="G302" s="125" t="str">
        <f>IF($A302 &lt;&gt; "",VLOOKUP($A302,CSP!$1:$1048576,14,FALSE)/1000000,"")</f>
        <v/>
      </c>
      <c r="H302" s="126" t="str">
        <f t="shared" si="76"/>
        <v/>
      </c>
      <c r="I302" s="126" t="str">
        <f t="shared" si="77"/>
        <v/>
      </c>
      <c r="J302" s="126" t="str">
        <f t="shared" si="65"/>
        <v/>
      </c>
      <c r="K302" s="132" t="str">
        <f>IF($A302 &lt;&gt; "",VLOOKUP($A302,CSP!$1:$1048576,11,FALSE),"")</f>
        <v/>
      </c>
      <c r="L302" s="133" t="str">
        <f>IF($A302 &lt;&gt; "",VLOOKUP($A302,CSP!$1:$1048576,25,FALSE),"")</f>
        <v/>
      </c>
      <c r="N302" s="142"/>
      <c r="O302" s="144"/>
      <c r="P302" s="141" t="str">
        <f t="shared" ca="1" si="66"/>
        <v/>
      </c>
      <c r="W302" s="96">
        <f>SUMIF($E$11:$E$1004,AA302,AE$11:$AE$1004)</f>
        <v>0</v>
      </c>
      <c r="X302" s="74" t="str">
        <f t="shared" si="67"/>
        <v>sans</v>
      </c>
      <c r="Y302" s="74">
        <f>SUMIF($E$11:$E$1004,AA302,AD$11:$AD$1004)</f>
        <v>0</v>
      </c>
      <c r="Z302" s="95">
        <f>SUMIF($E$11:$E$1004,AA302,AB$11:$AB$1004)</f>
        <v>0</v>
      </c>
      <c r="AA302" s="97">
        <f t="shared" si="78"/>
        <v>292</v>
      </c>
      <c r="AB302" s="74">
        <f t="shared" si="68"/>
        <v>0</v>
      </c>
      <c r="AC302" s="74">
        <f t="shared" si="69"/>
        <v>0</v>
      </c>
      <c r="AD302" s="74">
        <f t="shared" si="70"/>
        <v>0</v>
      </c>
      <c r="AE302" s="96">
        <f t="shared" si="71"/>
        <v>0</v>
      </c>
      <c r="AF302" s="74" t="str">
        <f t="shared" si="72"/>
        <v>sans</v>
      </c>
      <c r="AG302" s="74">
        <f t="shared" si="73"/>
        <v>0</v>
      </c>
      <c r="AH302" s="74">
        <f t="shared" si="64"/>
        <v>0</v>
      </c>
      <c r="AI302" s="74">
        <f t="shared" si="79"/>
        <v>0</v>
      </c>
      <c r="AJ302" s="74">
        <f t="shared" si="74"/>
        <v>0</v>
      </c>
      <c r="AK302" s="74">
        <f t="shared" si="75"/>
        <v>0</v>
      </c>
    </row>
    <row r="303" spans="1:37" ht="15.75" customHeight="1">
      <c r="A303" s="20"/>
      <c r="B303" s="19"/>
      <c r="C303" s="19"/>
      <c r="D303" s="70"/>
      <c r="E303" s="71"/>
      <c r="F303" s="125" t="str">
        <f>IF($A303 &lt;&gt; "",VLOOKUP($A303,CSP!$1:$1048576,10,FALSE)/1000000,"")</f>
        <v/>
      </c>
      <c r="G303" s="125" t="str">
        <f>IF($A303 &lt;&gt; "",VLOOKUP($A303,CSP!$1:$1048576,14,FALSE)/1000000,"")</f>
        <v/>
      </c>
      <c r="H303" s="126" t="str">
        <f t="shared" si="76"/>
        <v/>
      </c>
      <c r="I303" s="126" t="str">
        <f t="shared" si="77"/>
        <v/>
      </c>
      <c r="J303" s="126" t="str">
        <f t="shared" si="65"/>
        <v/>
      </c>
      <c r="K303" s="132" t="str">
        <f>IF($A303 &lt;&gt; "",VLOOKUP($A303,CSP!$1:$1048576,11,FALSE),"")</f>
        <v/>
      </c>
      <c r="L303" s="133" t="str">
        <f>IF($A303 &lt;&gt; "",VLOOKUP($A303,CSP!$1:$1048576,25,FALSE),"")</f>
        <v/>
      </c>
      <c r="N303" s="142"/>
      <c r="O303" s="144"/>
      <c r="P303" s="141" t="str">
        <f t="shared" ca="1" si="66"/>
        <v/>
      </c>
      <c r="W303" s="96">
        <f>SUMIF($E$11:$E$1004,AA303,AE$11:$AE$1004)</f>
        <v>0</v>
      </c>
      <c r="X303" s="74" t="str">
        <f t="shared" si="67"/>
        <v>sans</v>
      </c>
      <c r="Y303" s="74">
        <f>SUMIF($E$11:$E$1004,AA303,AD$11:$AD$1004)</f>
        <v>0</v>
      </c>
      <c r="Z303" s="95">
        <f>SUMIF($E$11:$E$1004,AA303,AB$11:$AB$1004)</f>
        <v>0</v>
      </c>
      <c r="AA303" s="97">
        <f t="shared" si="78"/>
        <v>293</v>
      </c>
      <c r="AB303" s="74">
        <f t="shared" si="68"/>
        <v>0</v>
      </c>
      <c r="AC303" s="74">
        <f t="shared" si="69"/>
        <v>0</v>
      </c>
      <c r="AD303" s="74">
        <f t="shared" si="70"/>
        <v>0</v>
      </c>
      <c r="AE303" s="96">
        <f t="shared" si="71"/>
        <v>0</v>
      </c>
      <c r="AF303" s="74" t="str">
        <f t="shared" si="72"/>
        <v>sans</v>
      </c>
      <c r="AG303" s="74">
        <f t="shared" si="73"/>
        <v>0</v>
      </c>
      <c r="AH303" s="74">
        <f t="shared" si="64"/>
        <v>0</v>
      </c>
      <c r="AI303" s="74">
        <f t="shared" si="79"/>
        <v>0</v>
      </c>
      <c r="AJ303" s="74">
        <f t="shared" si="74"/>
        <v>0</v>
      </c>
      <c r="AK303" s="74">
        <f t="shared" si="75"/>
        <v>0</v>
      </c>
    </row>
    <row r="304" spans="1:37" ht="15.75" customHeight="1">
      <c r="A304" s="20"/>
      <c r="B304" s="19"/>
      <c r="C304" s="19"/>
      <c r="D304" s="70"/>
      <c r="E304" s="71"/>
      <c r="F304" s="125" t="str">
        <f>IF($A304 &lt;&gt; "",VLOOKUP($A304,CSP!$1:$1048576,10,FALSE)/1000000,"")</f>
        <v/>
      </c>
      <c r="G304" s="125" t="str">
        <f>IF($A304 &lt;&gt; "",VLOOKUP($A304,CSP!$1:$1048576,14,FALSE)/1000000,"")</f>
        <v/>
      </c>
      <c r="H304" s="126" t="str">
        <f t="shared" si="76"/>
        <v/>
      </c>
      <c r="I304" s="126" t="str">
        <f t="shared" si="77"/>
        <v/>
      </c>
      <c r="J304" s="126" t="str">
        <f t="shared" si="65"/>
        <v/>
      </c>
      <c r="K304" s="132" t="str">
        <f>IF($A304 &lt;&gt; "",VLOOKUP($A304,CSP!$1:$1048576,11,FALSE),"")</f>
        <v/>
      </c>
      <c r="L304" s="133" t="str">
        <f>IF($A304 &lt;&gt; "",VLOOKUP($A304,CSP!$1:$1048576,25,FALSE),"")</f>
        <v/>
      </c>
      <c r="N304" s="142"/>
      <c r="O304" s="144"/>
      <c r="P304" s="141" t="str">
        <f t="shared" ca="1" si="66"/>
        <v/>
      </c>
      <c r="W304" s="96">
        <f>SUMIF($E$11:$E$1004,AA304,AE$11:$AE$1004)</f>
        <v>0</v>
      </c>
      <c r="X304" s="74" t="str">
        <f t="shared" si="67"/>
        <v>sans</v>
      </c>
      <c r="Y304" s="74">
        <f>SUMIF($E$11:$E$1004,AA304,AD$11:$AD$1004)</f>
        <v>0</v>
      </c>
      <c r="Z304" s="95">
        <f>SUMIF($E$11:$E$1004,AA304,AB$11:$AB$1004)</f>
        <v>0</v>
      </c>
      <c r="AA304" s="97">
        <f t="shared" si="78"/>
        <v>294</v>
      </c>
      <c r="AB304" s="74">
        <f t="shared" si="68"/>
        <v>0</v>
      </c>
      <c r="AC304" s="74">
        <f t="shared" si="69"/>
        <v>0</v>
      </c>
      <c r="AD304" s="74">
        <f t="shared" si="70"/>
        <v>0</v>
      </c>
      <c r="AE304" s="96">
        <f t="shared" si="71"/>
        <v>0</v>
      </c>
      <c r="AF304" s="74" t="str">
        <f t="shared" si="72"/>
        <v>sans</v>
      </c>
      <c r="AG304" s="74">
        <f t="shared" si="73"/>
        <v>0</v>
      </c>
      <c r="AH304" s="74">
        <f t="shared" si="64"/>
        <v>0</v>
      </c>
      <c r="AI304" s="74">
        <f t="shared" si="79"/>
        <v>0</v>
      </c>
      <c r="AJ304" s="74">
        <f t="shared" si="74"/>
        <v>0</v>
      </c>
      <c r="AK304" s="74">
        <f t="shared" si="75"/>
        <v>0</v>
      </c>
    </row>
    <row r="305" spans="1:37" ht="15.75" customHeight="1">
      <c r="A305" s="20"/>
      <c r="B305" s="19"/>
      <c r="C305" s="19"/>
      <c r="D305" s="70"/>
      <c r="E305" s="71"/>
      <c r="F305" s="125" t="str">
        <f>IF($A305 &lt;&gt; "",VLOOKUP($A305,CSP!$1:$1048576,10,FALSE)/1000000,"")</f>
        <v/>
      </c>
      <c r="G305" s="125" t="str">
        <f>IF($A305 &lt;&gt; "",VLOOKUP($A305,CSP!$1:$1048576,14,FALSE)/1000000,"")</f>
        <v/>
      </c>
      <c r="H305" s="126" t="str">
        <f t="shared" si="76"/>
        <v/>
      </c>
      <c r="I305" s="126" t="str">
        <f t="shared" si="77"/>
        <v/>
      </c>
      <c r="J305" s="126" t="str">
        <f t="shared" si="65"/>
        <v/>
      </c>
      <c r="K305" s="132" t="str">
        <f>IF($A305 &lt;&gt; "",VLOOKUP($A305,CSP!$1:$1048576,11,FALSE),"")</f>
        <v/>
      </c>
      <c r="L305" s="133" t="str">
        <f>IF($A305 &lt;&gt; "",VLOOKUP($A305,CSP!$1:$1048576,25,FALSE),"")</f>
        <v/>
      </c>
      <c r="N305" s="142"/>
      <c r="O305" s="144"/>
      <c r="P305" s="141" t="str">
        <f t="shared" ca="1" si="66"/>
        <v/>
      </c>
      <c r="W305" s="96">
        <f>SUMIF($E$11:$E$1004,AA305,AE$11:$AE$1004)</f>
        <v>0</v>
      </c>
      <c r="X305" s="74" t="str">
        <f t="shared" si="67"/>
        <v>sans</v>
      </c>
      <c r="Y305" s="74">
        <f>SUMIF($E$11:$E$1004,AA305,AD$11:$AD$1004)</f>
        <v>0</v>
      </c>
      <c r="Z305" s="95">
        <f>SUMIF($E$11:$E$1004,AA305,AB$11:$AB$1004)</f>
        <v>0</v>
      </c>
      <c r="AA305" s="97">
        <f t="shared" si="78"/>
        <v>295</v>
      </c>
      <c r="AB305" s="74">
        <f t="shared" si="68"/>
        <v>0</v>
      </c>
      <c r="AC305" s="74">
        <f t="shared" si="69"/>
        <v>0</v>
      </c>
      <c r="AD305" s="74">
        <f t="shared" si="70"/>
        <v>0</v>
      </c>
      <c r="AE305" s="96">
        <f t="shared" si="71"/>
        <v>0</v>
      </c>
      <c r="AF305" s="74" t="str">
        <f t="shared" si="72"/>
        <v>sans</v>
      </c>
      <c r="AG305" s="74">
        <f t="shared" si="73"/>
        <v>0</v>
      </c>
      <c r="AH305" s="74">
        <f t="shared" si="64"/>
        <v>0</v>
      </c>
      <c r="AI305" s="74">
        <f t="shared" si="79"/>
        <v>0</v>
      </c>
      <c r="AJ305" s="74">
        <f t="shared" si="74"/>
        <v>0</v>
      </c>
      <c r="AK305" s="74">
        <f t="shared" si="75"/>
        <v>0</v>
      </c>
    </row>
    <row r="306" spans="1:37" ht="15.75" customHeight="1">
      <c r="A306" s="20"/>
      <c r="B306" s="19"/>
      <c r="C306" s="19"/>
      <c r="D306" s="70"/>
      <c r="E306" s="71"/>
      <c r="F306" s="125" t="str">
        <f>IF($A306 &lt;&gt; "",VLOOKUP($A306,CSP!$1:$1048576,10,FALSE)/1000000,"")</f>
        <v/>
      </c>
      <c r="G306" s="125" t="str">
        <f>IF($A306 &lt;&gt; "",VLOOKUP($A306,CSP!$1:$1048576,14,FALSE)/1000000,"")</f>
        <v/>
      </c>
      <c r="H306" s="126" t="str">
        <f t="shared" si="76"/>
        <v/>
      </c>
      <c r="I306" s="126" t="str">
        <f t="shared" si="77"/>
        <v/>
      </c>
      <c r="J306" s="126" t="str">
        <f t="shared" si="65"/>
        <v/>
      </c>
      <c r="K306" s="132" t="str">
        <f>IF($A306 &lt;&gt; "",VLOOKUP($A306,CSP!$1:$1048576,11,FALSE),"")</f>
        <v/>
      </c>
      <c r="L306" s="133" t="str">
        <f>IF($A306 &lt;&gt; "",VLOOKUP($A306,CSP!$1:$1048576,25,FALSE),"")</f>
        <v/>
      </c>
      <c r="N306" s="142"/>
      <c r="O306" s="144"/>
      <c r="P306" s="141" t="str">
        <f t="shared" ca="1" si="66"/>
        <v/>
      </c>
      <c r="W306" s="96">
        <f>SUMIF($E$11:$E$1004,AA306,AE$11:$AE$1004)</f>
        <v>0</v>
      </c>
      <c r="X306" s="74" t="str">
        <f t="shared" si="67"/>
        <v>sans</v>
      </c>
      <c r="Y306" s="74">
        <f>SUMIF($E$11:$E$1004,AA306,AD$11:$AD$1004)</f>
        <v>0</v>
      </c>
      <c r="Z306" s="95">
        <f>SUMIF($E$11:$E$1004,AA306,AB$11:$AB$1004)</f>
        <v>0</v>
      </c>
      <c r="AA306" s="97">
        <f t="shared" si="78"/>
        <v>296</v>
      </c>
      <c r="AB306" s="74">
        <f t="shared" si="68"/>
        <v>0</v>
      </c>
      <c r="AC306" s="74">
        <f t="shared" si="69"/>
        <v>0</v>
      </c>
      <c r="AD306" s="74">
        <f t="shared" si="70"/>
        <v>0</v>
      </c>
      <c r="AE306" s="96">
        <f t="shared" si="71"/>
        <v>0</v>
      </c>
      <c r="AF306" s="74" t="str">
        <f t="shared" si="72"/>
        <v>sans</v>
      </c>
      <c r="AG306" s="74">
        <f t="shared" si="73"/>
        <v>0</v>
      </c>
      <c r="AH306" s="74">
        <f t="shared" si="64"/>
        <v>0</v>
      </c>
      <c r="AI306" s="74">
        <f t="shared" si="79"/>
        <v>0</v>
      </c>
      <c r="AJ306" s="74">
        <f t="shared" si="74"/>
        <v>0</v>
      </c>
      <c r="AK306" s="74">
        <f t="shared" si="75"/>
        <v>0</v>
      </c>
    </row>
    <row r="307" spans="1:37" ht="15.75" customHeight="1">
      <c r="A307" s="20"/>
      <c r="B307" s="19"/>
      <c r="C307" s="19"/>
      <c r="D307" s="70"/>
      <c r="E307" s="71"/>
      <c r="F307" s="125" t="str">
        <f>IF($A307 &lt;&gt; "",VLOOKUP($A307,CSP!$1:$1048576,10,FALSE)/1000000,"")</f>
        <v/>
      </c>
      <c r="G307" s="125" t="str">
        <f>IF($A307 &lt;&gt; "",VLOOKUP($A307,CSP!$1:$1048576,14,FALSE)/1000000,"")</f>
        <v/>
      </c>
      <c r="H307" s="126" t="str">
        <f t="shared" si="76"/>
        <v/>
      </c>
      <c r="I307" s="126" t="str">
        <f t="shared" si="77"/>
        <v/>
      </c>
      <c r="J307" s="126" t="str">
        <f t="shared" si="65"/>
        <v/>
      </c>
      <c r="K307" s="132" t="str">
        <f>IF($A307 &lt;&gt; "",VLOOKUP($A307,CSP!$1:$1048576,11,FALSE),"")</f>
        <v/>
      </c>
      <c r="L307" s="133" t="str">
        <f>IF($A307 &lt;&gt; "",VLOOKUP($A307,CSP!$1:$1048576,25,FALSE),"")</f>
        <v/>
      </c>
      <c r="N307" s="142"/>
      <c r="O307" s="144"/>
      <c r="P307" s="141" t="str">
        <f t="shared" ca="1" si="66"/>
        <v/>
      </c>
      <c r="W307" s="96">
        <f>SUMIF($E$11:$E$1004,AA307,AE$11:$AE$1004)</f>
        <v>0</v>
      </c>
      <c r="X307" s="74" t="str">
        <f t="shared" si="67"/>
        <v>sans</v>
      </c>
      <c r="Y307" s="74">
        <f>SUMIF($E$11:$E$1004,AA307,AD$11:$AD$1004)</f>
        <v>0</v>
      </c>
      <c r="Z307" s="95">
        <f>SUMIF($E$11:$E$1004,AA307,AB$11:$AB$1004)</f>
        <v>0</v>
      </c>
      <c r="AA307" s="97">
        <f t="shared" si="78"/>
        <v>297</v>
      </c>
      <c r="AB307" s="74">
        <f t="shared" si="68"/>
        <v>0</v>
      </c>
      <c r="AC307" s="74">
        <f t="shared" si="69"/>
        <v>0</v>
      </c>
      <c r="AD307" s="74">
        <f t="shared" si="70"/>
        <v>0</v>
      </c>
      <c r="AE307" s="96">
        <f t="shared" si="71"/>
        <v>0</v>
      </c>
      <c r="AF307" s="74" t="str">
        <f t="shared" si="72"/>
        <v>sans</v>
      </c>
      <c r="AG307" s="74">
        <f t="shared" si="73"/>
        <v>0</v>
      </c>
      <c r="AH307" s="74">
        <f t="shared" si="64"/>
        <v>0</v>
      </c>
      <c r="AI307" s="74">
        <f t="shared" si="79"/>
        <v>0</v>
      </c>
      <c r="AJ307" s="74">
        <f t="shared" si="74"/>
        <v>0</v>
      </c>
      <c r="AK307" s="74">
        <f t="shared" si="75"/>
        <v>0</v>
      </c>
    </row>
    <row r="308" spans="1:37" ht="15.75" customHeight="1">
      <c r="A308" s="20"/>
      <c r="B308" s="19"/>
      <c r="C308" s="19"/>
      <c r="D308" s="70"/>
      <c r="E308" s="71"/>
      <c r="F308" s="125" t="str">
        <f>IF($A308 &lt;&gt; "",VLOOKUP($A308,CSP!$1:$1048576,10,FALSE)/1000000,"")</f>
        <v/>
      </c>
      <c r="G308" s="125" t="str">
        <f>IF($A308 &lt;&gt; "",VLOOKUP($A308,CSP!$1:$1048576,14,FALSE)/1000000,"")</f>
        <v/>
      </c>
      <c r="H308" s="126" t="str">
        <f t="shared" si="76"/>
        <v/>
      </c>
      <c r="I308" s="126" t="str">
        <f t="shared" si="77"/>
        <v/>
      </c>
      <c r="J308" s="126" t="str">
        <f t="shared" si="65"/>
        <v/>
      </c>
      <c r="K308" s="132" t="str">
        <f>IF($A308 &lt;&gt; "",VLOOKUP($A308,CSP!$1:$1048576,11,FALSE),"")</f>
        <v/>
      </c>
      <c r="L308" s="133" t="str">
        <f>IF($A308 &lt;&gt; "",VLOOKUP($A308,CSP!$1:$1048576,25,FALSE),"")</f>
        <v/>
      </c>
      <c r="N308" s="142"/>
      <c r="O308" s="144"/>
      <c r="P308" s="141" t="str">
        <f t="shared" ca="1" si="66"/>
        <v/>
      </c>
      <c r="W308" s="96">
        <f>SUMIF($E$11:$E$1004,AA308,AE$11:$AE$1004)</f>
        <v>0</v>
      </c>
      <c r="X308" s="74" t="str">
        <f t="shared" si="67"/>
        <v>sans</v>
      </c>
      <c r="Y308" s="74">
        <f>SUMIF($E$11:$E$1004,AA308,AD$11:$AD$1004)</f>
        <v>0</v>
      </c>
      <c r="Z308" s="95">
        <f>SUMIF($E$11:$E$1004,AA308,AB$11:$AB$1004)</f>
        <v>0</v>
      </c>
      <c r="AA308" s="97">
        <f t="shared" si="78"/>
        <v>298</v>
      </c>
      <c r="AB308" s="74">
        <f t="shared" si="68"/>
        <v>0</v>
      </c>
      <c r="AC308" s="74">
        <f t="shared" si="69"/>
        <v>0</v>
      </c>
      <c r="AD308" s="74">
        <f t="shared" si="70"/>
        <v>0</v>
      </c>
      <c r="AE308" s="96">
        <f t="shared" si="71"/>
        <v>0</v>
      </c>
      <c r="AF308" s="74" t="str">
        <f t="shared" si="72"/>
        <v>sans</v>
      </c>
      <c r="AG308" s="74">
        <f t="shared" si="73"/>
        <v>0</v>
      </c>
      <c r="AH308" s="74">
        <f t="shared" si="64"/>
        <v>0</v>
      </c>
      <c r="AI308" s="74">
        <f t="shared" si="79"/>
        <v>0</v>
      </c>
      <c r="AJ308" s="74">
        <f t="shared" si="74"/>
        <v>0</v>
      </c>
      <c r="AK308" s="74">
        <f t="shared" si="75"/>
        <v>0</v>
      </c>
    </row>
    <row r="309" spans="1:37" ht="15.75" customHeight="1">
      <c r="A309" s="20"/>
      <c r="B309" s="19"/>
      <c r="C309" s="19"/>
      <c r="D309" s="70"/>
      <c r="E309" s="71"/>
      <c r="F309" s="125" t="str">
        <f>IF($A309 &lt;&gt; "",VLOOKUP($A309,CSP!$1:$1048576,10,FALSE)/1000000,"")</f>
        <v/>
      </c>
      <c r="G309" s="125" t="str">
        <f>IF($A309 &lt;&gt; "",VLOOKUP($A309,CSP!$1:$1048576,14,FALSE)/1000000,"")</f>
        <v/>
      </c>
      <c r="H309" s="126" t="str">
        <f t="shared" si="76"/>
        <v/>
      </c>
      <c r="I309" s="126" t="str">
        <f t="shared" si="77"/>
        <v/>
      </c>
      <c r="J309" s="126" t="str">
        <f t="shared" si="65"/>
        <v/>
      </c>
      <c r="K309" s="132" t="str">
        <f>IF($A309 &lt;&gt; "",VLOOKUP($A309,CSP!$1:$1048576,11,FALSE),"")</f>
        <v/>
      </c>
      <c r="L309" s="133" t="str">
        <f>IF($A309 &lt;&gt; "",VLOOKUP($A309,CSP!$1:$1048576,25,FALSE),"")</f>
        <v/>
      </c>
      <c r="N309" s="142"/>
      <c r="O309" s="144"/>
      <c r="P309" s="141" t="str">
        <f t="shared" ca="1" si="66"/>
        <v/>
      </c>
      <c r="W309" s="96">
        <f>SUMIF($E$11:$E$1004,AA309,AE$11:$AE$1004)</f>
        <v>0</v>
      </c>
      <c r="X309" s="74" t="str">
        <f t="shared" si="67"/>
        <v>sans</v>
      </c>
      <c r="Y309" s="74">
        <f>SUMIF($E$11:$E$1004,AA309,AD$11:$AD$1004)</f>
        <v>0</v>
      </c>
      <c r="Z309" s="95">
        <f>SUMIF($E$11:$E$1004,AA309,AB$11:$AB$1004)</f>
        <v>0</v>
      </c>
      <c r="AA309" s="97">
        <f t="shared" si="78"/>
        <v>299</v>
      </c>
      <c r="AB309" s="74">
        <f t="shared" si="68"/>
        <v>0</v>
      </c>
      <c r="AC309" s="74">
        <f t="shared" si="69"/>
        <v>0</v>
      </c>
      <c r="AD309" s="74">
        <f t="shared" si="70"/>
        <v>0</v>
      </c>
      <c r="AE309" s="96">
        <f t="shared" si="71"/>
        <v>0</v>
      </c>
      <c r="AF309" s="74" t="str">
        <f t="shared" si="72"/>
        <v>sans</v>
      </c>
      <c r="AG309" s="74">
        <f t="shared" si="73"/>
        <v>0</v>
      </c>
      <c r="AH309" s="74">
        <f t="shared" si="64"/>
        <v>0</v>
      </c>
      <c r="AI309" s="74">
        <f t="shared" si="79"/>
        <v>0</v>
      </c>
      <c r="AJ309" s="74">
        <f t="shared" si="74"/>
        <v>0</v>
      </c>
      <c r="AK309" s="74">
        <f t="shared" si="75"/>
        <v>0</v>
      </c>
    </row>
    <row r="310" spans="1:37" ht="15.75" customHeight="1">
      <c r="A310" s="20"/>
      <c r="B310" s="19"/>
      <c r="C310" s="19"/>
      <c r="D310" s="70"/>
      <c r="E310" s="71"/>
      <c r="F310" s="125" t="str">
        <f>IF($A310 &lt;&gt; "",VLOOKUP($A310,CSP!$1:$1048576,10,FALSE)/1000000,"")</f>
        <v/>
      </c>
      <c r="G310" s="125" t="str">
        <f>IF($A310 &lt;&gt; "",VLOOKUP($A310,CSP!$1:$1048576,14,FALSE)/1000000,"")</f>
        <v/>
      </c>
      <c r="H310" s="126" t="str">
        <f t="shared" si="76"/>
        <v/>
      </c>
      <c r="I310" s="126" t="str">
        <f t="shared" si="77"/>
        <v/>
      </c>
      <c r="J310" s="126" t="str">
        <f t="shared" si="65"/>
        <v/>
      </c>
      <c r="K310" s="132" t="str">
        <f>IF($A310 &lt;&gt; "",VLOOKUP($A310,CSP!$1:$1048576,11,FALSE),"")</f>
        <v/>
      </c>
      <c r="L310" s="133" t="str">
        <f>IF($A310 &lt;&gt; "",VLOOKUP($A310,CSP!$1:$1048576,25,FALSE),"")</f>
        <v/>
      </c>
      <c r="N310" s="142"/>
      <c r="O310" s="144"/>
      <c r="P310" s="141" t="str">
        <f t="shared" ca="1" si="66"/>
        <v/>
      </c>
      <c r="W310" s="96">
        <f>SUMIF($E$11:$E$1004,AA310,AE$11:$AE$1004)</f>
        <v>0</v>
      </c>
      <c r="X310" s="74" t="str">
        <f t="shared" si="67"/>
        <v>sans</v>
      </c>
      <c r="Y310" s="74">
        <f>SUMIF($E$11:$E$1004,AA310,AD$11:$AD$1004)</f>
        <v>0</v>
      </c>
      <c r="Z310" s="95">
        <f>SUMIF($E$11:$E$1004,AA310,AB$11:$AB$1004)</f>
        <v>0</v>
      </c>
      <c r="AA310" s="97">
        <f t="shared" si="78"/>
        <v>300</v>
      </c>
      <c r="AB310" s="74">
        <f t="shared" si="68"/>
        <v>0</v>
      </c>
      <c r="AC310" s="74">
        <f t="shared" si="69"/>
        <v>0</v>
      </c>
      <c r="AD310" s="74">
        <f t="shared" si="70"/>
        <v>0</v>
      </c>
      <c r="AE310" s="96">
        <f t="shared" si="71"/>
        <v>0</v>
      </c>
      <c r="AF310" s="74" t="str">
        <f t="shared" si="72"/>
        <v>sans</v>
      </c>
      <c r="AG310" s="74">
        <f t="shared" si="73"/>
        <v>0</v>
      </c>
      <c r="AH310" s="74">
        <f t="shared" si="64"/>
        <v>0</v>
      </c>
      <c r="AI310" s="74">
        <f t="shared" si="79"/>
        <v>0</v>
      </c>
      <c r="AJ310" s="74">
        <f t="shared" si="74"/>
        <v>0</v>
      </c>
      <c r="AK310" s="74">
        <f t="shared" si="75"/>
        <v>0</v>
      </c>
    </row>
    <row r="311" spans="1:37" ht="15.75" customHeight="1">
      <c r="A311" s="20"/>
      <c r="B311" s="19"/>
      <c r="C311" s="19"/>
      <c r="D311" s="70"/>
      <c r="E311" s="71"/>
      <c r="F311" s="125" t="str">
        <f>IF($A311 &lt;&gt; "",VLOOKUP($A311,CSP!$1:$1048576,10,FALSE)/1000000,"")</f>
        <v/>
      </c>
      <c r="G311" s="125" t="str">
        <f>IF($A311 &lt;&gt; "",VLOOKUP($A311,CSP!$1:$1048576,14,FALSE)/1000000,"")</f>
        <v/>
      </c>
      <c r="H311" s="126" t="str">
        <f t="shared" si="76"/>
        <v/>
      </c>
      <c r="I311" s="126" t="str">
        <f t="shared" si="77"/>
        <v/>
      </c>
      <c r="J311" s="126" t="str">
        <f t="shared" si="65"/>
        <v/>
      </c>
      <c r="K311" s="132" t="str">
        <f>IF($A311 &lt;&gt; "",VLOOKUP($A311,CSP!$1:$1048576,11,FALSE),"")</f>
        <v/>
      </c>
      <c r="L311" s="133" t="str">
        <f>IF($A311 &lt;&gt; "",VLOOKUP($A311,CSP!$1:$1048576,25,FALSE),"")</f>
        <v/>
      </c>
      <c r="N311" s="142"/>
      <c r="O311" s="144"/>
      <c r="P311" s="141" t="str">
        <f t="shared" ca="1" si="66"/>
        <v/>
      </c>
      <c r="W311" s="96">
        <f>SUMIF($E$11:$E$1004,AA311,AE$11:$AE$1004)</f>
        <v>0</v>
      </c>
      <c r="X311" s="74" t="str">
        <f t="shared" si="67"/>
        <v>sans</v>
      </c>
      <c r="Y311" s="74">
        <f>SUMIF($E$11:$E$1004,AA311,AD$11:$AD$1004)</f>
        <v>0</v>
      </c>
      <c r="Z311" s="95">
        <f>SUMIF($E$11:$E$1004,AA311,AB$11:$AB$1004)</f>
        <v>0</v>
      </c>
      <c r="AA311" s="97">
        <f t="shared" si="78"/>
        <v>301</v>
      </c>
      <c r="AB311" s="74">
        <f t="shared" si="68"/>
        <v>0</v>
      </c>
      <c r="AC311" s="74">
        <f t="shared" si="69"/>
        <v>0</v>
      </c>
      <c r="AD311" s="74">
        <f t="shared" si="70"/>
        <v>0</v>
      </c>
      <c r="AE311" s="96">
        <f t="shared" si="71"/>
        <v>0</v>
      </c>
      <c r="AF311" s="74" t="str">
        <f t="shared" si="72"/>
        <v>sans</v>
      </c>
      <c r="AG311" s="74">
        <f t="shared" si="73"/>
        <v>0</v>
      </c>
      <c r="AH311" s="74">
        <f t="shared" si="64"/>
        <v>0</v>
      </c>
      <c r="AI311" s="74">
        <f t="shared" si="79"/>
        <v>0</v>
      </c>
      <c r="AJ311" s="74">
        <f t="shared" si="74"/>
        <v>0</v>
      </c>
      <c r="AK311" s="74">
        <f t="shared" si="75"/>
        <v>0</v>
      </c>
    </row>
    <row r="312" spans="1:37" ht="15.75" customHeight="1">
      <c r="A312" s="20"/>
      <c r="B312" s="19"/>
      <c r="C312" s="19"/>
      <c r="D312" s="70"/>
      <c r="E312" s="71"/>
      <c r="F312" s="125" t="str">
        <f>IF($A312 &lt;&gt; "",VLOOKUP($A312,CSP!$1:$1048576,10,FALSE)/1000000,"")</f>
        <v/>
      </c>
      <c r="G312" s="125" t="str">
        <f>IF($A312 &lt;&gt; "",VLOOKUP($A312,CSP!$1:$1048576,14,FALSE)/1000000,"")</f>
        <v/>
      </c>
      <c r="H312" s="126" t="str">
        <f t="shared" si="76"/>
        <v/>
      </c>
      <c r="I312" s="126" t="str">
        <f t="shared" si="77"/>
        <v/>
      </c>
      <c r="J312" s="126" t="str">
        <f t="shared" si="65"/>
        <v/>
      </c>
      <c r="K312" s="132" t="str">
        <f>IF($A312 &lt;&gt; "",VLOOKUP($A312,CSP!$1:$1048576,11,FALSE),"")</f>
        <v/>
      </c>
      <c r="L312" s="133" t="str">
        <f>IF($A312 &lt;&gt; "",VLOOKUP($A312,CSP!$1:$1048576,25,FALSE),"")</f>
        <v/>
      </c>
      <c r="N312" s="142"/>
      <c r="O312" s="144"/>
      <c r="P312" s="141" t="str">
        <f t="shared" ca="1" si="66"/>
        <v/>
      </c>
      <c r="W312" s="96">
        <f>SUMIF($E$11:$E$1004,AA312,AE$11:$AE$1004)</f>
        <v>0</v>
      </c>
      <c r="X312" s="74" t="str">
        <f t="shared" si="67"/>
        <v>sans</v>
      </c>
      <c r="Y312" s="74">
        <f>SUMIF($E$11:$E$1004,AA312,AD$11:$AD$1004)</f>
        <v>0</v>
      </c>
      <c r="Z312" s="95">
        <f>SUMIF($E$11:$E$1004,AA312,AB$11:$AB$1004)</f>
        <v>0</v>
      </c>
      <c r="AA312" s="97">
        <f t="shared" si="78"/>
        <v>302</v>
      </c>
      <c r="AB312" s="74">
        <f t="shared" si="68"/>
        <v>0</v>
      </c>
      <c r="AC312" s="74">
        <f t="shared" si="69"/>
        <v>0</v>
      </c>
      <c r="AD312" s="74">
        <f t="shared" si="70"/>
        <v>0</v>
      </c>
      <c r="AE312" s="96">
        <f t="shared" si="71"/>
        <v>0</v>
      </c>
      <c r="AF312" s="74" t="str">
        <f t="shared" si="72"/>
        <v>sans</v>
      </c>
      <c r="AG312" s="74">
        <f t="shared" si="73"/>
        <v>0</v>
      </c>
      <c r="AH312" s="74">
        <f t="shared" si="64"/>
        <v>0</v>
      </c>
      <c r="AI312" s="74">
        <f t="shared" si="79"/>
        <v>0</v>
      </c>
      <c r="AJ312" s="74">
        <f t="shared" si="74"/>
        <v>0</v>
      </c>
      <c r="AK312" s="74">
        <f t="shared" si="75"/>
        <v>0</v>
      </c>
    </row>
    <row r="313" spans="1:37" ht="15.75" customHeight="1">
      <c r="A313" s="20"/>
      <c r="B313" s="19"/>
      <c r="C313" s="19"/>
      <c r="D313" s="70"/>
      <c r="E313" s="71"/>
      <c r="F313" s="125" t="str">
        <f>IF($A313 &lt;&gt; "",VLOOKUP($A313,CSP!$1:$1048576,10,FALSE)/1000000,"")</f>
        <v/>
      </c>
      <c r="G313" s="125" t="str">
        <f>IF($A313 &lt;&gt; "",VLOOKUP($A313,CSP!$1:$1048576,14,FALSE)/1000000,"")</f>
        <v/>
      </c>
      <c r="H313" s="126" t="str">
        <f t="shared" si="76"/>
        <v/>
      </c>
      <c r="I313" s="126" t="str">
        <f t="shared" si="77"/>
        <v/>
      </c>
      <c r="J313" s="126" t="str">
        <f t="shared" si="65"/>
        <v/>
      </c>
      <c r="K313" s="132" t="str">
        <f>IF($A313 &lt;&gt; "",VLOOKUP($A313,CSP!$1:$1048576,11,FALSE),"")</f>
        <v/>
      </c>
      <c r="L313" s="133" t="str">
        <f>IF($A313 &lt;&gt; "",VLOOKUP($A313,CSP!$1:$1048576,25,FALSE),"")</f>
        <v/>
      </c>
      <c r="N313" s="142"/>
      <c r="O313" s="144"/>
      <c r="P313" s="141" t="str">
        <f t="shared" ca="1" si="66"/>
        <v/>
      </c>
      <c r="W313" s="96">
        <f>SUMIF($E$11:$E$1004,AA313,AE$11:$AE$1004)</f>
        <v>0</v>
      </c>
      <c r="X313" s="74" t="str">
        <f t="shared" si="67"/>
        <v>sans</v>
      </c>
      <c r="Y313" s="74">
        <f>SUMIF($E$11:$E$1004,AA313,AD$11:$AD$1004)</f>
        <v>0</v>
      </c>
      <c r="Z313" s="95">
        <f>SUMIF($E$11:$E$1004,AA313,AB$11:$AB$1004)</f>
        <v>0</v>
      </c>
      <c r="AA313" s="97">
        <f t="shared" si="78"/>
        <v>303</v>
      </c>
      <c r="AB313" s="74">
        <f t="shared" si="68"/>
        <v>0</v>
      </c>
      <c r="AC313" s="74">
        <f t="shared" si="69"/>
        <v>0</v>
      </c>
      <c r="AD313" s="74">
        <f t="shared" si="70"/>
        <v>0</v>
      </c>
      <c r="AE313" s="96">
        <f t="shared" si="71"/>
        <v>0</v>
      </c>
      <c r="AF313" s="74" t="str">
        <f t="shared" si="72"/>
        <v>sans</v>
      </c>
      <c r="AG313" s="74">
        <f t="shared" si="73"/>
        <v>0</v>
      </c>
      <c r="AH313" s="74">
        <f t="shared" si="64"/>
        <v>0</v>
      </c>
      <c r="AI313" s="74">
        <f t="shared" si="79"/>
        <v>0</v>
      </c>
      <c r="AJ313" s="74">
        <f t="shared" si="74"/>
        <v>0</v>
      </c>
      <c r="AK313" s="74">
        <f t="shared" si="75"/>
        <v>0</v>
      </c>
    </row>
    <row r="314" spans="1:37" ht="15.75" customHeight="1">
      <c r="A314" s="20"/>
      <c r="B314" s="19"/>
      <c r="C314" s="19"/>
      <c r="D314" s="70"/>
      <c r="E314" s="71"/>
      <c r="F314" s="125" t="str">
        <f>IF($A314 &lt;&gt; "",VLOOKUP($A314,CSP!$1:$1048576,10,FALSE)/1000000,"")</f>
        <v/>
      </c>
      <c r="G314" s="125" t="str">
        <f>IF($A314 &lt;&gt; "",VLOOKUP($A314,CSP!$1:$1048576,14,FALSE)/1000000,"")</f>
        <v/>
      </c>
      <c r="H314" s="126" t="str">
        <f t="shared" si="76"/>
        <v/>
      </c>
      <c r="I314" s="126" t="str">
        <f t="shared" si="77"/>
        <v/>
      </c>
      <c r="J314" s="126" t="str">
        <f t="shared" si="65"/>
        <v/>
      </c>
      <c r="K314" s="132" t="str">
        <f>IF($A314 &lt;&gt; "",VLOOKUP($A314,CSP!$1:$1048576,11,FALSE),"")</f>
        <v/>
      </c>
      <c r="L314" s="133" t="str">
        <f>IF($A314 &lt;&gt; "",VLOOKUP($A314,CSP!$1:$1048576,25,FALSE),"")</f>
        <v/>
      </c>
      <c r="N314" s="142"/>
      <c r="O314" s="144"/>
      <c r="P314" s="141" t="str">
        <f t="shared" ca="1" si="66"/>
        <v/>
      </c>
      <c r="W314" s="96">
        <f>SUMIF($E$11:$E$1004,AA314,AE$11:$AE$1004)</f>
        <v>0</v>
      </c>
      <c r="X314" s="74" t="str">
        <f t="shared" si="67"/>
        <v>sans</v>
      </c>
      <c r="Y314" s="74">
        <f>SUMIF($E$11:$E$1004,AA314,AD$11:$AD$1004)</f>
        <v>0</v>
      </c>
      <c r="Z314" s="95">
        <f>SUMIF($E$11:$E$1004,AA314,AB$11:$AB$1004)</f>
        <v>0</v>
      </c>
      <c r="AA314" s="97">
        <f t="shared" si="78"/>
        <v>304</v>
      </c>
      <c r="AB314" s="74">
        <f t="shared" si="68"/>
        <v>0</v>
      </c>
      <c r="AC314" s="74">
        <f t="shared" si="69"/>
        <v>0</v>
      </c>
      <c r="AD314" s="74">
        <f t="shared" si="70"/>
        <v>0</v>
      </c>
      <c r="AE314" s="96">
        <f t="shared" si="71"/>
        <v>0</v>
      </c>
      <c r="AF314" s="74" t="str">
        <f t="shared" si="72"/>
        <v>sans</v>
      </c>
      <c r="AG314" s="74">
        <f t="shared" si="73"/>
        <v>0</v>
      </c>
      <c r="AH314" s="74">
        <f t="shared" si="64"/>
        <v>0</v>
      </c>
      <c r="AI314" s="74">
        <f t="shared" si="79"/>
        <v>0</v>
      </c>
      <c r="AJ314" s="74">
        <f t="shared" si="74"/>
        <v>0</v>
      </c>
      <c r="AK314" s="74">
        <f t="shared" si="75"/>
        <v>0</v>
      </c>
    </row>
    <row r="315" spans="1:37" ht="15.75" customHeight="1">
      <c r="A315" s="20"/>
      <c r="B315" s="19"/>
      <c r="C315" s="19"/>
      <c r="D315" s="70"/>
      <c r="E315" s="71"/>
      <c r="F315" s="125" t="str">
        <f>IF($A315 &lt;&gt; "",VLOOKUP($A315,CSP!$1:$1048576,10,FALSE)/1000000,"")</f>
        <v/>
      </c>
      <c r="G315" s="125" t="str">
        <f>IF($A315 &lt;&gt; "",VLOOKUP($A315,CSP!$1:$1048576,14,FALSE)/1000000,"")</f>
        <v/>
      </c>
      <c r="H315" s="126" t="str">
        <f t="shared" si="76"/>
        <v/>
      </c>
      <c r="I315" s="126" t="str">
        <f t="shared" si="77"/>
        <v/>
      </c>
      <c r="J315" s="126" t="str">
        <f t="shared" si="65"/>
        <v/>
      </c>
      <c r="K315" s="132" t="str">
        <f>IF($A315 &lt;&gt; "",VLOOKUP($A315,CSP!$1:$1048576,11,FALSE),"")</f>
        <v/>
      </c>
      <c r="L315" s="133" t="str">
        <f>IF($A315 &lt;&gt; "",VLOOKUP($A315,CSP!$1:$1048576,25,FALSE),"")</f>
        <v/>
      </c>
      <c r="N315" s="142"/>
      <c r="O315" s="144"/>
      <c r="P315" s="141" t="str">
        <f t="shared" ca="1" si="66"/>
        <v/>
      </c>
      <c r="W315" s="96">
        <f>SUMIF($E$11:$E$1004,AA315,AE$11:$AE$1004)</f>
        <v>0</v>
      </c>
      <c r="X315" s="74" t="str">
        <f t="shared" si="67"/>
        <v>sans</v>
      </c>
      <c r="Y315" s="74">
        <f>SUMIF($E$11:$E$1004,AA315,AD$11:$AD$1004)</f>
        <v>0</v>
      </c>
      <c r="Z315" s="95">
        <f>SUMIF($E$11:$E$1004,AA315,AB$11:$AB$1004)</f>
        <v>0</v>
      </c>
      <c r="AA315" s="97">
        <f t="shared" si="78"/>
        <v>305</v>
      </c>
      <c r="AB315" s="74">
        <f t="shared" si="68"/>
        <v>0</v>
      </c>
      <c r="AC315" s="74">
        <f t="shared" si="69"/>
        <v>0</v>
      </c>
      <c r="AD315" s="74">
        <f t="shared" si="70"/>
        <v>0</v>
      </c>
      <c r="AE315" s="96">
        <f t="shared" si="71"/>
        <v>0</v>
      </c>
      <c r="AF315" s="74" t="str">
        <f t="shared" si="72"/>
        <v>sans</v>
      </c>
      <c r="AG315" s="74">
        <f t="shared" si="73"/>
        <v>0</v>
      </c>
      <c r="AH315" s="74">
        <f t="shared" si="64"/>
        <v>0</v>
      </c>
      <c r="AI315" s="74">
        <f t="shared" si="79"/>
        <v>0</v>
      </c>
      <c r="AJ315" s="74">
        <f t="shared" si="74"/>
        <v>0</v>
      </c>
      <c r="AK315" s="74">
        <f t="shared" si="75"/>
        <v>0</v>
      </c>
    </row>
    <row r="316" spans="1:37" ht="15.75" customHeight="1">
      <c r="A316" s="20"/>
      <c r="B316" s="19"/>
      <c r="C316" s="19"/>
      <c r="D316" s="70"/>
      <c r="E316" s="71"/>
      <c r="F316" s="125" t="str">
        <f>IF($A316 &lt;&gt; "",VLOOKUP($A316,CSP!$1:$1048576,10,FALSE)/1000000,"")</f>
        <v/>
      </c>
      <c r="G316" s="125" t="str">
        <f>IF($A316 &lt;&gt; "",VLOOKUP($A316,CSP!$1:$1048576,14,FALSE)/1000000,"")</f>
        <v/>
      </c>
      <c r="H316" s="126" t="str">
        <f t="shared" si="76"/>
        <v/>
      </c>
      <c r="I316" s="126" t="str">
        <f t="shared" si="77"/>
        <v/>
      </c>
      <c r="J316" s="126" t="str">
        <f t="shared" si="65"/>
        <v/>
      </c>
      <c r="K316" s="132" t="str">
        <f>IF($A316 &lt;&gt; "",VLOOKUP($A316,CSP!$1:$1048576,11,FALSE),"")</f>
        <v/>
      </c>
      <c r="L316" s="133" t="str">
        <f>IF($A316 &lt;&gt; "",VLOOKUP($A316,CSP!$1:$1048576,25,FALSE),"")</f>
        <v/>
      </c>
      <c r="N316" s="142"/>
      <c r="O316" s="144"/>
      <c r="P316" s="141" t="str">
        <f t="shared" ca="1" si="66"/>
        <v/>
      </c>
      <c r="W316" s="96">
        <f>SUMIF($E$11:$E$1004,AA316,AE$11:$AE$1004)</f>
        <v>0</v>
      </c>
      <c r="X316" s="74" t="str">
        <f t="shared" si="67"/>
        <v>sans</v>
      </c>
      <c r="Y316" s="74">
        <f>SUMIF($E$11:$E$1004,AA316,AD$11:$AD$1004)</f>
        <v>0</v>
      </c>
      <c r="Z316" s="95">
        <f>SUMIF($E$11:$E$1004,AA316,AB$11:$AB$1004)</f>
        <v>0</v>
      </c>
      <c r="AA316" s="97">
        <f t="shared" si="78"/>
        <v>306</v>
      </c>
      <c r="AB316" s="74">
        <f t="shared" si="68"/>
        <v>0</v>
      </c>
      <c r="AC316" s="74">
        <f t="shared" si="69"/>
        <v>0</v>
      </c>
      <c r="AD316" s="74">
        <f t="shared" si="70"/>
        <v>0</v>
      </c>
      <c r="AE316" s="96">
        <f t="shared" si="71"/>
        <v>0</v>
      </c>
      <c r="AF316" s="74" t="str">
        <f t="shared" si="72"/>
        <v>sans</v>
      </c>
      <c r="AG316" s="74">
        <f t="shared" si="73"/>
        <v>0</v>
      </c>
      <c r="AH316" s="74">
        <f t="shared" si="64"/>
        <v>0</v>
      </c>
      <c r="AI316" s="74">
        <f t="shared" si="79"/>
        <v>0</v>
      </c>
      <c r="AJ316" s="74">
        <f t="shared" si="74"/>
        <v>0</v>
      </c>
      <c r="AK316" s="74">
        <f t="shared" si="75"/>
        <v>0</v>
      </c>
    </row>
    <row r="317" spans="1:37" ht="15.75" customHeight="1">
      <c r="A317" s="20"/>
      <c r="B317" s="19"/>
      <c r="C317" s="19"/>
      <c r="D317" s="70"/>
      <c r="E317" s="71"/>
      <c r="F317" s="125" t="str">
        <f>IF($A317 &lt;&gt; "",VLOOKUP($A317,CSP!$1:$1048576,10,FALSE)/1000000,"")</f>
        <v/>
      </c>
      <c r="G317" s="125" t="str">
        <f>IF($A317 &lt;&gt; "",VLOOKUP($A317,CSP!$1:$1048576,14,FALSE)/1000000,"")</f>
        <v/>
      </c>
      <c r="H317" s="126" t="str">
        <f t="shared" si="76"/>
        <v/>
      </c>
      <c r="I317" s="126" t="str">
        <f t="shared" si="77"/>
        <v/>
      </c>
      <c r="J317" s="126" t="str">
        <f t="shared" si="65"/>
        <v/>
      </c>
      <c r="K317" s="132" t="str">
        <f>IF($A317 &lt;&gt; "",VLOOKUP($A317,CSP!$1:$1048576,11,FALSE),"")</f>
        <v/>
      </c>
      <c r="L317" s="133" t="str">
        <f>IF($A317 &lt;&gt; "",VLOOKUP($A317,CSP!$1:$1048576,25,FALSE),"")</f>
        <v/>
      </c>
      <c r="N317" s="142"/>
      <c r="O317" s="144"/>
      <c r="P317" s="141" t="str">
        <f t="shared" ca="1" si="66"/>
        <v/>
      </c>
      <c r="W317" s="96">
        <f>SUMIF($E$11:$E$1004,AA317,AE$11:$AE$1004)</f>
        <v>0</v>
      </c>
      <c r="X317" s="74" t="str">
        <f t="shared" si="67"/>
        <v>sans</v>
      </c>
      <c r="Y317" s="74">
        <f>SUMIF($E$11:$E$1004,AA317,AD$11:$AD$1004)</f>
        <v>0</v>
      </c>
      <c r="Z317" s="95">
        <f>SUMIF($E$11:$E$1004,AA317,AB$11:$AB$1004)</f>
        <v>0</v>
      </c>
      <c r="AA317" s="97">
        <f t="shared" si="78"/>
        <v>307</v>
      </c>
      <c r="AB317" s="74">
        <f t="shared" si="68"/>
        <v>0</v>
      </c>
      <c r="AC317" s="74">
        <f t="shared" si="69"/>
        <v>0</v>
      </c>
      <c r="AD317" s="74">
        <f t="shared" si="70"/>
        <v>0</v>
      </c>
      <c r="AE317" s="96">
        <f t="shared" si="71"/>
        <v>0</v>
      </c>
      <c r="AF317" s="74" t="str">
        <f t="shared" si="72"/>
        <v>sans</v>
      </c>
      <c r="AG317" s="74">
        <f t="shared" si="73"/>
        <v>0</v>
      </c>
      <c r="AH317" s="74">
        <f t="shared" si="64"/>
        <v>0</v>
      </c>
      <c r="AI317" s="74">
        <f t="shared" si="79"/>
        <v>0</v>
      </c>
      <c r="AJ317" s="74">
        <f t="shared" si="74"/>
        <v>0</v>
      </c>
      <c r="AK317" s="74">
        <f t="shared" si="75"/>
        <v>0</v>
      </c>
    </row>
    <row r="318" spans="1:37" ht="15.75" customHeight="1">
      <c r="A318" s="20"/>
      <c r="B318" s="19"/>
      <c r="C318" s="19"/>
      <c r="D318" s="70"/>
      <c r="E318" s="71"/>
      <c r="F318" s="125" t="str">
        <f>IF($A318 &lt;&gt; "",VLOOKUP($A318,CSP!$1:$1048576,10,FALSE)/1000000,"")</f>
        <v/>
      </c>
      <c r="G318" s="125" t="str">
        <f>IF($A318 &lt;&gt; "",VLOOKUP($A318,CSP!$1:$1048576,14,FALSE)/1000000,"")</f>
        <v/>
      </c>
      <c r="H318" s="126" t="str">
        <f t="shared" si="76"/>
        <v/>
      </c>
      <c r="I318" s="126" t="str">
        <f t="shared" si="77"/>
        <v/>
      </c>
      <c r="J318" s="126" t="str">
        <f t="shared" si="65"/>
        <v/>
      </c>
      <c r="K318" s="132" t="str">
        <f>IF($A318 &lt;&gt; "",VLOOKUP($A318,CSP!$1:$1048576,11,FALSE),"")</f>
        <v/>
      </c>
      <c r="L318" s="133" t="str">
        <f>IF($A318 &lt;&gt; "",VLOOKUP($A318,CSP!$1:$1048576,25,FALSE),"")</f>
        <v/>
      </c>
      <c r="N318" s="142"/>
      <c r="O318" s="144"/>
      <c r="P318" s="141" t="str">
        <f t="shared" ca="1" si="66"/>
        <v/>
      </c>
      <c r="W318" s="96">
        <f>SUMIF($E$11:$E$1004,AA318,AE$11:$AE$1004)</f>
        <v>0</v>
      </c>
      <c r="X318" s="74" t="str">
        <f t="shared" si="67"/>
        <v>sans</v>
      </c>
      <c r="Y318" s="74">
        <f>SUMIF($E$11:$E$1004,AA318,AD$11:$AD$1004)</f>
        <v>0</v>
      </c>
      <c r="Z318" s="95">
        <f>SUMIF($E$11:$E$1004,AA318,AB$11:$AB$1004)</f>
        <v>0</v>
      </c>
      <c r="AA318" s="97">
        <f t="shared" si="78"/>
        <v>308</v>
      </c>
      <c r="AB318" s="74">
        <f t="shared" si="68"/>
        <v>0</v>
      </c>
      <c r="AC318" s="74">
        <f t="shared" si="69"/>
        <v>0</v>
      </c>
      <c r="AD318" s="74">
        <f t="shared" si="70"/>
        <v>0</v>
      </c>
      <c r="AE318" s="96">
        <f t="shared" si="71"/>
        <v>0</v>
      </c>
      <c r="AF318" s="74" t="str">
        <f t="shared" si="72"/>
        <v>sans</v>
      </c>
      <c r="AG318" s="74">
        <f t="shared" si="73"/>
        <v>0</v>
      </c>
      <c r="AH318" s="74">
        <f t="shared" si="64"/>
        <v>0</v>
      </c>
      <c r="AI318" s="74">
        <f t="shared" si="79"/>
        <v>0</v>
      </c>
      <c r="AJ318" s="74">
        <f t="shared" si="74"/>
        <v>0</v>
      </c>
      <c r="AK318" s="74">
        <f t="shared" si="75"/>
        <v>0</v>
      </c>
    </row>
    <row r="319" spans="1:37" ht="15.75" customHeight="1">
      <c r="A319" s="20"/>
      <c r="B319" s="19"/>
      <c r="C319" s="19"/>
      <c r="D319" s="70"/>
      <c r="E319" s="71"/>
      <c r="F319" s="125" t="str">
        <f>IF($A319 &lt;&gt; "",VLOOKUP($A319,CSP!$1:$1048576,10,FALSE)/1000000,"")</f>
        <v/>
      </c>
      <c r="G319" s="125" t="str">
        <f>IF($A319 &lt;&gt; "",VLOOKUP($A319,CSP!$1:$1048576,14,FALSE)/1000000,"")</f>
        <v/>
      </c>
      <c r="H319" s="126" t="str">
        <f t="shared" si="76"/>
        <v/>
      </c>
      <c r="I319" s="126" t="str">
        <f t="shared" si="77"/>
        <v/>
      </c>
      <c r="J319" s="126" t="str">
        <f t="shared" si="65"/>
        <v/>
      </c>
      <c r="K319" s="132" t="str">
        <f>IF($A319 &lt;&gt; "",VLOOKUP($A319,CSP!$1:$1048576,11,FALSE),"")</f>
        <v/>
      </c>
      <c r="L319" s="133" t="str">
        <f>IF($A319 &lt;&gt; "",VLOOKUP($A319,CSP!$1:$1048576,25,FALSE),"")</f>
        <v/>
      </c>
      <c r="N319" s="142"/>
      <c r="O319" s="144"/>
      <c r="P319" s="141" t="str">
        <f t="shared" ca="1" si="66"/>
        <v/>
      </c>
      <c r="W319" s="96">
        <f>SUMIF($E$11:$E$1004,AA319,AE$11:$AE$1004)</f>
        <v>0</v>
      </c>
      <c r="X319" s="74" t="str">
        <f t="shared" si="67"/>
        <v>sans</v>
      </c>
      <c r="Y319" s="74">
        <f>SUMIF($E$11:$E$1004,AA319,AD$11:$AD$1004)</f>
        <v>0</v>
      </c>
      <c r="Z319" s="95">
        <f>SUMIF($E$11:$E$1004,AA319,AB$11:$AB$1004)</f>
        <v>0</v>
      </c>
      <c r="AA319" s="97">
        <f t="shared" si="78"/>
        <v>309</v>
      </c>
      <c r="AB319" s="74">
        <f t="shared" si="68"/>
        <v>0</v>
      </c>
      <c r="AC319" s="74">
        <f t="shared" si="69"/>
        <v>0</v>
      </c>
      <c r="AD319" s="74">
        <f t="shared" si="70"/>
        <v>0</v>
      </c>
      <c r="AE319" s="96">
        <f t="shared" si="71"/>
        <v>0</v>
      </c>
      <c r="AF319" s="74" t="str">
        <f t="shared" si="72"/>
        <v>sans</v>
      </c>
      <c r="AG319" s="74">
        <f t="shared" si="73"/>
        <v>0</v>
      </c>
      <c r="AH319" s="74">
        <f t="shared" si="64"/>
        <v>0</v>
      </c>
      <c r="AI319" s="74">
        <f t="shared" si="79"/>
        <v>0</v>
      </c>
      <c r="AJ319" s="74">
        <f t="shared" si="74"/>
        <v>0</v>
      </c>
      <c r="AK319" s="74">
        <f t="shared" si="75"/>
        <v>0</v>
      </c>
    </row>
    <row r="320" spans="1:37" ht="15.75" customHeight="1">
      <c r="A320" s="20"/>
      <c r="B320" s="19"/>
      <c r="C320" s="19"/>
      <c r="D320" s="70"/>
      <c r="E320" s="71"/>
      <c r="F320" s="125" t="str">
        <f>IF($A320 &lt;&gt; "",VLOOKUP($A320,CSP!$1:$1048576,10,FALSE)/1000000,"")</f>
        <v/>
      </c>
      <c r="G320" s="125" t="str">
        <f>IF($A320 &lt;&gt; "",VLOOKUP($A320,CSP!$1:$1048576,14,FALSE)/1000000,"")</f>
        <v/>
      </c>
      <c r="H320" s="126" t="str">
        <f t="shared" si="76"/>
        <v/>
      </c>
      <c r="I320" s="126" t="str">
        <f t="shared" si="77"/>
        <v/>
      </c>
      <c r="J320" s="126" t="str">
        <f t="shared" si="65"/>
        <v/>
      </c>
      <c r="K320" s="132" t="str">
        <f>IF($A320 &lt;&gt; "",VLOOKUP($A320,CSP!$1:$1048576,11,FALSE),"")</f>
        <v/>
      </c>
      <c r="L320" s="133" t="str">
        <f>IF($A320 &lt;&gt; "",VLOOKUP($A320,CSP!$1:$1048576,25,FALSE),"")</f>
        <v/>
      </c>
      <c r="N320" s="142"/>
      <c r="O320" s="144"/>
      <c r="P320" s="141" t="str">
        <f t="shared" ca="1" si="66"/>
        <v/>
      </c>
      <c r="W320" s="96">
        <f>SUMIF($E$11:$E$1004,AA320,AE$11:$AE$1004)</f>
        <v>0</v>
      </c>
      <c r="X320" s="74" t="str">
        <f t="shared" si="67"/>
        <v>sans</v>
      </c>
      <c r="Y320" s="74">
        <f>SUMIF($E$11:$E$1004,AA320,AD$11:$AD$1004)</f>
        <v>0</v>
      </c>
      <c r="Z320" s="95">
        <f>SUMIF($E$11:$E$1004,AA320,AB$11:$AB$1004)</f>
        <v>0</v>
      </c>
      <c r="AA320" s="97">
        <f t="shared" si="78"/>
        <v>310</v>
      </c>
      <c r="AB320" s="74">
        <f t="shared" si="68"/>
        <v>0</v>
      </c>
      <c r="AC320" s="74">
        <f t="shared" si="69"/>
        <v>0</v>
      </c>
      <c r="AD320" s="74">
        <f t="shared" si="70"/>
        <v>0</v>
      </c>
      <c r="AE320" s="96">
        <f t="shared" si="71"/>
        <v>0</v>
      </c>
      <c r="AF320" s="74" t="str">
        <f t="shared" si="72"/>
        <v>sans</v>
      </c>
      <c r="AG320" s="74">
        <f t="shared" si="73"/>
        <v>0</v>
      </c>
      <c r="AH320" s="74">
        <f t="shared" si="64"/>
        <v>0</v>
      </c>
      <c r="AI320" s="74">
        <f t="shared" si="79"/>
        <v>0</v>
      </c>
      <c r="AJ320" s="74">
        <f t="shared" si="74"/>
        <v>0</v>
      </c>
      <c r="AK320" s="74">
        <f t="shared" si="75"/>
        <v>0</v>
      </c>
    </row>
    <row r="321" spans="1:37" ht="15.75" customHeight="1">
      <c r="A321" s="20"/>
      <c r="B321" s="19"/>
      <c r="C321" s="19"/>
      <c r="D321" s="70"/>
      <c r="E321" s="71"/>
      <c r="F321" s="125" t="str">
        <f>IF($A321 &lt;&gt; "",VLOOKUP($A321,CSP!$1:$1048576,10,FALSE)/1000000,"")</f>
        <v/>
      </c>
      <c r="G321" s="125" t="str">
        <f>IF($A321 &lt;&gt; "",VLOOKUP($A321,CSP!$1:$1048576,14,FALSE)/1000000,"")</f>
        <v/>
      </c>
      <c r="H321" s="126" t="str">
        <f t="shared" si="76"/>
        <v/>
      </c>
      <c r="I321" s="126" t="str">
        <f t="shared" si="77"/>
        <v/>
      </c>
      <c r="J321" s="126" t="str">
        <f t="shared" si="65"/>
        <v/>
      </c>
      <c r="K321" s="132" t="str">
        <f>IF($A321 &lt;&gt; "",VLOOKUP($A321,CSP!$1:$1048576,11,FALSE),"")</f>
        <v/>
      </c>
      <c r="L321" s="133" t="str">
        <f>IF($A321 &lt;&gt; "",VLOOKUP($A321,CSP!$1:$1048576,25,FALSE),"")</f>
        <v/>
      </c>
      <c r="N321" s="142"/>
      <c r="O321" s="144"/>
      <c r="P321" s="141" t="str">
        <f t="shared" ca="1" si="66"/>
        <v/>
      </c>
      <c r="W321" s="96">
        <f>SUMIF($E$11:$E$1004,AA321,AE$11:$AE$1004)</f>
        <v>0</v>
      </c>
      <c r="X321" s="74" t="str">
        <f t="shared" si="67"/>
        <v>sans</v>
      </c>
      <c r="Y321" s="74">
        <f>SUMIF($E$11:$E$1004,AA321,AD$11:$AD$1004)</f>
        <v>0</v>
      </c>
      <c r="Z321" s="95">
        <f>SUMIF($E$11:$E$1004,AA321,AB$11:$AB$1004)</f>
        <v>0</v>
      </c>
      <c r="AA321" s="97">
        <f t="shared" si="78"/>
        <v>311</v>
      </c>
      <c r="AB321" s="74">
        <f t="shared" si="68"/>
        <v>0</v>
      </c>
      <c r="AC321" s="74">
        <f t="shared" si="69"/>
        <v>0</v>
      </c>
      <c r="AD321" s="74">
        <f t="shared" si="70"/>
        <v>0</v>
      </c>
      <c r="AE321" s="96">
        <f t="shared" si="71"/>
        <v>0</v>
      </c>
      <c r="AF321" s="74" t="str">
        <f t="shared" si="72"/>
        <v>sans</v>
      </c>
      <c r="AG321" s="74">
        <f t="shared" si="73"/>
        <v>0</v>
      </c>
      <c r="AH321" s="74">
        <f t="shared" si="64"/>
        <v>0</v>
      </c>
      <c r="AI321" s="74">
        <f t="shared" si="79"/>
        <v>0</v>
      </c>
      <c r="AJ321" s="74">
        <f t="shared" si="74"/>
        <v>0</v>
      </c>
      <c r="AK321" s="74">
        <f t="shared" si="75"/>
        <v>0</v>
      </c>
    </row>
    <row r="322" spans="1:37" ht="15.75" customHeight="1">
      <c r="A322" s="20"/>
      <c r="B322" s="19"/>
      <c r="C322" s="19"/>
      <c r="D322" s="70"/>
      <c r="E322" s="71"/>
      <c r="F322" s="125" t="str">
        <f>IF($A322 &lt;&gt; "",VLOOKUP($A322,CSP!$1:$1048576,10,FALSE)/1000000,"")</f>
        <v/>
      </c>
      <c r="G322" s="125" t="str">
        <f>IF($A322 &lt;&gt; "",VLOOKUP($A322,CSP!$1:$1048576,14,FALSE)/1000000,"")</f>
        <v/>
      </c>
      <c r="H322" s="126" t="str">
        <f t="shared" si="76"/>
        <v/>
      </c>
      <c r="I322" s="126" t="str">
        <f t="shared" si="77"/>
        <v/>
      </c>
      <c r="J322" s="126" t="str">
        <f t="shared" si="65"/>
        <v/>
      </c>
      <c r="K322" s="132" t="str">
        <f>IF($A322 &lt;&gt; "",VLOOKUP($A322,CSP!$1:$1048576,11,FALSE),"")</f>
        <v/>
      </c>
      <c r="L322" s="133" t="str">
        <f>IF($A322 &lt;&gt; "",VLOOKUP($A322,CSP!$1:$1048576,25,FALSE),"")</f>
        <v/>
      </c>
      <c r="N322" s="142"/>
      <c r="O322" s="144"/>
      <c r="P322" s="141" t="str">
        <f t="shared" ca="1" si="66"/>
        <v/>
      </c>
      <c r="W322" s="96">
        <f>SUMIF($E$11:$E$1004,AA322,AE$11:$AE$1004)</f>
        <v>0</v>
      </c>
      <c r="X322" s="74" t="str">
        <f t="shared" si="67"/>
        <v>sans</v>
      </c>
      <c r="Y322" s="74">
        <f>SUMIF($E$11:$E$1004,AA322,AD$11:$AD$1004)</f>
        <v>0</v>
      </c>
      <c r="Z322" s="95">
        <f>SUMIF($E$11:$E$1004,AA322,AB$11:$AB$1004)</f>
        <v>0</v>
      </c>
      <c r="AA322" s="97">
        <f t="shared" si="78"/>
        <v>312</v>
      </c>
      <c r="AB322" s="74">
        <f t="shared" si="68"/>
        <v>0</v>
      </c>
      <c r="AC322" s="74">
        <f t="shared" si="69"/>
        <v>0</v>
      </c>
      <c r="AD322" s="74">
        <f t="shared" si="70"/>
        <v>0</v>
      </c>
      <c r="AE322" s="96">
        <f t="shared" si="71"/>
        <v>0</v>
      </c>
      <c r="AF322" s="74" t="str">
        <f t="shared" si="72"/>
        <v>sans</v>
      </c>
      <c r="AG322" s="74">
        <f t="shared" si="73"/>
        <v>0</v>
      </c>
      <c r="AH322" s="74">
        <f t="shared" si="64"/>
        <v>0</v>
      </c>
      <c r="AI322" s="74">
        <f t="shared" si="79"/>
        <v>0</v>
      </c>
      <c r="AJ322" s="74">
        <f t="shared" si="74"/>
        <v>0</v>
      </c>
      <c r="AK322" s="74">
        <f t="shared" si="75"/>
        <v>0</v>
      </c>
    </row>
    <row r="323" spans="1:37" ht="15.75" customHeight="1">
      <c r="A323" s="20"/>
      <c r="B323" s="19"/>
      <c r="C323" s="19"/>
      <c r="D323" s="70"/>
      <c r="E323" s="71"/>
      <c r="F323" s="125" t="str">
        <f>IF($A323 &lt;&gt; "",VLOOKUP($A323,CSP!$1:$1048576,10,FALSE)/1000000,"")</f>
        <v/>
      </c>
      <c r="G323" s="125" t="str">
        <f>IF($A323 &lt;&gt; "",VLOOKUP($A323,CSP!$1:$1048576,14,FALSE)/1000000,"")</f>
        <v/>
      </c>
      <c r="H323" s="126" t="str">
        <f t="shared" si="76"/>
        <v/>
      </c>
      <c r="I323" s="126" t="str">
        <f t="shared" si="77"/>
        <v/>
      </c>
      <c r="J323" s="126" t="str">
        <f t="shared" si="65"/>
        <v/>
      </c>
      <c r="K323" s="132" t="str">
        <f>IF($A323 &lt;&gt; "",VLOOKUP($A323,CSP!$1:$1048576,11,FALSE),"")</f>
        <v/>
      </c>
      <c r="L323" s="133" t="str">
        <f>IF($A323 &lt;&gt; "",VLOOKUP($A323,CSP!$1:$1048576,25,FALSE),"")</f>
        <v/>
      </c>
      <c r="N323" s="142"/>
      <c r="O323" s="144"/>
      <c r="P323" s="141" t="str">
        <f t="shared" ca="1" si="66"/>
        <v/>
      </c>
      <c r="W323" s="96">
        <f>SUMIF($E$11:$E$1004,AA323,AE$11:$AE$1004)</f>
        <v>0</v>
      </c>
      <c r="X323" s="74" t="str">
        <f t="shared" si="67"/>
        <v>sans</v>
      </c>
      <c r="Y323" s="74">
        <f>SUMIF($E$11:$E$1004,AA323,AD$11:$AD$1004)</f>
        <v>0</v>
      </c>
      <c r="Z323" s="95">
        <f>SUMIF($E$11:$E$1004,AA323,AB$11:$AB$1004)</f>
        <v>0</v>
      </c>
      <c r="AA323" s="97">
        <f t="shared" si="78"/>
        <v>313</v>
      </c>
      <c r="AB323" s="74">
        <f t="shared" si="68"/>
        <v>0</v>
      </c>
      <c r="AC323" s="74">
        <f t="shared" si="69"/>
        <v>0</v>
      </c>
      <c r="AD323" s="74">
        <f t="shared" si="70"/>
        <v>0</v>
      </c>
      <c r="AE323" s="96">
        <f t="shared" si="71"/>
        <v>0</v>
      </c>
      <c r="AF323" s="74" t="str">
        <f t="shared" si="72"/>
        <v>sans</v>
      </c>
      <c r="AG323" s="74">
        <f t="shared" si="73"/>
        <v>0</v>
      </c>
      <c r="AH323" s="74">
        <f t="shared" si="64"/>
        <v>0</v>
      </c>
      <c r="AI323" s="74">
        <f t="shared" si="79"/>
        <v>0</v>
      </c>
      <c r="AJ323" s="74">
        <f t="shared" si="74"/>
        <v>0</v>
      </c>
      <c r="AK323" s="74">
        <f t="shared" si="75"/>
        <v>0</v>
      </c>
    </row>
    <row r="324" spans="1:37" ht="15.75" customHeight="1">
      <c r="A324" s="20"/>
      <c r="B324" s="19"/>
      <c r="C324" s="19"/>
      <c r="D324" s="70"/>
      <c r="E324" s="71"/>
      <c r="F324" s="125" t="str">
        <f>IF($A324 &lt;&gt; "",VLOOKUP($A324,CSP!$1:$1048576,10,FALSE)/1000000,"")</f>
        <v/>
      </c>
      <c r="G324" s="125" t="str">
        <f>IF($A324 &lt;&gt; "",VLOOKUP($A324,CSP!$1:$1048576,14,FALSE)/1000000,"")</f>
        <v/>
      </c>
      <c r="H324" s="126" t="str">
        <f t="shared" si="76"/>
        <v/>
      </c>
      <c r="I324" s="126" t="str">
        <f t="shared" si="77"/>
        <v/>
      </c>
      <c r="J324" s="126" t="str">
        <f t="shared" si="65"/>
        <v/>
      </c>
      <c r="K324" s="132" t="str">
        <f>IF($A324 &lt;&gt; "",VLOOKUP($A324,CSP!$1:$1048576,11,FALSE),"")</f>
        <v/>
      </c>
      <c r="L324" s="133" t="str">
        <f>IF($A324 &lt;&gt; "",VLOOKUP($A324,CSP!$1:$1048576,25,FALSE),"")</f>
        <v/>
      </c>
      <c r="N324" s="142"/>
      <c r="O324" s="144"/>
      <c r="P324" s="141" t="str">
        <f t="shared" ca="1" si="66"/>
        <v/>
      </c>
      <c r="W324" s="96">
        <f>SUMIF($E$11:$E$1004,AA324,AE$11:$AE$1004)</f>
        <v>0</v>
      </c>
      <c r="X324" s="74" t="str">
        <f t="shared" si="67"/>
        <v>sans</v>
      </c>
      <c r="Y324" s="74">
        <f>SUMIF($E$11:$E$1004,AA324,AD$11:$AD$1004)</f>
        <v>0</v>
      </c>
      <c r="Z324" s="95">
        <f>SUMIF($E$11:$E$1004,AA324,AB$11:$AB$1004)</f>
        <v>0</v>
      </c>
      <c r="AA324" s="97">
        <f t="shared" si="78"/>
        <v>314</v>
      </c>
      <c r="AB324" s="74">
        <f t="shared" si="68"/>
        <v>0</v>
      </c>
      <c r="AC324" s="74">
        <f t="shared" si="69"/>
        <v>0</v>
      </c>
      <c r="AD324" s="74">
        <f t="shared" si="70"/>
        <v>0</v>
      </c>
      <c r="AE324" s="96">
        <f t="shared" si="71"/>
        <v>0</v>
      </c>
      <c r="AF324" s="74" t="str">
        <f t="shared" si="72"/>
        <v>sans</v>
      </c>
      <c r="AG324" s="74">
        <f t="shared" si="73"/>
        <v>0</v>
      </c>
      <c r="AH324" s="74">
        <f t="shared" si="64"/>
        <v>0</v>
      </c>
      <c r="AI324" s="74">
        <f t="shared" si="79"/>
        <v>0</v>
      </c>
      <c r="AJ324" s="74">
        <f t="shared" si="74"/>
        <v>0</v>
      </c>
      <c r="AK324" s="74">
        <f t="shared" si="75"/>
        <v>0</v>
      </c>
    </row>
    <row r="325" spans="1:37" ht="15.75" customHeight="1">
      <c r="A325" s="20"/>
      <c r="B325" s="19"/>
      <c r="C325" s="19"/>
      <c r="D325" s="70"/>
      <c r="E325" s="71"/>
      <c r="F325" s="125" t="str">
        <f>IF($A325 &lt;&gt; "",VLOOKUP($A325,CSP!$1:$1048576,10,FALSE)/1000000,"")</f>
        <v/>
      </c>
      <c r="G325" s="125" t="str">
        <f>IF($A325 &lt;&gt; "",VLOOKUP($A325,CSP!$1:$1048576,14,FALSE)/1000000,"")</f>
        <v/>
      </c>
      <c r="H325" s="126" t="str">
        <f t="shared" si="76"/>
        <v/>
      </c>
      <c r="I325" s="126" t="str">
        <f t="shared" si="77"/>
        <v/>
      </c>
      <c r="J325" s="126" t="str">
        <f t="shared" si="65"/>
        <v/>
      </c>
      <c r="K325" s="132" t="str">
        <f>IF($A325 &lt;&gt; "",VLOOKUP($A325,CSP!$1:$1048576,11,FALSE),"")</f>
        <v/>
      </c>
      <c r="L325" s="133" t="str">
        <f>IF($A325 &lt;&gt; "",VLOOKUP($A325,CSP!$1:$1048576,25,FALSE),"")</f>
        <v/>
      </c>
      <c r="N325" s="142"/>
      <c r="O325" s="144"/>
      <c r="P325" s="141" t="str">
        <f t="shared" ca="1" si="66"/>
        <v/>
      </c>
      <c r="W325" s="96">
        <f>SUMIF($E$11:$E$1004,AA325,AE$11:$AE$1004)</f>
        <v>0</v>
      </c>
      <c r="X325" s="74" t="str">
        <f t="shared" si="67"/>
        <v>sans</v>
      </c>
      <c r="Y325" s="74">
        <f>SUMIF($E$11:$E$1004,AA325,AD$11:$AD$1004)</f>
        <v>0</v>
      </c>
      <c r="Z325" s="95">
        <f>SUMIF($E$11:$E$1004,AA325,AB$11:$AB$1004)</f>
        <v>0</v>
      </c>
      <c r="AA325" s="97">
        <f t="shared" si="78"/>
        <v>315</v>
      </c>
      <c r="AB325" s="74">
        <f t="shared" si="68"/>
        <v>0</v>
      </c>
      <c r="AC325" s="74">
        <f t="shared" si="69"/>
        <v>0</v>
      </c>
      <c r="AD325" s="74">
        <f t="shared" si="70"/>
        <v>0</v>
      </c>
      <c r="AE325" s="96">
        <f t="shared" si="71"/>
        <v>0</v>
      </c>
      <c r="AF325" s="74" t="str">
        <f t="shared" si="72"/>
        <v>sans</v>
      </c>
      <c r="AG325" s="74">
        <f t="shared" si="73"/>
        <v>0</v>
      </c>
      <c r="AH325" s="74">
        <f t="shared" si="64"/>
        <v>0</v>
      </c>
      <c r="AI325" s="74">
        <f t="shared" si="79"/>
        <v>0</v>
      </c>
      <c r="AJ325" s="74">
        <f t="shared" si="74"/>
        <v>0</v>
      </c>
      <c r="AK325" s="74">
        <f t="shared" si="75"/>
        <v>0</v>
      </c>
    </row>
    <row r="326" spans="1:37" ht="15.75" customHeight="1">
      <c r="A326" s="20"/>
      <c r="B326" s="19"/>
      <c r="C326" s="19"/>
      <c r="D326" s="70"/>
      <c r="E326" s="71"/>
      <c r="F326" s="125" t="str">
        <f>IF($A326 &lt;&gt; "",VLOOKUP($A326,CSP!$1:$1048576,10,FALSE)/1000000,"")</f>
        <v/>
      </c>
      <c r="G326" s="125" t="str">
        <f>IF($A326 &lt;&gt; "",VLOOKUP($A326,CSP!$1:$1048576,14,FALSE)/1000000,"")</f>
        <v/>
      </c>
      <c r="H326" s="126" t="str">
        <f t="shared" si="76"/>
        <v/>
      </c>
      <c r="I326" s="126" t="str">
        <f t="shared" si="77"/>
        <v/>
      </c>
      <c r="J326" s="126" t="str">
        <f t="shared" si="65"/>
        <v/>
      </c>
      <c r="K326" s="132" t="str">
        <f>IF($A326 &lt;&gt; "",VLOOKUP($A326,CSP!$1:$1048576,11,FALSE),"")</f>
        <v/>
      </c>
      <c r="L326" s="133" t="str">
        <f>IF($A326 &lt;&gt; "",VLOOKUP($A326,CSP!$1:$1048576,25,FALSE),"")</f>
        <v/>
      </c>
      <c r="N326" s="142"/>
      <c r="O326" s="144"/>
      <c r="P326" s="141" t="str">
        <f t="shared" ca="1" si="66"/>
        <v/>
      </c>
      <c r="W326" s="96">
        <f>SUMIF($E$11:$E$1004,AA326,AE$11:$AE$1004)</f>
        <v>0</v>
      </c>
      <c r="X326" s="74" t="str">
        <f t="shared" si="67"/>
        <v>sans</v>
      </c>
      <c r="Y326" s="74">
        <f>SUMIF($E$11:$E$1004,AA326,AD$11:$AD$1004)</f>
        <v>0</v>
      </c>
      <c r="Z326" s="95">
        <f>SUMIF($E$11:$E$1004,AA326,AB$11:$AB$1004)</f>
        <v>0</v>
      </c>
      <c r="AA326" s="97">
        <f t="shared" si="78"/>
        <v>316</v>
      </c>
      <c r="AB326" s="74">
        <f t="shared" si="68"/>
        <v>0</v>
      </c>
      <c r="AC326" s="74">
        <f t="shared" si="69"/>
        <v>0</v>
      </c>
      <c r="AD326" s="74">
        <f t="shared" si="70"/>
        <v>0</v>
      </c>
      <c r="AE326" s="96">
        <f t="shared" si="71"/>
        <v>0</v>
      </c>
      <c r="AF326" s="74" t="str">
        <f t="shared" si="72"/>
        <v>sans</v>
      </c>
      <c r="AG326" s="74">
        <f t="shared" si="73"/>
        <v>0</v>
      </c>
      <c r="AH326" s="74">
        <f t="shared" si="64"/>
        <v>0</v>
      </c>
      <c r="AI326" s="74">
        <f t="shared" si="79"/>
        <v>0</v>
      </c>
      <c r="AJ326" s="74">
        <f t="shared" si="74"/>
        <v>0</v>
      </c>
      <c r="AK326" s="74">
        <f t="shared" si="75"/>
        <v>0</v>
      </c>
    </row>
    <row r="327" spans="1:37" ht="15.75" customHeight="1">
      <c r="A327" s="20"/>
      <c r="B327" s="19"/>
      <c r="C327" s="19"/>
      <c r="D327" s="70"/>
      <c r="E327" s="71"/>
      <c r="F327" s="125" t="str">
        <f>IF($A327 &lt;&gt; "",VLOOKUP($A327,CSP!$1:$1048576,10,FALSE)/1000000,"")</f>
        <v/>
      </c>
      <c r="G327" s="125" t="str">
        <f>IF($A327 &lt;&gt; "",VLOOKUP($A327,CSP!$1:$1048576,14,FALSE)/1000000,"")</f>
        <v/>
      </c>
      <c r="H327" s="126" t="str">
        <f t="shared" si="76"/>
        <v/>
      </c>
      <c r="I327" s="126" t="str">
        <f t="shared" si="77"/>
        <v/>
      </c>
      <c r="J327" s="126" t="str">
        <f t="shared" si="65"/>
        <v/>
      </c>
      <c r="K327" s="132" t="str">
        <f>IF($A327 &lt;&gt; "",VLOOKUP($A327,CSP!$1:$1048576,11,FALSE),"")</f>
        <v/>
      </c>
      <c r="L327" s="133" t="str">
        <f>IF($A327 &lt;&gt; "",VLOOKUP($A327,CSP!$1:$1048576,25,FALSE),"")</f>
        <v/>
      </c>
      <c r="N327" s="142"/>
      <c r="O327" s="144"/>
      <c r="P327" s="141" t="str">
        <f t="shared" ca="1" si="66"/>
        <v/>
      </c>
      <c r="W327" s="96">
        <f>SUMIF($E$11:$E$1004,AA327,AE$11:$AE$1004)</f>
        <v>0</v>
      </c>
      <c r="X327" s="74" t="str">
        <f t="shared" si="67"/>
        <v>sans</v>
      </c>
      <c r="Y327" s="74">
        <f>SUMIF($E$11:$E$1004,AA327,AD$11:$AD$1004)</f>
        <v>0</v>
      </c>
      <c r="Z327" s="95">
        <f>SUMIF($E$11:$E$1004,AA327,AB$11:$AB$1004)</f>
        <v>0</v>
      </c>
      <c r="AA327" s="97">
        <f t="shared" si="78"/>
        <v>317</v>
      </c>
      <c r="AB327" s="74">
        <f t="shared" si="68"/>
        <v>0</v>
      </c>
      <c r="AC327" s="74">
        <f t="shared" si="69"/>
        <v>0</v>
      </c>
      <c r="AD327" s="74">
        <f t="shared" si="70"/>
        <v>0</v>
      </c>
      <c r="AE327" s="96">
        <f t="shared" si="71"/>
        <v>0</v>
      </c>
      <c r="AF327" s="74" t="str">
        <f t="shared" si="72"/>
        <v>sans</v>
      </c>
      <c r="AG327" s="74">
        <f t="shared" si="73"/>
        <v>0</v>
      </c>
      <c r="AH327" s="74">
        <f t="shared" si="64"/>
        <v>0</v>
      </c>
      <c r="AI327" s="74">
        <f t="shared" si="79"/>
        <v>0</v>
      </c>
      <c r="AJ327" s="74">
        <f t="shared" si="74"/>
        <v>0</v>
      </c>
      <c r="AK327" s="74">
        <f t="shared" si="75"/>
        <v>0</v>
      </c>
    </row>
    <row r="328" spans="1:37" ht="15.75" customHeight="1">
      <c r="A328" s="20"/>
      <c r="B328" s="19"/>
      <c r="C328" s="19"/>
      <c r="D328" s="70"/>
      <c r="E328" s="71"/>
      <c r="F328" s="125" t="str">
        <f>IF($A328 &lt;&gt; "",VLOOKUP($A328,CSP!$1:$1048576,10,FALSE)/1000000,"")</f>
        <v/>
      </c>
      <c r="G328" s="125" t="str">
        <f>IF($A328 &lt;&gt; "",VLOOKUP($A328,CSP!$1:$1048576,14,FALSE)/1000000,"")</f>
        <v/>
      </c>
      <c r="H328" s="126" t="str">
        <f t="shared" si="76"/>
        <v/>
      </c>
      <c r="I328" s="126" t="str">
        <f t="shared" si="77"/>
        <v/>
      </c>
      <c r="J328" s="126" t="str">
        <f t="shared" si="65"/>
        <v/>
      </c>
      <c r="K328" s="132" t="str">
        <f>IF($A328 &lt;&gt; "",VLOOKUP($A328,CSP!$1:$1048576,11,FALSE),"")</f>
        <v/>
      </c>
      <c r="L328" s="133" t="str">
        <f>IF($A328 &lt;&gt; "",VLOOKUP($A328,CSP!$1:$1048576,25,FALSE),"")</f>
        <v/>
      </c>
      <c r="N328" s="142"/>
      <c r="O328" s="144"/>
      <c r="P328" s="141" t="str">
        <f t="shared" ca="1" si="66"/>
        <v/>
      </c>
      <c r="W328" s="96">
        <f>SUMIF($E$11:$E$1004,AA328,AE$11:$AE$1004)</f>
        <v>0</v>
      </c>
      <c r="X328" s="74" t="str">
        <f t="shared" si="67"/>
        <v>sans</v>
      </c>
      <c r="Y328" s="74">
        <f>SUMIF($E$11:$E$1004,AA328,AD$11:$AD$1004)</f>
        <v>0</v>
      </c>
      <c r="Z328" s="95">
        <f>SUMIF($E$11:$E$1004,AA328,AB$11:$AB$1004)</f>
        <v>0</v>
      </c>
      <c r="AA328" s="97">
        <f t="shared" si="78"/>
        <v>318</v>
      </c>
      <c r="AB328" s="74">
        <f t="shared" si="68"/>
        <v>0</v>
      </c>
      <c r="AC328" s="74">
        <f t="shared" si="69"/>
        <v>0</v>
      </c>
      <c r="AD328" s="74">
        <f t="shared" si="70"/>
        <v>0</v>
      </c>
      <c r="AE328" s="96">
        <f t="shared" si="71"/>
        <v>0</v>
      </c>
      <c r="AF328" s="74" t="str">
        <f t="shared" si="72"/>
        <v>sans</v>
      </c>
      <c r="AG328" s="74">
        <f t="shared" si="73"/>
        <v>0</v>
      </c>
      <c r="AH328" s="74">
        <f t="shared" si="64"/>
        <v>0</v>
      </c>
      <c r="AI328" s="74">
        <f t="shared" si="79"/>
        <v>0</v>
      </c>
      <c r="AJ328" s="74">
        <f t="shared" si="74"/>
        <v>0</v>
      </c>
      <c r="AK328" s="74">
        <f t="shared" si="75"/>
        <v>0</v>
      </c>
    </row>
    <row r="329" spans="1:37" ht="15.75" customHeight="1">
      <c r="A329" s="20"/>
      <c r="B329" s="19"/>
      <c r="C329" s="19"/>
      <c r="D329" s="70"/>
      <c r="E329" s="71"/>
      <c r="F329" s="125" t="str">
        <f>IF($A329 &lt;&gt; "",VLOOKUP($A329,CSP!$1:$1048576,10,FALSE)/1000000,"")</f>
        <v/>
      </c>
      <c r="G329" s="125" t="str">
        <f>IF($A329 &lt;&gt; "",VLOOKUP($A329,CSP!$1:$1048576,14,FALSE)/1000000,"")</f>
        <v/>
      </c>
      <c r="H329" s="126" t="str">
        <f t="shared" si="76"/>
        <v/>
      </c>
      <c r="I329" s="126" t="str">
        <f t="shared" si="77"/>
        <v/>
      </c>
      <c r="J329" s="126" t="str">
        <f t="shared" si="65"/>
        <v/>
      </c>
      <c r="K329" s="132" t="str">
        <f>IF($A329 &lt;&gt; "",VLOOKUP($A329,CSP!$1:$1048576,11,FALSE),"")</f>
        <v/>
      </c>
      <c r="L329" s="133" t="str">
        <f>IF($A329 &lt;&gt; "",VLOOKUP($A329,CSP!$1:$1048576,25,FALSE),"")</f>
        <v/>
      </c>
      <c r="N329" s="142"/>
      <c r="O329" s="144"/>
      <c r="P329" s="141" t="str">
        <f t="shared" ca="1" si="66"/>
        <v/>
      </c>
      <c r="W329" s="96">
        <f>SUMIF($E$11:$E$1004,AA329,AE$11:$AE$1004)</f>
        <v>0</v>
      </c>
      <c r="X329" s="74" t="str">
        <f t="shared" si="67"/>
        <v>sans</v>
      </c>
      <c r="Y329" s="74">
        <f>SUMIF($E$11:$E$1004,AA329,AD$11:$AD$1004)</f>
        <v>0</v>
      </c>
      <c r="Z329" s="95">
        <f>SUMIF($E$11:$E$1004,AA329,AB$11:$AB$1004)</f>
        <v>0</v>
      </c>
      <c r="AA329" s="97">
        <f t="shared" si="78"/>
        <v>319</v>
      </c>
      <c r="AB329" s="74">
        <f t="shared" si="68"/>
        <v>0</v>
      </c>
      <c r="AC329" s="74">
        <f t="shared" si="69"/>
        <v>0</v>
      </c>
      <c r="AD329" s="74">
        <f t="shared" si="70"/>
        <v>0</v>
      </c>
      <c r="AE329" s="96">
        <f t="shared" si="71"/>
        <v>0</v>
      </c>
      <c r="AF329" s="74" t="str">
        <f t="shared" si="72"/>
        <v>sans</v>
      </c>
      <c r="AG329" s="74">
        <f t="shared" si="73"/>
        <v>0</v>
      </c>
      <c r="AH329" s="74">
        <f t="shared" si="64"/>
        <v>0</v>
      </c>
      <c r="AI329" s="74">
        <f t="shared" si="79"/>
        <v>0</v>
      </c>
      <c r="AJ329" s="74">
        <f t="shared" si="74"/>
        <v>0</v>
      </c>
      <c r="AK329" s="74">
        <f t="shared" si="75"/>
        <v>0</v>
      </c>
    </row>
    <row r="330" spans="1:37" ht="15.75" customHeight="1">
      <c r="A330" s="20"/>
      <c r="B330" s="19"/>
      <c r="C330" s="19"/>
      <c r="D330" s="70"/>
      <c r="E330" s="71"/>
      <c r="F330" s="125" t="str">
        <f>IF($A330 &lt;&gt; "",VLOOKUP($A330,CSP!$1:$1048576,10,FALSE)/1000000,"")</f>
        <v/>
      </c>
      <c r="G330" s="125" t="str">
        <f>IF($A330 &lt;&gt; "",VLOOKUP($A330,CSP!$1:$1048576,14,FALSE)/1000000,"")</f>
        <v/>
      </c>
      <c r="H330" s="126" t="str">
        <f t="shared" si="76"/>
        <v/>
      </c>
      <c r="I330" s="126" t="str">
        <f t="shared" si="77"/>
        <v/>
      </c>
      <c r="J330" s="126" t="str">
        <f t="shared" si="65"/>
        <v/>
      </c>
      <c r="K330" s="132" t="str">
        <f>IF($A330 &lt;&gt; "",VLOOKUP($A330,CSP!$1:$1048576,11,FALSE),"")</f>
        <v/>
      </c>
      <c r="L330" s="133" t="str">
        <f>IF($A330 &lt;&gt; "",VLOOKUP($A330,CSP!$1:$1048576,25,FALSE),"")</f>
        <v/>
      </c>
      <c r="N330" s="142"/>
      <c r="O330" s="144"/>
      <c r="P330" s="141" t="str">
        <f t="shared" ca="1" si="66"/>
        <v/>
      </c>
      <c r="W330" s="96">
        <f>SUMIF($E$11:$E$1004,AA330,AE$11:$AE$1004)</f>
        <v>0</v>
      </c>
      <c r="X330" s="74" t="str">
        <f t="shared" si="67"/>
        <v>sans</v>
      </c>
      <c r="Y330" s="74">
        <f>SUMIF($E$11:$E$1004,AA330,AD$11:$AD$1004)</f>
        <v>0</v>
      </c>
      <c r="Z330" s="95">
        <f>SUMIF($E$11:$E$1004,AA330,AB$11:$AB$1004)</f>
        <v>0</v>
      </c>
      <c r="AA330" s="97">
        <f t="shared" si="78"/>
        <v>320</v>
      </c>
      <c r="AB330" s="74">
        <f t="shared" si="68"/>
        <v>0</v>
      </c>
      <c r="AC330" s="74">
        <f t="shared" si="69"/>
        <v>0</v>
      </c>
      <c r="AD330" s="74">
        <f t="shared" si="70"/>
        <v>0</v>
      </c>
      <c r="AE330" s="96">
        <f t="shared" si="71"/>
        <v>0</v>
      </c>
      <c r="AF330" s="74" t="str">
        <f t="shared" si="72"/>
        <v>sans</v>
      </c>
      <c r="AG330" s="74">
        <f t="shared" si="73"/>
        <v>0</v>
      </c>
      <c r="AH330" s="74">
        <f t="shared" si="64"/>
        <v>0</v>
      </c>
      <c r="AI330" s="74">
        <f t="shared" si="79"/>
        <v>0</v>
      </c>
      <c r="AJ330" s="74">
        <f t="shared" si="74"/>
        <v>0</v>
      </c>
      <c r="AK330" s="74">
        <f t="shared" si="75"/>
        <v>0</v>
      </c>
    </row>
    <row r="331" spans="1:37" ht="15.75" customHeight="1">
      <c r="A331" s="20"/>
      <c r="B331" s="19"/>
      <c r="C331" s="19"/>
      <c r="D331" s="70"/>
      <c r="E331" s="71"/>
      <c r="F331" s="125" t="str">
        <f>IF($A331 &lt;&gt; "",VLOOKUP($A331,CSP!$1:$1048576,10,FALSE)/1000000,"")</f>
        <v/>
      </c>
      <c r="G331" s="125" t="str">
        <f>IF($A331 &lt;&gt; "",VLOOKUP($A331,CSP!$1:$1048576,14,FALSE)/1000000,"")</f>
        <v/>
      </c>
      <c r="H331" s="126" t="str">
        <f t="shared" si="76"/>
        <v/>
      </c>
      <c r="I331" s="126" t="str">
        <f t="shared" si="77"/>
        <v/>
      </c>
      <c r="J331" s="126" t="str">
        <f t="shared" si="65"/>
        <v/>
      </c>
      <c r="K331" s="132" t="str">
        <f>IF($A331 &lt;&gt; "",VLOOKUP($A331,CSP!$1:$1048576,11,FALSE),"")</f>
        <v/>
      </c>
      <c r="L331" s="133" t="str">
        <f>IF($A331 &lt;&gt; "",VLOOKUP($A331,CSP!$1:$1048576,25,FALSE),"")</f>
        <v/>
      </c>
      <c r="N331" s="142"/>
      <c r="O331" s="144"/>
      <c r="P331" s="141" t="str">
        <f t="shared" ca="1" si="66"/>
        <v/>
      </c>
      <c r="W331" s="96">
        <f>SUMIF($E$11:$E$1004,AA331,AE$11:$AE$1004)</f>
        <v>0</v>
      </c>
      <c r="X331" s="74" t="str">
        <f t="shared" si="67"/>
        <v>sans</v>
      </c>
      <c r="Y331" s="74">
        <f>SUMIF($E$11:$E$1004,AA331,AD$11:$AD$1004)</f>
        <v>0</v>
      </c>
      <c r="Z331" s="95">
        <f>SUMIF($E$11:$E$1004,AA331,AB$11:$AB$1004)</f>
        <v>0</v>
      </c>
      <c r="AA331" s="97">
        <f t="shared" si="78"/>
        <v>321</v>
      </c>
      <c r="AB331" s="74">
        <f t="shared" si="68"/>
        <v>0</v>
      </c>
      <c r="AC331" s="74">
        <f t="shared" si="69"/>
        <v>0</v>
      </c>
      <c r="AD331" s="74">
        <f t="shared" si="70"/>
        <v>0</v>
      </c>
      <c r="AE331" s="96">
        <f t="shared" si="71"/>
        <v>0</v>
      </c>
      <c r="AF331" s="74" t="str">
        <f t="shared" si="72"/>
        <v>sans</v>
      </c>
      <c r="AG331" s="74">
        <f t="shared" si="73"/>
        <v>0</v>
      </c>
      <c r="AH331" s="74">
        <f t="shared" ref="AH331:AH394" si="80">IF($G$5=E331,AG331,0)</f>
        <v>0</v>
      </c>
      <c r="AI331" s="74">
        <f t="shared" si="79"/>
        <v>0</v>
      </c>
      <c r="AJ331" s="74">
        <f t="shared" si="74"/>
        <v>0</v>
      </c>
      <c r="AK331" s="74">
        <f t="shared" si="75"/>
        <v>0</v>
      </c>
    </row>
    <row r="332" spans="1:37" ht="15.75" customHeight="1">
      <c r="A332" s="20"/>
      <c r="B332" s="19"/>
      <c r="C332" s="19"/>
      <c r="D332" s="70"/>
      <c r="E332" s="71"/>
      <c r="F332" s="125" t="str">
        <f>IF($A332 &lt;&gt; "",VLOOKUP($A332,CSP!$1:$1048576,10,FALSE)/1000000,"")</f>
        <v/>
      </c>
      <c r="G332" s="125" t="str">
        <f>IF($A332 &lt;&gt; "",VLOOKUP($A332,CSP!$1:$1048576,14,FALSE)/1000000,"")</f>
        <v/>
      </c>
      <c r="H332" s="126" t="str">
        <f t="shared" si="76"/>
        <v/>
      </c>
      <c r="I332" s="126" t="str">
        <f t="shared" si="77"/>
        <v/>
      </c>
      <c r="J332" s="126" t="str">
        <f t="shared" ref="J332:J395" si="81">IF(OR(AND(B332="",C332=""),A332=""),"",IF(OR(AND(B332&lt;&gt;"",B332&lt;F332),AND(C332&lt;&gt;"",C332&lt;F332)),"sans",IF(OR(AND(C332&lt;&gt;"",C332&gt;=F332),AND(B332&gt;=F332,B332&lt;G332)),"D",IF(AND(B332&gt;=G332,B332&lt;10*G332,D332&lt;&gt;"oui"),"C",IF(OR(AND(B332&lt;1000*G332,D332="oui"),AND(B332&gt;=G332*10,B332&lt;1000*G332)),"B",IF(B332&gt;=1000*G332,"A",""))))))</f>
        <v/>
      </c>
      <c r="K332" s="132" t="str">
        <f>IF($A332 &lt;&gt; "",VLOOKUP($A332,CSP!$1:$1048576,11,FALSE),"")</f>
        <v/>
      </c>
      <c r="L332" s="133" t="str">
        <f>IF($A332 &lt;&gt; "",VLOOKUP($A332,CSP!$1:$1048576,25,FALSE),"")</f>
        <v/>
      </c>
      <c r="N332" s="142"/>
      <c r="O332" s="144"/>
      <c r="P332" s="141" t="str">
        <f t="shared" ref="P332:P395" ca="1" si="82">IF(OR(N332="",O332="",A332=""),"",N332/(2^((TODAY()-O332)/L332)))</f>
        <v/>
      </c>
      <c r="W332" s="96">
        <f>SUMIF($E$11:$E$1004,AA332,AE$11:$AE$1004)</f>
        <v>0</v>
      </c>
      <c r="X332" s="74" t="str">
        <f t="shared" ref="X332:X395" si="83">IF(Z332&gt;=1000,"A",IF(OR(Z332&gt;=10,Y332&gt;=1),"B",IF(Z332&gt;=1,"C",IF(W332&gt;=1,"D","sans"))))</f>
        <v>sans</v>
      </c>
      <c r="Y332" s="74">
        <f>SUMIF($E$11:$E$1004,AA332,AD$11:$AD$1004)</f>
        <v>0</v>
      </c>
      <c r="Z332" s="95">
        <f>SUMIF($E$11:$E$1004,AA332,AB$11:$AB$1004)</f>
        <v>0</v>
      </c>
      <c r="AA332" s="97">
        <f t="shared" si="78"/>
        <v>322</v>
      </c>
      <c r="AB332" s="74">
        <f t="shared" ref="AB332:AB395" si="84">IF(AND(B332&lt;&gt;"",G332&lt;&gt;""),B332/G332,0)</f>
        <v>0</v>
      </c>
      <c r="AC332" s="74">
        <f t="shared" ref="AC332:AC395" si="85">IF(AB332&gt;=1,1,0)</f>
        <v>0</v>
      </c>
      <c r="AD332" s="74">
        <f t="shared" ref="AD332:AD395" si="86">IF(AND(B332&lt;&gt;"",D332="oui"),1,0)</f>
        <v>0</v>
      </c>
      <c r="AE332" s="96">
        <f t="shared" ref="AE332:AE395" si="87">IF(B332&lt;&gt;"",B332/F332,0)</f>
        <v>0</v>
      </c>
      <c r="AF332" s="74" t="str">
        <f t="shared" ref="AF332:AF395" si="88">X332</f>
        <v>sans</v>
      </c>
      <c r="AG332" s="74">
        <f t="shared" ref="AG332:AG395" si="89">IF(B332&lt;&gt;"",IF(J332="sans",0,IF(J332="A",4,IF(J332="B",3,IF(J332="C",2,IF(J332="D",1,""))))),0)</f>
        <v>0</v>
      </c>
      <c r="AH332" s="74">
        <f t="shared" si="80"/>
        <v>0</v>
      </c>
      <c r="AI332" s="74">
        <f t="shared" si="79"/>
        <v>0</v>
      </c>
      <c r="AJ332" s="74">
        <f t="shared" ref="AJ332:AJ395" si="90">IF(AI332&gt;=1,1,0)</f>
        <v>0</v>
      </c>
      <c r="AK332" s="74">
        <f t="shared" ref="AK332:AK395" si="91">IF(C332&lt;&gt;"",L332,0)</f>
        <v>0</v>
      </c>
    </row>
    <row r="333" spans="1:37" ht="15.75" customHeight="1">
      <c r="A333" s="20"/>
      <c r="B333" s="19"/>
      <c r="C333" s="19"/>
      <c r="D333" s="70"/>
      <c r="E333" s="71"/>
      <c r="F333" s="125" t="str">
        <f>IF($A333 &lt;&gt; "",VLOOKUP($A333,CSP!$1:$1048576,10,FALSE)/1000000,"")</f>
        <v/>
      </c>
      <c r="G333" s="125" t="str">
        <f>IF($A333 &lt;&gt; "",VLOOKUP($A333,CSP!$1:$1048576,14,FALSE)/1000000,"")</f>
        <v/>
      </c>
      <c r="H333" s="126" t="str">
        <f t="shared" ref="H333:H396" si="92">IF(AND(C333&lt;&gt;0,A333&lt;&gt;""), $C333/$F333,"")</f>
        <v/>
      </c>
      <c r="I333" s="126" t="str">
        <f t="shared" ref="I333:I396" si="93">IF(AND(F333=0,OR(B333&lt;&gt;"",C333&lt;&gt;"")),1,IF(AND(A333&lt;&gt;"",OR(B333&lt;&gt;"",C333&lt;&gt;"")),(B333+C333)/F333,""))</f>
        <v/>
      </c>
      <c r="J333" s="126" t="str">
        <f t="shared" si="81"/>
        <v/>
      </c>
      <c r="K333" s="132" t="str">
        <f>IF($A333 &lt;&gt; "",VLOOKUP($A333,CSP!$1:$1048576,11,FALSE),"")</f>
        <v/>
      </c>
      <c r="L333" s="133" t="str">
        <f>IF($A333 &lt;&gt; "",VLOOKUP($A333,CSP!$1:$1048576,25,FALSE),"")</f>
        <v/>
      </c>
      <c r="N333" s="142"/>
      <c r="O333" s="144"/>
      <c r="P333" s="141" t="str">
        <f t="shared" ca="1" si="82"/>
        <v/>
      </c>
      <c r="W333" s="96">
        <f>SUMIF($E$11:$E$1004,AA333,AE$11:$AE$1004)</f>
        <v>0</v>
      </c>
      <c r="X333" s="74" t="str">
        <f t="shared" si="83"/>
        <v>sans</v>
      </c>
      <c r="Y333" s="74">
        <f>SUMIF($E$11:$E$1004,AA333,AD$11:$AD$1004)</f>
        <v>0</v>
      </c>
      <c r="Z333" s="95">
        <f>SUMIF($E$11:$E$1004,AA333,AB$11:$AB$1004)</f>
        <v>0</v>
      </c>
      <c r="AA333" s="97">
        <f t="shared" ref="AA333:AA396" si="94">1+AA332</f>
        <v>323</v>
      </c>
      <c r="AB333" s="74">
        <f t="shared" si="84"/>
        <v>0</v>
      </c>
      <c r="AC333" s="74">
        <f t="shared" si="85"/>
        <v>0</v>
      </c>
      <c r="AD333" s="74">
        <f t="shared" si="86"/>
        <v>0</v>
      </c>
      <c r="AE333" s="96">
        <f t="shared" si="87"/>
        <v>0</v>
      </c>
      <c r="AF333" s="74" t="str">
        <f t="shared" si="88"/>
        <v>sans</v>
      </c>
      <c r="AG333" s="74">
        <f t="shared" si="89"/>
        <v>0</v>
      </c>
      <c r="AH333" s="74">
        <f t="shared" si="80"/>
        <v>0</v>
      </c>
      <c r="AI333" s="74">
        <f t="shared" ref="AI333:AI396" si="95">IF(AND(B333&lt;&gt;"",ISNUMBER(K333),K333&lt;&gt;0),B333/K333,0)</f>
        <v>0</v>
      </c>
      <c r="AJ333" s="74">
        <f t="shared" si="90"/>
        <v>0</v>
      </c>
      <c r="AK333" s="74">
        <f t="shared" si="91"/>
        <v>0</v>
      </c>
    </row>
    <row r="334" spans="1:37" ht="15.75" customHeight="1">
      <c r="A334" s="20"/>
      <c r="B334" s="19"/>
      <c r="C334" s="19"/>
      <c r="D334" s="70"/>
      <c r="E334" s="71"/>
      <c r="F334" s="125" t="str">
        <f>IF($A334 &lt;&gt; "",VLOOKUP($A334,CSP!$1:$1048576,10,FALSE)/1000000,"")</f>
        <v/>
      </c>
      <c r="G334" s="125" t="str">
        <f>IF($A334 &lt;&gt; "",VLOOKUP($A334,CSP!$1:$1048576,14,FALSE)/1000000,"")</f>
        <v/>
      </c>
      <c r="H334" s="126" t="str">
        <f t="shared" si="92"/>
        <v/>
      </c>
      <c r="I334" s="126" t="str">
        <f t="shared" si="93"/>
        <v/>
      </c>
      <c r="J334" s="126" t="str">
        <f t="shared" si="81"/>
        <v/>
      </c>
      <c r="K334" s="132" t="str">
        <f>IF($A334 &lt;&gt; "",VLOOKUP($A334,CSP!$1:$1048576,11,FALSE),"")</f>
        <v/>
      </c>
      <c r="L334" s="133" t="str">
        <f>IF($A334 &lt;&gt; "",VLOOKUP($A334,CSP!$1:$1048576,25,FALSE),"")</f>
        <v/>
      </c>
      <c r="N334" s="142"/>
      <c r="O334" s="144"/>
      <c r="P334" s="141" t="str">
        <f t="shared" ca="1" si="82"/>
        <v/>
      </c>
      <c r="W334" s="96">
        <f>SUMIF($E$11:$E$1004,AA334,AE$11:$AE$1004)</f>
        <v>0</v>
      </c>
      <c r="X334" s="74" t="str">
        <f t="shared" si="83"/>
        <v>sans</v>
      </c>
      <c r="Y334" s="74">
        <f>SUMIF($E$11:$E$1004,AA334,AD$11:$AD$1004)</f>
        <v>0</v>
      </c>
      <c r="Z334" s="95">
        <f>SUMIF($E$11:$E$1004,AA334,AB$11:$AB$1004)</f>
        <v>0</v>
      </c>
      <c r="AA334" s="97">
        <f t="shared" si="94"/>
        <v>324</v>
      </c>
      <c r="AB334" s="74">
        <f t="shared" si="84"/>
        <v>0</v>
      </c>
      <c r="AC334" s="74">
        <f t="shared" si="85"/>
        <v>0</v>
      </c>
      <c r="AD334" s="74">
        <f t="shared" si="86"/>
        <v>0</v>
      </c>
      <c r="AE334" s="96">
        <f t="shared" si="87"/>
        <v>0</v>
      </c>
      <c r="AF334" s="74" t="str">
        <f t="shared" si="88"/>
        <v>sans</v>
      </c>
      <c r="AG334" s="74">
        <f t="shared" si="89"/>
        <v>0</v>
      </c>
      <c r="AH334" s="74">
        <f t="shared" si="80"/>
        <v>0</v>
      </c>
      <c r="AI334" s="74">
        <f t="shared" si="95"/>
        <v>0</v>
      </c>
      <c r="AJ334" s="74">
        <f t="shared" si="90"/>
        <v>0</v>
      </c>
      <c r="AK334" s="74">
        <f t="shared" si="91"/>
        <v>0</v>
      </c>
    </row>
    <row r="335" spans="1:37" ht="15.75" customHeight="1">
      <c r="A335" s="20"/>
      <c r="B335" s="19"/>
      <c r="C335" s="19"/>
      <c r="D335" s="70"/>
      <c r="E335" s="71"/>
      <c r="F335" s="125" t="str">
        <f>IF($A335 &lt;&gt; "",VLOOKUP($A335,CSP!$1:$1048576,10,FALSE)/1000000,"")</f>
        <v/>
      </c>
      <c r="G335" s="125" t="str">
        <f>IF($A335 &lt;&gt; "",VLOOKUP($A335,CSP!$1:$1048576,14,FALSE)/1000000,"")</f>
        <v/>
      </c>
      <c r="H335" s="126" t="str">
        <f t="shared" si="92"/>
        <v/>
      </c>
      <c r="I335" s="126" t="str">
        <f t="shared" si="93"/>
        <v/>
      </c>
      <c r="J335" s="126" t="str">
        <f t="shared" si="81"/>
        <v/>
      </c>
      <c r="K335" s="132" t="str">
        <f>IF($A335 &lt;&gt; "",VLOOKUP($A335,CSP!$1:$1048576,11,FALSE),"")</f>
        <v/>
      </c>
      <c r="L335" s="133" t="str">
        <f>IF($A335 &lt;&gt; "",VLOOKUP($A335,CSP!$1:$1048576,25,FALSE),"")</f>
        <v/>
      </c>
      <c r="N335" s="142"/>
      <c r="O335" s="144"/>
      <c r="P335" s="141" t="str">
        <f t="shared" ca="1" si="82"/>
        <v/>
      </c>
      <c r="W335" s="96">
        <f>SUMIF($E$11:$E$1004,AA335,AE$11:$AE$1004)</f>
        <v>0</v>
      </c>
      <c r="X335" s="74" t="str">
        <f t="shared" si="83"/>
        <v>sans</v>
      </c>
      <c r="Y335" s="74">
        <f>SUMIF($E$11:$E$1004,AA335,AD$11:$AD$1004)</f>
        <v>0</v>
      </c>
      <c r="Z335" s="95">
        <f>SUMIF($E$11:$E$1004,AA335,AB$11:$AB$1004)</f>
        <v>0</v>
      </c>
      <c r="AA335" s="97">
        <f t="shared" si="94"/>
        <v>325</v>
      </c>
      <c r="AB335" s="74">
        <f t="shared" si="84"/>
        <v>0</v>
      </c>
      <c r="AC335" s="74">
        <f t="shared" si="85"/>
        <v>0</v>
      </c>
      <c r="AD335" s="74">
        <f t="shared" si="86"/>
        <v>0</v>
      </c>
      <c r="AE335" s="96">
        <f t="shared" si="87"/>
        <v>0</v>
      </c>
      <c r="AF335" s="74" t="str">
        <f t="shared" si="88"/>
        <v>sans</v>
      </c>
      <c r="AG335" s="74">
        <f t="shared" si="89"/>
        <v>0</v>
      </c>
      <c r="AH335" s="74">
        <f t="shared" si="80"/>
        <v>0</v>
      </c>
      <c r="AI335" s="74">
        <f t="shared" si="95"/>
        <v>0</v>
      </c>
      <c r="AJ335" s="74">
        <f t="shared" si="90"/>
        <v>0</v>
      </c>
      <c r="AK335" s="74">
        <f t="shared" si="91"/>
        <v>0</v>
      </c>
    </row>
    <row r="336" spans="1:37" ht="15.75" customHeight="1">
      <c r="A336" s="20"/>
      <c r="B336" s="19"/>
      <c r="C336" s="19"/>
      <c r="D336" s="70"/>
      <c r="E336" s="71"/>
      <c r="F336" s="125" t="str">
        <f>IF($A336 &lt;&gt; "",VLOOKUP($A336,CSP!$1:$1048576,10,FALSE)/1000000,"")</f>
        <v/>
      </c>
      <c r="G336" s="125" t="str">
        <f>IF($A336 &lt;&gt; "",VLOOKUP($A336,CSP!$1:$1048576,14,FALSE)/1000000,"")</f>
        <v/>
      </c>
      <c r="H336" s="126" t="str">
        <f t="shared" si="92"/>
        <v/>
      </c>
      <c r="I336" s="126" t="str">
        <f t="shared" si="93"/>
        <v/>
      </c>
      <c r="J336" s="126" t="str">
        <f t="shared" si="81"/>
        <v/>
      </c>
      <c r="K336" s="132" t="str">
        <f>IF($A336 &lt;&gt; "",VLOOKUP($A336,CSP!$1:$1048576,11,FALSE),"")</f>
        <v/>
      </c>
      <c r="L336" s="133" t="str">
        <f>IF($A336 &lt;&gt; "",VLOOKUP($A336,CSP!$1:$1048576,25,FALSE),"")</f>
        <v/>
      </c>
      <c r="N336" s="142"/>
      <c r="O336" s="144"/>
      <c r="P336" s="141" t="str">
        <f t="shared" ca="1" si="82"/>
        <v/>
      </c>
      <c r="W336" s="96">
        <f>SUMIF($E$11:$E$1004,AA336,AE$11:$AE$1004)</f>
        <v>0</v>
      </c>
      <c r="X336" s="74" t="str">
        <f t="shared" si="83"/>
        <v>sans</v>
      </c>
      <c r="Y336" s="74">
        <f>SUMIF($E$11:$E$1004,AA336,AD$11:$AD$1004)</f>
        <v>0</v>
      </c>
      <c r="Z336" s="95">
        <f>SUMIF($E$11:$E$1004,AA336,AB$11:$AB$1004)</f>
        <v>0</v>
      </c>
      <c r="AA336" s="97">
        <f t="shared" si="94"/>
        <v>326</v>
      </c>
      <c r="AB336" s="74">
        <f t="shared" si="84"/>
        <v>0</v>
      </c>
      <c r="AC336" s="74">
        <f t="shared" si="85"/>
        <v>0</v>
      </c>
      <c r="AD336" s="74">
        <f t="shared" si="86"/>
        <v>0</v>
      </c>
      <c r="AE336" s="96">
        <f t="shared" si="87"/>
        <v>0</v>
      </c>
      <c r="AF336" s="74" t="str">
        <f t="shared" si="88"/>
        <v>sans</v>
      </c>
      <c r="AG336" s="74">
        <f t="shared" si="89"/>
        <v>0</v>
      </c>
      <c r="AH336" s="74">
        <f t="shared" si="80"/>
        <v>0</v>
      </c>
      <c r="AI336" s="74">
        <f t="shared" si="95"/>
        <v>0</v>
      </c>
      <c r="AJ336" s="74">
        <f t="shared" si="90"/>
        <v>0</v>
      </c>
      <c r="AK336" s="74">
        <f t="shared" si="91"/>
        <v>0</v>
      </c>
    </row>
    <row r="337" spans="1:37" ht="15.75" customHeight="1">
      <c r="A337" s="20"/>
      <c r="B337" s="19"/>
      <c r="C337" s="19"/>
      <c r="D337" s="70"/>
      <c r="E337" s="71"/>
      <c r="F337" s="125" t="str">
        <f>IF($A337 &lt;&gt; "",VLOOKUP($A337,CSP!$1:$1048576,10,FALSE)/1000000,"")</f>
        <v/>
      </c>
      <c r="G337" s="125" t="str">
        <f>IF($A337 &lt;&gt; "",VLOOKUP($A337,CSP!$1:$1048576,14,FALSE)/1000000,"")</f>
        <v/>
      </c>
      <c r="H337" s="126" t="str">
        <f t="shared" si="92"/>
        <v/>
      </c>
      <c r="I337" s="126" t="str">
        <f t="shared" si="93"/>
        <v/>
      </c>
      <c r="J337" s="126" t="str">
        <f t="shared" si="81"/>
        <v/>
      </c>
      <c r="K337" s="132" t="str">
        <f>IF($A337 &lt;&gt; "",VLOOKUP($A337,CSP!$1:$1048576,11,FALSE),"")</f>
        <v/>
      </c>
      <c r="L337" s="133" t="str">
        <f>IF($A337 &lt;&gt; "",VLOOKUP($A337,CSP!$1:$1048576,25,FALSE),"")</f>
        <v/>
      </c>
      <c r="N337" s="142"/>
      <c r="O337" s="144"/>
      <c r="P337" s="141" t="str">
        <f t="shared" ca="1" si="82"/>
        <v/>
      </c>
      <c r="W337" s="96">
        <f>SUMIF($E$11:$E$1004,AA337,AE$11:$AE$1004)</f>
        <v>0</v>
      </c>
      <c r="X337" s="74" t="str">
        <f t="shared" si="83"/>
        <v>sans</v>
      </c>
      <c r="Y337" s="74">
        <f>SUMIF($E$11:$E$1004,AA337,AD$11:$AD$1004)</f>
        <v>0</v>
      </c>
      <c r="Z337" s="95">
        <f>SUMIF($E$11:$E$1004,AA337,AB$11:$AB$1004)</f>
        <v>0</v>
      </c>
      <c r="AA337" s="97">
        <f t="shared" si="94"/>
        <v>327</v>
      </c>
      <c r="AB337" s="74">
        <f t="shared" si="84"/>
        <v>0</v>
      </c>
      <c r="AC337" s="74">
        <f t="shared" si="85"/>
        <v>0</v>
      </c>
      <c r="AD337" s="74">
        <f t="shared" si="86"/>
        <v>0</v>
      </c>
      <c r="AE337" s="96">
        <f t="shared" si="87"/>
        <v>0</v>
      </c>
      <c r="AF337" s="74" t="str">
        <f t="shared" si="88"/>
        <v>sans</v>
      </c>
      <c r="AG337" s="74">
        <f t="shared" si="89"/>
        <v>0</v>
      </c>
      <c r="AH337" s="74">
        <f t="shared" si="80"/>
        <v>0</v>
      </c>
      <c r="AI337" s="74">
        <f t="shared" si="95"/>
        <v>0</v>
      </c>
      <c r="AJ337" s="74">
        <f t="shared" si="90"/>
        <v>0</v>
      </c>
      <c r="AK337" s="74">
        <f t="shared" si="91"/>
        <v>0</v>
      </c>
    </row>
    <row r="338" spans="1:37" ht="15.75" customHeight="1">
      <c r="A338" s="20"/>
      <c r="B338" s="19"/>
      <c r="C338" s="19"/>
      <c r="D338" s="70"/>
      <c r="E338" s="71"/>
      <c r="F338" s="125" t="str">
        <f>IF($A338 &lt;&gt; "",VLOOKUP($A338,CSP!$1:$1048576,10,FALSE)/1000000,"")</f>
        <v/>
      </c>
      <c r="G338" s="125" t="str">
        <f>IF($A338 &lt;&gt; "",VLOOKUP($A338,CSP!$1:$1048576,14,FALSE)/1000000,"")</f>
        <v/>
      </c>
      <c r="H338" s="126" t="str">
        <f t="shared" si="92"/>
        <v/>
      </c>
      <c r="I338" s="126" t="str">
        <f t="shared" si="93"/>
        <v/>
      </c>
      <c r="J338" s="126" t="str">
        <f t="shared" si="81"/>
        <v/>
      </c>
      <c r="K338" s="132" t="str">
        <f>IF($A338 &lt;&gt; "",VLOOKUP($A338,CSP!$1:$1048576,11,FALSE),"")</f>
        <v/>
      </c>
      <c r="L338" s="133" t="str">
        <f>IF($A338 &lt;&gt; "",VLOOKUP($A338,CSP!$1:$1048576,25,FALSE),"")</f>
        <v/>
      </c>
      <c r="N338" s="142"/>
      <c r="O338" s="144"/>
      <c r="P338" s="141" t="str">
        <f t="shared" ca="1" si="82"/>
        <v/>
      </c>
      <c r="W338" s="96">
        <f>SUMIF($E$11:$E$1004,AA338,AE$11:$AE$1004)</f>
        <v>0</v>
      </c>
      <c r="X338" s="74" t="str">
        <f t="shared" si="83"/>
        <v>sans</v>
      </c>
      <c r="Y338" s="74">
        <f>SUMIF($E$11:$E$1004,AA338,AD$11:$AD$1004)</f>
        <v>0</v>
      </c>
      <c r="Z338" s="95">
        <f>SUMIF($E$11:$E$1004,AA338,AB$11:$AB$1004)</f>
        <v>0</v>
      </c>
      <c r="AA338" s="97">
        <f t="shared" si="94"/>
        <v>328</v>
      </c>
      <c r="AB338" s="74">
        <f t="shared" si="84"/>
        <v>0</v>
      </c>
      <c r="AC338" s="74">
        <f t="shared" si="85"/>
        <v>0</v>
      </c>
      <c r="AD338" s="74">
        <f t="shared" si="86"/>
        <v>0</v>
      </c>
      <c r="AE338" s="96">
        <f t="shared" si="87"/>
        <v>0</v>
      </c>
      <c r="AF338" s="74" t="str">
        <f t="shared" si="88"/>
        <v>sans</v>
      </c>
      <c r="AG338" s="74">
        <f t="shared" si="89"/>
        <v>0</v>
      </c>
      <c r="AH338" s="74">
        <f t="shared" si="80"/>
        <v>0</v>
      </c>
      <c r="AI338" s="74">
        <f t="shared" si="95"/>
        <v>0</v>
      </c>
      <c r="AJ338" s="74">
        <f t="shared" si="90"/>
        <v>0</v>
      </c>
      <c r="AK338" s="74">
        <f t="shared" si="91"/>
        <v>0</v>
      </c>
    </row>
    <row r="339" spans="1:37" ht="15.75" customHeight="1">
      <c r="A339" s="20"/>
      <c r="B339" s="19"/>
      <c r="C339" s="19"/>
      <c r="D339" s="70"/>
      <c r="E339" s="71"/>
      <c r="F339" s="125" t="str">
        <f>IF($A339 &lt;&gt; "",VLOOKUP($A339,CSP!$1:$1048576,10,FALSE)/1000000,"")</f>
        <v/>
      </c>
      <c r="G339" s="125" t="str">
        <f>IF($A339 &lt;&gt; "",VLOOKUP($A339,CSP!$1:$1048576,14,FALSE)/1000000,"")</f>
        <v/>
      </c>
      <c r="H339" s="126" t="str">
        <f t="shared" si="92"/>
        <v/>
      </c>
      <c r="I339" s="126" t="str">
        <f t="shared" si="93"/>
        <v/>
      </c>
      <c r="J339" s="126" t="str">
        <f t="shared" si="81"/>
        <v/>
      </c>
      <c r="K339" s="132" t="str">
        <f>IF($A339 &lt;&gt; "",VLOOKUP($A339,CSP!$1:$1048576,11,FALSE),"")</f>
        <v/>
      </c>
      <c r="L339" s="133" t="str">
        <f>IF($A339 &lt;&gt; "",VLOOKUP($A339,CSP!$1:$1048576,25,FALSE),"")</f>
        <v/>
      </c>
      <c r="N339" s="142"/>
      <c r="O339" s="144"/>
      <c r="P339" s="141" t="str">
        <f t="shared" ca="1" si="82"/>
        <v/>
      </c>
      <c r="W339" s="96">
        <f>SUMIF($E$11:$E$1004,AA339,AE$11:$AE$1004)</f>
        <v>0</v>
      </c>
      <c r="X339" s="74" t="str">
        <f t="shared" si="83"/>
        <v>sans</v>
      </c>
      <c r="Y339" s="74">
        <f>SUMIF($E$11:$E$1004,AA339,AD$11:$AD$1004)</f>
        <v>0</v>
      </c>
      <c r="Z339" s="95">
        <f>SUMIF($E$11:$E$1004,AA339,AB$11:$AB$1004)</f>
        <v>0</v>
      </c>
      <c r="AA339" s="97">
        <f t="shared" si="94"/>
        <v>329</v>
      </c>
      <c r="AB339" s="74">
        <f t="shared" si="84"/>
        <v>0</v>
      </c>
      <c r="AC339" s="74">
        <f t="shared" si="85"/>
        <v>0</v>
      </c>
      <c r="AD339" s="74">
        <f t="shared" si="86"/>
        <v>0</v>
      </c>
      <c r="AE339" s="96">
        <f t="shared" si="87"/>
        <v>0</v>
      </c>
      <c r="AF339" s="74" t="str">
        <f t="shared" si="88"/>
        <v>sans</v>
      </c>
      <c r="AG339" s="74">
        <f t="shared" si="89"/>
        <v>0</v>
      </c>
      <c r="AH339" s="74">
        <f t="shared" si="80"/>
        <v>0</v>
      </c>
      <c r="AI339" s="74">
        <f t="shared" si="95"/>
        <v>0</v>
      </c>
      <c r="AJ339" s="74">
        <f t="shared" si="90"/>
        <v>0</v>
      </c>
      <c r="AK339" s="74">
        <f t="shared" si="91"/>
        <v>0</v>
      </c>
    </row>
    <row r="340" spans="1:37" ht="15.75" customHeight="1">
      <c r="A340" s="20"/>
      <c r="B340" s="19"/>
      <c r="C340" s="19"/>
      <c r="D340" s="70"/>
      <c r="E340" s="71"/>
      <c r="F340" s="125" t="str">
        <f>IF($A340 &lt;&gt; "",VLOOKUP($A340,CSP!$1:$1048576,10,FALSE)/1000000,"")</f>
        <v/>
      </c>
      <c r="G340" s="125" t="str">
        <f>IF($A340 &lt;&gt; "",VLOOKUP($A340,CSP!$1:$1048576,14,FALSE)/1000000,"")</f>
        <v/>
      </c>
      <c r="H340" s="126" t="str">
        <f t="shared" si="92"/>
        <v/>
      </c>
      <c r="I340" s="126" t="str">
        <f t="shared" si="93"/>
        <v/>
      </c>
      <c r="J340" s="126" t="str">
        <f t="shared" si="81"/>
        <v/>
      </c>
      <c r="K340" s="132" t="str">
        <f>IF($A340 &lt;&gt; "",VLOOKUP($A340,CSP!$1:$1048576,11,FALSE),"")</f>
        <v/>
      </c>
      <c r="L340" s="133" t="str">
        <f>IF($A340 &lt;&gt; "",VLOOKUP($A340,CSP!$1:$1048576,25,FALSE),"")</f>
        <v/>
      </c>
      <c r="N340" s="142"/>
      <c r="O340" s="144"/>
      <c r="P340" s="141" t="str">
        <f t="shared" ca="1" si="82"/>
        <v/>
      </c>
      <c r="W340" s="96">
        <f>SUMIF($E$11:$E$1004,AA340,AE$11:$AE$1004)</f>
        <v>0</v>
      </c>
      <c r="X340" s="74" t="str">
        <f t="shared" si="83"/>
        <v>sans</v>
      </c>
      <c r="Y340" s="74">
        <f>SUMIF($E$11:$E$1004,AA340,AD$11:$AD$1004)</f>
        <v>0</v>
      </c>
      <c r="Z340" s="95">
        <f>SUMIF($E$11:$E$1004,AA340,AB$11:$AB$1004)</f>
        <v>0</v>
      </c>
      <c r="AA340" s="97">
        <f t="shared" si="94"/>
        <v>330</v>
      </c>
      <c r="AB340" s="74">
        <f t="shared" si="84"/>
        <v>0</v>
      </c>
      <c r="AC340" s="74">
        <f t="shared" si="85"/>
        <v>0</v>
      </c>
      <c r="AD340" s="74">
        <f t="shared" si="86"/>
        <v>0</v>
      </c>
      <c r="AE340" s="96">
        <f t="shared" si="87"/>
        <v>0</v>
      </c>
      <c r="AF340" s="74" t="str">
        <f t="shared" si="88"/>
        <v>sans</v>
      </c>
      <c r="AG340" s="74">
        <f t="shared" si="89"/>
        <v>0</v>
      </c>
      <c r="AH340" s="74">
        <f t="shared" si="80"/>
        <v>0</v>
      </c>
      <c r="AI340" s="74">
        <f t="shared" si="95"/>
        <v>0</v>
      </c>
      <c r="AJ340" s="74">
        <f t="shared" si="90"/>
        <v>0</v>
      </c>
      <c r="AK340" s="74">
        <f t="shared" si="91"/>
        <v>0</v>
      </c>
    </row>
    <row r="341" spans="1:37" ht="15.75" customHeight="1">
      <c r="A341" s="20"/>
      <c r="B341" s="19"/>
      <c r="C341" s="19"/>
      <c r="D341" s="70"/>
      <c r="E341" s="71"/>
      <c r="F341" s="125" t="str">
        <f>IF($A341 &lt;&gt; "",VLOOKUP($A341,CSP!$1:$1048576,10,FALSE)/1000000,"")</f>
        <v/>
      </c>
      <c r="G341" s="125" t="str">
        <f>IF($A341 &lt;&gt; "",VLOOKUP($A341,CSP!$1:$1048576,14,FALSE)/1000000,"")</f>
        <v/>
      </c>
      <c r="H341" s="126" t="str">
        <f t="shared" si="92"/>
        <v/>
      </c>
      <c r="I341" s="126" t="str">
        <f t="shared" si="93"/>
        <v/>
      </c>
      <c r="J341" s="126" t="str">
        <f t="shared" si="81"/>
        <v/>
      </c>
      <c r="K341" s="132" t="str">
        <f>IF($A341 &lt;&gt; "",VLOOKUP($A341,CSP!$1:$1048576,11,FALSE),"")</f>
        <v/>
      </c>
      <c r="L341" s="133" t="str">
        <f>IF($A341 &lt;&gt; "",VLOOKUP($A341,CSP!$1:$1048576,25,FALSE),"")</f>
        <v/>
      </c>
      <c r="N341" s="142"/>
      <c r="O341" s="144"/>
      <c r="P341" s="141" t="str">
        <f t="shared" ca="1" si="82"/>
        <v/>
      </c>
      <c r="W341" s="96">
        <f>SUMIF($E$11:$E$1004,AA341,AE$11:$AE$1004)</f>
        <v>0</v>
      </c>
      <c r="X341" s="74" t="str">
        <f t="shared" si="83"/>
        <v>sans</v>
      </c>
      <c r="Y341" s="74">
        <f>SUMIF($E$11:$E$1004,AA341,AD$11:$AD$1004)</f>
        <v>0</v>
      </c>
      <c r="Z341" s="95">
        <f>SUMIF($E$11:$E$1004,AA341,AB$11:$AB$1004)</f>
        <v>0</v>
      </c>
      <c r="AA341" s="97">
        <f t="shared" si="94"/>
        <v>331</v>
      </c>
      <c r="AB341" s="74">
        <f t="shared" si="84"/>
        <v>0</v>
      </c>
      <c r="AC341" s="74">
        <f t="shared" si="85"/>
        <v>0</v>
      </c>
      <c r="AD341" s="74">
        <f t="shared" si="86"/>
        <v>0</v>
      </c>
      <c r="AE341" s="96">
        <f t="shared" si="87"/>
        <v>0</v>
      </c>
      <c r="AF341" s="74" t="str">
        <f t="shared" si="88"/>
        <v>sans</v>
      </c>
      <c r="AG341" s="74">
        <f t="shared" si="89"/>
        <v>0</v>
      </c>
      <c r="AH341" s="74">
        <f t="shared" si="80"/>
        <v>0</v>
      </c>
      <c r="AI341" s="74">
        <f t="shared" si="95"/>
        <v>0</v>
      </c>
      <c r="AJ341" s="74">
        <f t="shared" si="90"/>
        <v>0</v>
      </c>
      <c r="AK341" s="74">
        <f t="shared" si="91"/>
        <v>0</v>
      </c>
    </row>
    <row r="342" spans="1:37" ht="15.75" customHeight="1">
      <c r="A342" s="20"/>
      <c r="B342" s="19"/>
      <c r="C342" s="19"/>
      <c r="D342" s="70"/>
      <c r="E342" s="71"/>
      <c r="F342" s="125" t="str">
        <f>IF($A342 &lt;&gt; "",VLOOKUP($A342,CSP!$1:$1048576,10,FALSE)/1000000,"")</f>
        <v/>
      </c>
      <c r="G342" s="125" t="str">
        <f>IF($A342 &lt;&gt; "",VLOOKUP($A342,CSP!$1:$1048576,14,FALSE)/1000000,"")</f>
        <v/>
      </c>
      <c r="H342" s="126" t="str">
        <f t="shared" si="92"/>
        <v/>
      </c>
      <c r="I342" s="126" t="str">
        <f t="shared" si="93"/>
        <v/>
      </c>
      <c r="J342" s="126" t="str">
        <f t="shared" si="81"/>
        <v/>
      </c>
      <c r="K342" s="132" t="str">
        <f>IF($A342 &lt;&gt; "",VLOOKUP($A342,CSP!$1:$1048576,11,FALSE),"")</f>
        <v/>
      </c>
      <c r="L342" s="133" t="str">
        <f>IF($A342 &lt;&gt; "",VLOOKUP($A342,CSP!$1:$1048576,25,FALSE),"")</f>
        <v/>
      </c>
      <c r="N342" s="142"/>
      <c r="O342" s="144"/>
      <c r="P342" s="141" t="str">
        <f t="shared" ca="1" si="82"/>
        <v/>
      </c>
      <c r="W342" s="96">
        <f>SUMIF($E$11:$E$1004,AA342,AE$11:$AE$1004)</f>
        <v>0</v>
      </c>
      <c r="X342" s="74" t="str">
        <f t="shared" si="83"/>
        <v>sans</v>
      </c>
      <c r="Y342" s="74">
        <f>SUMIF($E$11:$E$1004,AA342,AD$11:$AD$1004)</f>
        <v>0</v>
      </c>
      <c r="Z342" s="95">
        <f>SUMIF($E$11:$E$1004,AA342,AB$11:$AB$1004)</f>
        <v>0</v>
      </c>
      <c r="AA342" s="97">
        <f t="shared" si="94"/>
        <v>332</v>
      </c>
      <c r="AB342" s="74">
        <f t="shared" si="84"/>
        <v>0</v>
      </c>
      <c r="AC342" s="74">
        <f t="shared" si="85"/>
        <v>0</v>
      </c>
      <c r="AD342" s="74">
        <f t="shared" si="86"/>
        <v>0</v>
      </c>
      <c r="AE342" s="96">
        <f t="shared" si="87"/>
        <v>0</v>
      </c>
      <c r="AF342" s="74" t="str">
        <f t="shared" si="88"/>
        <v>sans</v>
      </c>
      <c r="AG342" s="74">
        <f t="shared" si="89"/>
        <v>0</v>
      </c>
      <c r="AH342" s="74">
        <f t="shared" si="80"/>
        <v>0</v>
      </c>
      <c r="AI342" s="74">
        <f t="shared" si="95"/>
        <v>0</v>
      </c>
      <c r="AJ342" s="74">
        <f t="shared" si="90"/>
        <v>0</v>
      </c>
      <c r="AK342" s="74">
        <f t="shared" si="91"/>
        <v>0</v>
      </c>
    </row>
    <row r="343" spans="1:37" ht="15.75" customHeight="1">
      <c r="A343" s="20"/>
      <c r="B343" s="19"/>
      <c r="C343" s="19"/>
      <c r="D343" s="70"/>
      <c r="E343" s="71"/>
      <c r="F343" s="125" t="str">
        <f>IF($A343 &lt;&gt; "",VLOOKUP($A343,CSP!$1:$1048576,10,FALSE)/1000000,"")</f>
        <v/>
      </c>
      <c r="G343" s="125" t="str">
        <f>IF($A343 &lt;&gt; "",VLOOKUP($A343,CSP!$1:$1048576,14,FALSE)/1000000,"")</f>
        <v/>
      </c>
      <c r="H343" s="126" t="str">
        <f t="shared" si="92"/>
        <v/>
      </c>
      <c r="I343" s="126" t="str">
        <f t="shared" si="93"/>
        <v/>
      </c>
      <c r="J343" s="126" t="str">
        <f t="shared" si="81"/>
        <v/>
      </c>
      <c r="K343" s="132" t="str">
        <f>IF($A343 &lt;&gt; "",VLOOKUP($A343,CSP!$1:$1048576,11,FALSE),"")</f>
        <v/>
      </c>
      <c r="L343" s="133" t="str">
        <f>IF($A343 &lt;&gt; "",VLOOKUP($A343,CSP!$1:$1048576,25,FALSE),"")</f>
        <v/>
      </c>
      <c r="N343" s="142"/>
      <c r="O343" s="144"/>
      <c r="P343" s="141" t="str">
        <f t="shared" ca="1" si="82"/>
        <v/>
      </c>
      <c r="W343" s="96">
        <f>SUMIF($E$11:$E$1004,AA343,AE$11:$AE$1004)</f>
        <v>0</v>
      </c>
      <c r="X343" s="74" t="str">
        <f t="shared" si="83"/>
        <v>sans</v>
      </c>
      <c r="Y343" s="74">
        <f>SUMIF($E$11:$E$1004,AA343,AD$11:$AD$1004)</f>
        <v>0</v>
      </c>
      <c r="Z343" s="95">
        <f>SUMIF($E$11:$E$1004,AA343,AB$11:$AB$1004)</f>
        <v>0</v>
      </c>
      <c r="AA343" s="97">
        <f t="shared" si="94"/>
        <v>333</v>
      </c>
      <c r="AB343" s="74">
        <f t="shared" si="84"/>
        <v>0</v>
      </c>
      <c r="AC343" s="74">
        <f t="shared" si="85"/>
        <v>0</v>
      </c>
      <c r="AD343" s="74">
        <f t="shared" si="86"/>
        <v>0</v>
      </c>
      <c r="AE343" s="96">
        <f t="shared" si="87"/>
        <v>0</v>
      </c>
      <c r="AF343" s="74" t="str">
        <f t="shared" si="88"/>
        <v>sans</v>
      </c>
      <c r="AG343" s="74">
        <f t="shared" si="89"/>
        <v>0</v>
      </c>
      <c r="AH343" s="74">
        <f t="shared" si="80"/>
        <v>0</v>
      </c>
      <c r="AI343" s="74">
        <f t="shared" si="95"/>
        <v>0</v>
      </c>
      <c r="AJ343" s="74">
        <f t="shared" si="90"/>
        <v>0</v>
      </c>
      <c r="AK343" s="74">
        <f t="shared" si="91"/>
        <v>0</v>
      </c>
    </row>
    <row r="344" spans="1:37" ht="15.75" customHeight="1">
      <c r="A344" s="20"/>
      <c r="B344" s="19"/>
      <c r="C344" s="19"/>
      <c r="D344" s="70"/>
      <c r="E344" s="71"/>
      <c r="F344" s="125" t="str">
        <f>IF($A344 &lt;&gt; "",VLOOKUP($A344,CSP!$1:$1048576,10,FALSE)/1000000,"")</f>
        <v/>
      </c>
      <c r="G344" s="125" t="str">
        <f>IF($A344 &lt;&gt; "",VLOOKUP($A344,CSP!$1:$1048576,14,FALSE)/1000000,"")</f>
        <v/>
      </c>
      <c r="H344" s="126" t="str">
        <f t="shared" si="92"/>
        <v/>
      </c>
      <c r="I344" s="126" t="str">
        <f t="shared" si="93"/>
        <v/>
      </c>
      <c r="J344" s="126" t="str">
        <f t="shared" si="81"/>
        <v/>
      </c>
      <c r="K344" s="132" t="str">
        <f>IF($A344 &lt;&gt; "",VLOOKUP($A344,CSP!$1:$1048576,11,FALSE),"")</f>
        <v/>
      </c>
      <c r="L344" s="133" t="str">
        <f>IF($A344 &lt;&gt; "",VLOOKUP($A344,CSP!$1:$1048576,25,FALSE),"")</f>
        <v/>
      </c>
      <c r="N344" s="142"/>
      <c r="O344" s="144"/>
      <c r="P344" s="141" t="str">
        <f t="shared" ca="1" si="82"/>
        <v/>
      </c>
      <c r="W344" s="96">
        <f>SUMIF($E$11:$E$1004,AA344,AE$11:$AE$1004)</f>
        <v>0</v>
      </c>
      <c r="X344" s="74" t="str">
        <f t="shared" si="83"/>
        <v>sans</v>
      </c>
      <c r="Y344" s="74">
        <f>SUMIF($E$11:$E$1004,AA344,AD$11:$AD$1004)</f>
        <v>0</v>
      </c>
      <c r="Z344" s="95">
        <f>SUMIF($E$11:$E$1004,AA344,AB$11:$AB$1004)</f>
        <v>0</v>
      </c>
      <c r="AA344" s="97">
        <f t="shared" si="94"/>
        <v>334</v>
      </c>
      <c r="AB344" s="74">
        <f t="shared" si="84"/>
        <v>0</v>
      </c>
      <c r="AC344" s="74">
        <f t="shared" si="85"/>
        <v>0</v>
      </c>
      <c r="AD344" s="74">
        <f t="shared" si="86"/>
        <v>0</v>
      </c>
      <c r="AE344" s="96">
        <f t="shared" si="87"/>
        <v>0</v>
      </c>
      <c r="AF344" s="74" t="str">
        <f t="shared" si="88"/>
        <v>sans</v>
      </c>
      <c r="AG344" s="74">
        <f t="shared" si="89"/>
        <v>0</v>
      </c>
      <c r="AH344" s="74">
        <f t="shared" si="80"/>
        <v>0</v>
      </c>
      <c r="AI344" s="74">
        <f t="shared" si="95"/>
        <v>0</v>
      </c>
      <c r="AJ344" s="74">
        <f t="shared" si="90"/>
        <v>0</v>
      </c>
      <c r="AK344" s="74">
        <f t="shared" si="91"/>
        <v>0</v>
      </c>
    </row>
    <row r="345" spans="1:37" ht="15.75" customHeight="1">
      <c r="A345" s="20"/>
      <c r="B345" s="19"/>
      <c r="C345" s="19"/>
      <c r="D345" s="70"/>
      <c r="E345" s="71"/>
      <c r="F345" s="125" t="str">
        <f>IF($A345 &lt;&gt; "",VLOOKUP($A345,CSP!$1:$1048576,10,FALSE)/1000000,"")</f>
        <v/>
      </c>
      <c r="G345" s="125" t="str">
        <f>IF($A345 &lt;&gt; "",VLOOKUP($A345,CSP!$1:$1048576,14,FALSE)/1000000,"")</f>
        <v/>
      </c>
      <c r="H345" s="126" t="str">
        <f t="shared" si="92"/>
        <v/>
      </c>
      <c r="I345" s="126" t="str">
        <f t="shared" si="93"/>
        <v/>
      </c>
      <c r="J345" s="126" t="str">
        <f t="shared" si="81"/>
        <v/>
      </c>
      <c r="K345" s="132" t="str">
        <f>IF($A345 &lt;&gt; "",VLOOKUP($A345,CSP!$1:$1048576,11,FALSE),"")</f>
        <v/>
      </c>
      <c r="L345" s="133" t="str">
        <f>IF($A345 &lt;&gt; "",VLOOKUP($A345,CSP!$1:$1048576,25,FALSE),"")</f>
        <v/>
      </c>
      <c r="N345" s="142"/>
      <c r="O345" s="144"/>
      <c r="P345" s="141" t="str">
        <f t="shared" ca="1" si="82"/>
        <v/>
      </c>
      <c r="W345" s="96">
        <f>SUMIF($E$11:$E$1004,AA345,AE$11:$AE$1004)</f>
        <v>0</v>
      </c>
      <c r="X345" s="74" t="str">
        <f t="shared" si="83"/>
        <v>sans</v>
      </c>
      <c r="Y345" s="74">
        <f>SUMIF($E$11:$E$1004,AA345,AD$11:$AD$1004)</f>
        <v>0</v>
      </c>
      <c r="Z345" s="95">
        <f>SUMIF($E$11:$E$1004,AA345,AB$11:$AB$1004)</f>
        <v>0</v>
      </c>
      <c r="AA345" s="97">
        <f t="shared" si="94"/>
        <v>335</v>
      </c>
      <c r="AB345" s="74">
        <f t="shared" si="84"/>
        <v>0</v>
      </c>
      <c r="AC345" s="74">
        <f t="shared" si="85"/>
        <v>0</v>
      </c>
      <c r="AD345" s="74">
        <f t="shared" si="86"/>
        <v>0</v>
      </c>
      <c r="AE345" s="96">
        <f t="shared" si="87"/>
        <v>0</v>
      </c>
      <c r="AF345" s="74" t="str">
        <f t="shared" si="88"/>
        <v>sans</v>
      </c>
      <c r="AG345" s="74">
        <f t="shared" si="89"/>
        <v>0</v>
      </c>
      <c r="AH345" s="74">
        <f t="shared" si="80"/>
        <v>0</v>
      </c>
      <c r="AI345" s="74">
        <f t="shared" si="95"/>
        <v>0</v>
      </c>
      <c r="AJ345" s="74">
        <f t="shared" si="90"/>
        <v>0</v>
      </c>
      <c r="AK345" s="74">
        <f t="shared" si="91"/>
        <v>0</v>
      </c>
    </row>
    <row r="346" spans="1:37" ht="15.75" customHeight="1">
      <c r="A346" s="20"/>
      <c r="B346" s="19"/>
      <c r="C346" s="19"/>
      <c r="D346" s="70"/>
      <c r="E346" s="71"/>
      <c r="F346" s="125" t="str">
        <f>IF($A346 &lt;&gt; "",VLOOKUP($A346,CSP!$1:$1048576,10,FALSE)/1000000,"")</f>
        <v/>
      </c>
      <c r="G346" s="125" t="str">
        <f>IF($A346 &lt;&gt; "",VLOOKUP($A346,CSP!$1:$1048576,14,FALSE)/1000000,"")</f>
        <v/>
      </c>
      <c r="H346" s="126" t="str">
        <f t="shared" si="92"/>
        <v/>
      </c>
      <c r="I346" s="126" t="str">
        <f t="shared" si="93"/>
        <v/>
      </c>
      <c r="J346" s="126" t="str">
        <f t="shared" si="81"/>
        <v/>
      </c>
      <c r="K346" s="132" t="str">
        <f>IF($A346 &lt;&gt; "",VLOOKUP($A346,CSP!$1:$1048576,11,FALSE),"")</f>
        <v/>
      </c>
      <c r="L346" s="133" t="str">
        <f>IF($A346 &lt;&gt; "",VLOOKUP($A346,CSP!$1:$1048576,25,FALSE),"")</f>
        <v/>
      </c>
      <c r="N346" s="142"/>
      <c r="O346" s="144"/>
      <c r="P346" s="141" t="str">
        <f t="shared" ca="1" si="82"/>
        <v/>
      </c>
      <c r="W346" s="96">
        <f>SUMIF($E$11:$E$1004,AA346,AE$11:$AE$1004)</f>
        <v>0</v>
      </c>
      <c r="X346" s="74" t="str">
        <f t="shared" si="83"/>
        <v>sans</v>
      </c>
      <c r="Y346" s="74">
        <f>SUMIF($E$11:$E$1004,AA346,AD$11:$AD$1004)</f>
        <v>0</v>
      </c>
      <c r="Z346" s="95">
        <f>SUMIF($E$11:$E$1004,AA346,AB$11:$AB$1004)</f>
        <v>0</v>
      </c>
      <c r="AA346" s="97">
        <f t="shared" si="94"/>
        <v>336</v>
      </c>
      <c r="AB346" s="74">
        <f t="shared" si="84"/>
        <v>0</v>
      </c>
      <c r="AC346" s="74">
        <f t="shared" si="85"/>
        <v>0</v>
      </c>
      <c r="AD346" s="74">
        <f t="shared" si="86"/>
        <v>0</v>
      </c>
      <c r="AE346" s="96">
        <f t="shared" si="87"/>
        <v>0</v>
      </c>
      <c r="AF346" s="74" t="str">
        <f t="shared" si="88"/>
        <v>sans</v>
      </c>
      <c r="AG346" s="74">
        <f t="shared" si="89"/>
        <v>0</v>
      </c>
      <c r="AH346" s="74">
        <f t="shared" si="80"/>
        <v>0</v>
      </c>
      <c r="AI346" s="74">
        <f t="shared" si="95"/>
        <v>0</v>
      </c>
      <c r="AJ346" s="74">
        <f t="shared" si="90"/>
        <v>0</v>
      </c>
      <c r="AK346" s="74">
        <f t="shared" si="91"/>
        <v>0</v>
      </c>
    </row>
    <row r="347" spans="1:37" ht="15.75" customHeight="1">
      <c r="A347" s="20"/>
      <c r="B347" s="19"/>
      <c r="C347" s="19"/>
      <c r="D347" s="70"/>
      <c r="E347" s="71"/>
      <c r="F347" s="125" t="str">
        <f>IF($A347 &lt;&gt; "",VLOOKUP($A347,CSP!$1:$1048576,10,FALSE)/1000000,"")</f>
        <v/>
      </c>
      <c r="G347" s="125" t="str">
        <f>IF($A347 &lt;&gt; "",VLOOKUP($A347,CSP!$1:$1048576,14,FALSE)/1000000,"")</f>
        <v/>
      </c>
      <c r="H347" s="126" t="str">
        <f t="shared" si="92"/>
        <v/>
      </c>
      <c r="I347" s="126" t="str">
        <f t="shared" si="93"/>
        <v/>
      </c>
      <c r="J347" s="126" t="str">
        <f t="shared" si="81"/>
        <v/>
      </c>
      <c r="K347" s="132" t="str">
        <f>IF($A347 &lt;&gt; "",VLOOKUP($A347,CSP!$1:$1048576,11,FALSE),"")</f>
        <v/>
      </c>
      <c r="L347" s="133" t="str">
        <f>IF($A347 &lt;&gt; "",VLOOKUP($A347,CSP!$1:$1048576,25,FALSE),"")</f>
        <v/>
      </c>
      <c r="N347" s="142"/>
      <c r="O347" s="144"/>
      <c r="P347" s="141" t="str">
        <f t="shared" ca="1" si="82"/>
        <v/>
      </c>
      <c r="W347" s="96">
        <f>SUMIF($E$11:$E$1004,AA347,AE$11:$AE$1004)</f>
        <v>0</v>
      </c>
      <c r="X347" s="74" t="str">
        <f t="shared" si="83"/>
        <v>sans</v>
      </c>
      <c r="Y347" s="74">
        <f>SUMIF($E$11:$E$1004,AA347,AD$11:$AD$1004)</f>
        <v>0</v>
      </c>
      <c r="Z347" s="95">
        <f>SUMIF($E$11:$E$1004,AA347,AB$11:$AB$1004)</f>
        <v>0</v>
      </c>
      <c r="AA347" s="97">
        <f t="shared" si="94"/>
        <v>337</v>
      </c>
      <c r="AB347" s="74">
        <f t="shared" si="84"/>
        <v>0</v>
      </c>
      <c r="AC347" s="74">
        <f t="shared" si="85"/>
        <v>0</v>
      </c>
      <c r="AD347" s="74">
        <f t="shared" si="86"/>
        <v>0</v>
      </c>
      <c r="AE347" s="96">
        <f t="shared" si="87"/>
        <v>0</v>
      </c>
      <c r="AF347" s="74" t="str">
        <f t="shared" si="88"/>
        <v>sans</v>
      </c>
      <c r="AG347" s="74">
        <f t="shared" si="89"/>
        <v>0</v>
      </c>
      <c r="AH347" s="74">
        <f t="shared" si="80"/>
        <v>0</v>
      </c>
      <c r="AI347" s="74">
        <f t="shared" si="95"/>
        <v>0</v>
      </c>
      <c r="AJ347" s="74">
        <f t="shared" si="90"/>
        <v>0</v>
      </c>
      <c r="AK347" s="74">
        <f t="shared" si="91"/>
        <v>0</v>
      </c>
    </row>
    <row r="348" spans="1:37" ht="15.75" customHeight="1">
      <c r="A348" s="20"/>
      <c r="B348" s="19"/>
      <c r="C348" s="19"/>
      <c r="D348" s="70"/>
      <c r="E348" s="71"/>
      <c r="F348" s="125" t="str">
        <f>IF($A348 &lt;&gt; "",VLOOKUP($A348,CSP!$1:$1048576,10,FALSE)/1000000,"")</f>
        <v/>
      </c>
      <c r="G348" s="125" t="str">
        <f>IF($A348 &lt;&gt; "",VLOOKUP($A348,CSP!$1:$1048576,14,FALSE)/1000000,"")</f>
        <v/>
      </c>
      <c r="H348" s="126" t="str">
        <f t="shared" si="92"/>
        <v/>
      </c>
      <c r="I348" s="126" t="str">
        <f t="shared" si="93"/>
        <v/>
      </c>
      <c r="J348" s="126" t="str">
        <f t="shared" si="81"/>
        <v/>
      </c>
      <c r="K348" s="132" t="str">
        <f>IF($A348 &lt;&gt; "",VLOOKUP($A348,CSP!$1:$1048576,11,FALSE),"")</f>
        <v/>
      </c>
      <c r="L348" s="133" t="str">
        <f>IF($A348 &lt;&gt; "",VLOOKUP($A348,CSP!$1:$1048576,25,FALSE),"")</f>
        <v/>
      </c>
      <c r="N348" s="142"/>
      <c r="O348" s="144"/>
      <c r="P348" s="141" t="str">
        <f t="shared" ca="1" si="82"/>
        <v/>
      </c>
      <c r="W348" s="96">
        <f>SUMIF($E$11:$E$1004,AA348,AE$11:$AE$1004)</f>
        <v>0</v>
      </c>
      <c r="X348" s="74" t="str">
        <f t="shared" si="83"/>
        <v>sans</v>
      </c>
      <c r="Y348" s="74">
        <f>SUMIF($E$11:$E$1004,AA348,AD$11:$AD$1004)</f>
        <v>0</v>
      </c>
      <c r="Z348" s="95">
        <f>SUMIF($E$11:$E$1004,AA348,AB$11:$AB$1004)</f>
        <v>0</v>
      </c>
      <c r="AA348" s="97">
        <f t="shared" si="94"/>
        <v>338</v>
      </c>
      <c r="AB348" s="74">
        <f t="shared" si="84"/>
        <v>0</v>
      </c>
      <c r="AC348" s="74">
        <f t="shared" si="85"/>
        <v>0</v>
      </c>
      <c r="AD348" s="74">
        <f t="shared" si="86"/>
        <v>0</v>
      </c>
      <c r="AE348" s="96">
        <f t="shared" si="87"/>
        <v>0</v>
      </c>
      <c r="AF348" s="74" t="str">
        <f t="shared" si="88"/>
        <v>sans</v>
      </c>
      <c r="AG348" s="74">
        <f t="shared" si="89"/>
        <v>0</v>
      </c>
      <c r="AH348" s="74">
        <f t="shared" si="80"/>
        <v>0</v>
      </c>
      <c r="AI348" s="74">
        <f t="shared" si="95"/>
        <v>0</v>
      </c>
      <c r="AJ348" s="74">
        <f t="shared" si="90"/>
        <v>0</v>
      </c>
      <c r="AK348" s="74">
        <f t="shared" si="91"/>
        <v>0</v>
      </c>
    </row>
    <row r="349" spans="1:37" ht="15.75" customHeight="1">
      <c r="A349" s="20"/>
      <c r="B349" s="19"/>
      <c r="C349" s="19"/>
      <c r="D349" s="70"/>
      <c r="E349" s="71"/>
      <c r="F349" s="125" t="str">
        <f>IF($A349 &lt;&gt; "",VLOOKUP($A349,CSP!$1:$1048576,10,FALSE)/1000000,"")</f>
        <v/>
      </c>
      <c r="G349" s="125" t="str">
        <f>IF($A349 &lt;&gt; "",VLOOKUP($A349,CSP!$1:$1048576,14,FALSE)/1000000,"")</f>
        <v/>
      </c>
      <c r="H349" s="126" t="str">
        <f t="shared" si="92"/>
        <v/>
      </c>
      <c r="I349" s="126" t="str">
        <f t="shared" si="93"/>
        <v/>
      </c>
      <c r="J349" s="126" t="str">
        <f t="shared" si="81"/>
        <v/>
      </c>
      <c r="K349" s="132" t="str">
        <f>IF($A349 &lt;&gt; "",VLOOKUP($A349,CSP!$1:$1048576,11,FALSE),"")</f>
        <v/>
      </c>
      <c r="L349" s="133" t="str">
        <f>IF($A349 &lt;&gt; "",VLOOKUP($A349,CSP!$1:$1048576,25,FALSE),"")</f>
        <v/>
      </c>
      <c r="N349" s="142"/>
      <c r="O349" s="144"/>
      <c r="P349" s="141" t="str">
        <f t="shared" ca="1" si="82"/>
        <v/>
      </c>
      <c r="W349" s="96">
        <f>SUMIF($E$11:$E$1004,AA349,AE$11:$AE$1004)</f>
        <v>0</v>
      </c>
      <c r="X349" s="74" t="str">
        <f t="shared" si="83"/>
        <v>sans</v>
      </c>
      <c r="Y349" s="74">
        <f>SUMIF($E$11:$E$1004,AA349,AD$11:$AD$1004)</f>
        <v>0</v>
      </c>
      <c r="Z349" s="95">
        <f>SUMIF($E$11:$E$1004,AA349,AB$11:$AB$1004)</f>
        <v>0</v>
      </c>
      <c r="AA349" s="97">
        <f t="shared" si="94"/>
        <v>339</v>
      </c>
      <c r="AB349" s="74">
        <f t="shared" si="84"/>
        <v>0</v>
      </c>
      <c r="AC349" s="74">
        <f t="shared" si="85"/>
        <v>0</v>
      </c>
      <c r="AD349" s="74">
        <f t="shared" si="86"/>
        <v>0</v>
      </c>
      <c r="AE349" s="96">
        <f t="shared" si="87"/>
        <v>0</v>
      </c>
      <c r="AF349" s="74" t="str">
        <f t="shared" si="88"/>
        <v>sans</v>
      </c>
      <c r="AG349" s="74">
        <f t="shared" si="89"/>
        <v>0</v>
      </c>
      <c r="AH349" s="74">
        <f t="shared" si="80"/>
        <v>0</v>
      </c>
      <c r="AI349" s="74">
        <f t="shared" si="95"/>
        <v>0</v>
      </c>
      <c r="AJ349" s="74">
        <f t="shared" si="90"/>
        <v>0</v>
      </c>
      <c r="AK349" s="74">
        <f t="shared" si="91"/>
        <v>0</v>
      </c>
    </row>
    <row r="350" spans="1:37" ht="15.75" customHeight="1">
      <c r="A350" s="20"/>
      <c r="B350" s="19"/>
      <c r="C350" s="19"/>
      <c r="D350" s="70"/>
      <c r="E350" s="71"/>
      <c r="F350" s="125" t="str">
        <f>IF($A350 &lt;&gt; "",VLOOKUP($A350,CSP!$1:$1048576,10,FALSE)/1000000,"")</f>
        <v/>
      </c>
      <c r="G350" s="125" t="str">
        <f>IF($A350 &lt;&gt; "",VLOOKUP($A350,CSP!$1:$1048576,14,FALSE)/1000000,"")</f>
        <v/>
      </c>
      <c r="H350" s="126" t="str">
        <f t="shared" si="92"/>
        <v/>
      </c>
      <c r="I350" s="126" t="str">
        <f t="shared" si="93"/>
        <v/>
      </c>
      <c r="J350" s="126" t="str">
        <f t="shared" si="81"/>
        <v/>
      </c>
      <c r="K350" s="132" t="str">
        <f>IF($A350 &lt;&gt; "",VLOOKUP($A350,CSP!$1:$1048576,11,FALSE),"")</f>
        <v/>
      </c>
      <c r="L350" s="133" t="str">
        <f>IF($A350 &lt;&gt; "",VLOOKUP($A350,CSP!$1:$1048576,25,FALSE),"")</f>
        <v/>
      </c>
      <c r="N350" s="142"/>
      <c r="O350" s="144"/>
      <c r="P350" s="141" t="str">
        <f t="shared" ca="1" si="82"/>
        <v/>
      </c>
      <c r="W350" s="96">
        <f>SUMIF($E$11:$E$1004,AA350,AE$11:$AE$1004)</f>
        <v>0</v>
      </c>
      <c r="X350" s="74" t="str">
        <f t="shared" si="83"/>
        <v>sans</v>
      </c>
      <c r="Y350" s="74">
        <f>SUMIF($E$11:$E$1004,AA350,AD$11:$AD$1004)</f>
        <v>0</v>
      </c>
      <c r="Z350" s="95">
        <f>SUMIF($E$11:$E$1004,AA350,AB$11:$AB$1004)</f>
        <v>0</v>
      </c>
      <c r="AA350" s="97">
        <f t="shared" si="94"/>
        <v>340</v>
      </c>
      <c r="AB350" s="74">
        <f t="shared" si="84"/>
        <v>0</v>
      </c>
      <c r="AC350" s="74">
        <f t="shared" si="85"/>
        <v>0</v>
      </c>
      <c r="AD350" s="74">
        <f t="shared" si="86"/>
        <v>0</v>
      </c>
      <c r="AE350" s="96">
        <f t="shared" si="87"/>
        <v>0</v>
      </c>
      <c r="AF350" s="74" t="str">
        <f t="shared" si="88"/>
        <v>sans</v>
      </c>
      <c r="AG350" s="74">
        <f t="shared" si="89"/>
        <v>0</v>
      </c>
      <c r="AH350" s="74">
        <f t="shared" si="80"/>
        <v>0</v>
      </c>
      <c r="AI350" s="74">
        <f t="shared" si="95"/>
        <v>0</v>
      </c>
      <c r="AJ350" s="74">
        <f t="shared" si="90"/>
        <v>0</v>
      </c>
      <c r="AK350" s="74">
        <f t="shared" si="91"/>
        <v>0</v>
      </c>
    </row>
    <row r="351" spans="1:37" ht="15.75" customHeight="1">
      <c r="A351" s="20"/>
      <c r="B351" s="19"/>
      <c r="C351" s="19"/>
      <c r="D351" s="70"/>
      <c r="E351" s="71"/>
      <c r="F351" s="125" t="str">
        <f>IF($A351 &lt;&gt; "",VLOOKUP($A351,CSP!$1:$1048576,10,FALSE)/1000000,"")</f>
        <v/>
      </c>
      <c r="G351" s="125" t="str">
        <f>IF($A351 &lt;&gt; "",VLOOKUP($A351,CSP!$1:$1048576,14,FALSE)/1000000,"")</f>
        <v/>
      </c>
      <c r="H351" s="126" t="str">
        <f t="shared" si="92"/>
        <v/>
      </c>
      <c r="I351" s="126" t="str">
        <f t="shared" si="93"/>
        <v/>
      </c>
      <c r="J351" s="126" t="str">
        <f t="shared" si="81"/>
        <v/>
      </c>
      <c r="K351" s="132" t="str">
        <f>IF($A351 &lt;&gt; "",VLOOKUP($A351,CSP!$1:$1048576,11,FALSE),"")</f>
        <v/>
      </c>
      <c r="L351" s="133" t="str">
        <f>IF($A351 &lt;&gt; "",VLOOKUP($A351,CSP!$1:$1048576,25,FALSE),"")</f>
        <v/>
      </c>
      <c r="N351" s="142"/>
      <c r="O351" s="144"/>
      <c r="P351" s="141" t="str">
        <f t="shared" ca="1" si="82"/>
        <v/>
      </c>
      <c r="W351" s="96">
        <f>SUMIF($E$11:$E$1004,AA351,AE$11:$AE$1004)</f>
        <v>0</v>
      </c>
      <c r="X351" s="74" t="str">
        <f t="shared" si="83"/>
        <v>sans</v>
      </c>
      <c r="Y351" s="74">
        <f>SUMIF($E$11:$E$1004,AA351,AD$11:$AD$1004)</f>
        <v>0</v>
      </c>
      <c r="Z351" s="95">
        <f>SUMIF($E$11:$E$1004,AA351,AB$11:$AB$1004)</f>
        <v>0</v>
      </c>
      <c r="AA351" s="97">
        <f t="shared" si="94"/>
        <v>341</v>
      </c>
      <c r="AB351" s="74">
        <f t="shared" si="84"/>
        <v>0</v>
      </c>
      <c r="AC351" s="74">
        <f t="shared" si="85"/>
        <v>0</v>
      </c>
      <c r="AD351" s="74">
        <f t="shared" si="86"/>
        <v>0</v>
      </c>
      <c r="AE351" s="96">
        <f t="shared" si="87"/>
        <v>0</v>
      </c>
      <c r="AF351" s="74" t="str">
        <f t="shared" si="88"/>
        <v>sans</v>
      </c>
      <c r="AG351" s="74">
        <f t="shared" si="89"/>
        <v>0</v>
      </c>
      <c r="AH351" s="74">
        <f t="shared" si="80"/>
        <v>0</v>
      </c>
      <c r="AI351" s="74">
        <f t="shared" si="95"/>
        <v>0</v>
      </c>
      <c r="AJ351" s="74">
        <f t="shared" si="90"/>
        <v>0</v>
      </c>
      <c r="AK351" s="74">
        <f t="shared" si="91"/>
        <v>0</v>
      </c>
    </row>
    <row r="352" spans="1:37" ht="15.75" customHeight="1">
      <c r="A352" s="20"/>
      <c r="B352" s="19"/>
      <c r="C352" s="19"/>
      <c r="D352" s="70"/>
      <c r="E352" s="71"/>
      <c r="F352" s="125" t="str">
        <f>IF($A352 &lt;&gt; "",VLOOKUP($A352,CSP!$1:$1048576,10,FALSE)/1000000,"")</f>
        <v/>
      </c>
      <c r="G352" s="125" t="str">
        <f>IF($A352 &lt;&gt; "",VLOOKUP($A352,CSP!$1:$1048576,14,FALSE)/1000000,"")</f>
        <v/>
      </c>
      <c r="H352" s="126" t="str">
        <f t="shared" si="92"/>
        <v/>
      </c>
      <c r="I352" s="126" t="str">
        <f t="shared" si="93"/>
        <v/>
      </c>
      <c r="J352" s="126" t="str">
        <f t="shared" si="81"/>
        <v/>
      </c>
      <c r="K352" s="132" t="str">
        <f>IF($A352 &lt;&gt; "",VLOOKUP($A352,CSP!$1:$1048576,11,FALSE),"")</f>
        <v/>
      </c>
      <c r="L352" s="133" t="str">
        <f>IF($A352 &lt;&gt; "",VLOOKUP($A352,CSP!$1:$1048576,25,FALSE),"")</f>
        <v/>
      </c>
      <c r="N352" s="142"/>
      <c r="O352" s="144"/>
      <c r="P352" s="141" t="str">
        <f t="shared" ca="1" si="82"/>
        <v/>
      </c>
      <c r="W352" s="96">
        <f>SUMIF($E$11:$E$1004,AA352,AE$11:$AE$1004)</f>
        <v>0</v>
      </c>
      <c r="X352" s="74" t="str">
        <f t="shared" si="83"/>
        <v>sans</v>
      </c>
      <c r="Y352" s="74">
        <f>SUMIF($E$11:$E$1004,AA352,AD$11:$AD$1004)</f>
        <v>0</v>
      </c>
      <c r="Z352" s="95">
        <f>SUMIF($E$11:$E$1004,AA352,AB$11:$AB$1004)</f>
        <v>0</v>
      </c>
      <c r="AA352" s="97">
        <f t="shared" si="94"/>
        <v>342</v>
      </c>
      <c r="AB352" s="74">
        <f t="shared" si="84"/>
        <v>0</v>
      </c>
      <c r="AC352" s="74">
        <f t="shared" si="85"/>
        <v>0</v>
      </c>
      <c r="AD352" s="74">
        <f t="shared" si="86"/>
        <v>0</v>
      </c>
      <c r="AE352" s="96">
        <f t="shared" si="87"/>
        <v>0</v>
      </c>
      <c r="AF352" s="74" t="str">
        <f t="shared" si="88"/>
        <v>sans</v>
      </c>
      <c r="AG352" s="74">
        <f t="shared" si="89"/>
        <v>0</v>
      </c>
      <c r="AH352" s="74">
        <f t="shared" si="80"/>
        <v>0</v>
      </c>
      <c r="AI352" s="74">
        <f t="shared" si="95"/>
        <v>0</v>
      </c>
      <c r="AJ352" s="74">
        <f t="shared" si="90"/>
        <v>0</v>
      </c>
      <c r="AK352" s="74">
        <f t="shared" si="91"/>
        <v>0</v>
      </c>
    </row>
    <row r="353" spans="1:37" ht="15.75" customHeight="1">
      <c r="A353" s="20"/>
      <c r="B353" s="19"/>
      <c r="C353" s="19"/>
      <c r="D353" s="70"/>
      <c r="E353" s="71"/>
      <c r="F353" s="125" t="str">
        <f>IF($A353 &lt;&gt; "",VLOOKUP($A353,CSP!$1:$1048576,10,FALSE)/1000000,"")</f>
        <v/>
      </c>
      <c r="G353" s="125" t="str">
        <f>IF($A353 &lt;&gt; "",VLOOKUP($A353,CSP!$1:$1048576,14,FALSE)/1000000,"")</f>
        <v/>
      </c>
      <c r="H353" s="126" t="str">
        <f t="shared" si="92"/>
        <v/>
      </c>
      <c r="I353" s="126" t="str">
        <f t="shared" si="93"/>
        <v/>
      </c>
      <c r="J353" s="126" t="str">
        <f t="shared" si="81"/>
        <v/>
      </c>
      <c r="K353" s="132" t="str">
        <f>IF($A353 &lt;&gt; "",VLOOKUP($A353,CSP!$1:$1048576,11,FALSE),"")</f>
        <v/>
      </c>
      <c r="L353" s="133" t="str">
        <f>IF($A353 &lt;&gt; "",VLOOKUP($A353,CSP!$1:$1048576,25,FALSE),"")</f>
        <v/>
      </c>
      <c r="N353" s="142"/>
      <c r="O353" s="144"/>
      <c r="P353" s="141" t="str">
        <f t="shared" ca="1" si="82"/>
        <v/>
      </c>
      <c r="W353" s="96">
        <f>SUMIF($E$11:$E$1004,AA353,AE$11:$AE$1004)</f>
        <v>0</v>
      </c>
      <c r="X353" s="74" t="str">
        <f t="shared" si="83"/>
        <v>sans</v>
      </c>
      <c r="Y353" s="74">
        <f>SUMIF($E$11:$E$1004,AA353,AD$11:$AD$1004)</f>
        <v>0</v>
      </c>
      <c r="Z353" s="95">
        <f>SUMIF($E$11:$E$1004,AA353,AB$11:$AB$1004)</f>
        <v>0</v>
      </c>
      <c r="AA353" s="97">
        <f t="shared" si="94"/>
        <v>343</v>
      </c>
      <c r="AB353" s="74">
        <f t="shared" si="84"/>
        <v>0</v>
      </c>
      <c r="AC353" s="74">
        <f t="shared" si="85"/>
        <v>0</v>
      </c>
      <c r="AD353" s="74">
        <f t="shared" si="86"/>
        <v>0</v>
      </c>
      <c r="AE353" s="96">
        <f t="shared" si="87"/>
        <v>0</v>
      </c>
      <c r="AF353" s="74" t="str">
        <f t="shared" si="88"/>
        <v>sans</v>
      </c>
      <c r="AG353" s="74">
        <f t="shared" si="89"/>
        <v>0</v>
      </c>
      <c r="AH353" s="74">
        <f t="shared" si="80"/>
        <v>0</v>
      </c>
      <c r="AI353" s="74">
        <f t="shared" si="95"/>
        <v>0</v>
      </c>
      <c r="AJ353" s="74">
        <f t="shared" si="90"/>
        <v>0</v>
      </c>
      <c r="AK353" s="74">
        <f t="shared" si="91"/>
        <v>0</v>
      </c>
    </row>
    <row r="354" spans="1:37" ht="15.75" customHeight="1">
      <c r="A354" s="20"/>
      <c r="B354" s="19"/>
      <c r="C354" s="19"/>
      <c r="D354" s="70"/>
      <c r="E354" s="71"/>
      <c r="F354" s="125" t="str">
        <f>IF($A354 &lt;&gt; "",VLOOKUP($A354,CSP!$1:$1048576,10,FALSE)/1000000,"")</f>
        <v/>
      </c>
      <c r="G354" s="125" t="str">
        <f>IF($A354 &lt;&gt; "",VLOOKUP($A354,CSP!$1:$1048576,14,FALSE)/1000000,"")</f>
        <v/>
      </c>
      <c r="H354" s="126" t="str">
        <f t="shared" si="92"/>
        <v/>
      </c>
      <c r="I354" s="126" t="str">
        <f t="shared" si="93"/>
        <v/>
      </c>
      <c r="J354" s="126" t="str">
        <f t="shared" si="81"/>
        <v/>
      </c>
      <c r="K354" s="132" t="str">
        <f>IF($A354 &lt;&gt; "",VLOOKUP($A354,CSP!$1:$1048576,11,FALSE),"")</f>
        <v/>
      </c>
      <c r="L354" s="133" t="str">
        <f>IF($A354 &lt;&gt; "",VLOOKUP($A354,CSP!$1:$1048576,25,FALSE),"")</f>
        <v/>
      </c>
      <c r="N354" s="142"/>
      <c r="O354" s="144"/>
      <c r="P354" s="141" t="str">
        <f t="shared" ca="1" si="82"/>
        <v/>
      </c>
      <c r="W354" s="96">
        <f>SUMIF($E$11:$E$1004,AA354,AE$11:$AE$1004)</f>
        <v>0</v>
      </c>
      <c r="X354" s="74" t="str">
        <f t="shared" si="83"/>
        <v>sans</v>
      </c>
      <c r="Y354" s="74">
        <f>SUMIF($E$11:$E$1004,AA354,AD$11:$AD$1004)</f>
        <v>0</v>
      </c>
      <c r="Z354" s="95">
        <f>SUMIF($E$11:$E$1004,AA354,AB$11:$AB$1004)</f>
        <v>0</v>
      </c>
      <c r="AA354" s="97">
        <f t="shared" si="94"/>
        <v>344</v>
      </c>
      <c r="AB354" s="74">
        <f t="shared" si="84"/>
        <v>0</v>
      </c>
      <c r="AC354" s="74">
        <f t="shared" si="85"/>
        <v>0</v>
      </c>
      <c r="AD354" s="74">
        <f t="shared" si="86"/>
        <v>0</v>
      </c>
      <c r="AE354" s="96">
        <f t="shared" si="87"/>
        <v>0</v>
      </c>
      <c r="AF354" s="74" t="str">
        <f t="shared" si="88"/>
        <v>sans</v>
      </c>
      <c r="AG354" s="74">
        <f t="shared" si="89"/>
        <v>0</v>
      </c>
      <c r="AH354" s="74">
        <f t="shared" si="80"/>
        <v>0</v>
      </c>
      <c r="AI354" s="74">
        <f t="shared" si="95"/>
        <v>0</v>
      </c>
      <c r="AJ354" s="74">
        <f t="shared" si="90"/>
        <v>0</v>
      </c>
      <c r="AK354" s="74">
        <f t="shared" si="91"/>
        <v>0</v>
      </c>
    </row>
    <row r="355" spans="1:37" ht="15.75" customHeight="1">
      <c r="A355" s="20"/>
      <c r="B355" s="19"/>
      <c r="C355" s="19"/>
      <c r="D355" s="70"/>
      <c r="E355" s="71"/>
      <c r="F355" s="125" t="str">
        <f>IF($A355 &lt;&gt; "",VLOOKUP($A355,CSP!$1:$1048576,10,FALSE)/1000000,"")</f>
        <v/>
      </c>
      <c r="G355" s="125" t="str">
        <f>IF($A355 &lt;&gt; "",VLOOKUP($A355,CSP!$1:$1048576,14,FALSE)/1000000,"")</f>
        <v/>
      </c>
      <c r="H355" s="126" t="str">
        <f t="shared" si="92"/>
        <v/>
      </c>
      <c r="I355" s="126" t="str">
        <f t="shared" si="93"/>
        <v/>
      </c>
      <c r="J355" s="126" t="str">
        <f t="shared" si="81"/>
        <v/>
      </c>
      <c r="K355" s="132" t="str">
        <f>IF($A355 &lt;&gt; "",VLOOKUP($A355,CSP!$1:$1048576,11,FALSE),"")</f>
        <v/>
      </c>
      <c r="L355" s="133" t="str">
        <f>IF($A355 &lt;&gt; "",VLOOKUP($A355,CSP!$1:$1048576,25,FALSE),"")</f>
        <v/>
      </c>
      <c r="N355" s="142"/>
      <c r="O355" s="144"/>
      <c r="P355" s="141" t="str">
        <f t="shared" ca="1" si="82"/>
        <v/>
      </c>
      <c r="W355" s="96">
        <f>SUMIF($E$11:$E$1004,AA355,AE$11:$AE$1004)</f>
        <v>0</v>
      </c>
      <c r="X355" s="74" t="str">
        <f t="shared" si="83"/>
        <v>sans</v>
      </c>
      <c r="Y355" s="74">
        <f>SUMIF($E$11:$E$1004,AA355,AD$11:$AD$1004)</f>
        <v>0</v>
      </c>
      <c r="Z355" s="95">
        <f>SUMIF($E$11:$E$1004,AA355,AB$11:$AB$1004)</f>
        <v>0</v>
      </c>
      <c r="AA355" s="97">
        <f t="shared" si="94"/>
        <v>345</v>
      </c>
      <c r="AB355" s="74">
        <f t="shared" si="84"/>
        <v>0</v>
      </c>
      <c r="AC355" s="74">
        <f t="shared" si="85"/>
        <v>0</v>
      </c>
      <c r="AD355" s="74">
        <f t="shared" si="86"/>
        <v>0</v>
      </c>
      <c r="AE355" s="96">
        <f t="shared" si="87"/>
        <v>0</v>
      </c>
      <c r="AF355" s="74" t="str">
        <f t="shared" si="88"/>
        <v>sans</v>
      </c>
      <c r="AG355" s="74">
        <f t="shared" si="89"/>
        <v>0</v>
      </c>
      <c r="AH355" s="74">
        <f t="shared" si="80"/>
        <v>0</v>
      </c>
      <c r="AI355" s="74">
        <f t="shared" si="95"/>
        <v>0</v>
      </c>
      <c r="AJ355" s="74">
        <f t="shared" si="90"/>
        <v>0</v>
      </c>
      <c r="AK355" s="74">
        <f t="shared" si="91"/>
        <v>0</v>
      </c>
    </row>
    <row r="356" spans="1:37" ht="15.75" customHeight="1">
      <c r="A356" s="20"/>
      <c r="B356" s="19"/>
      <c r="C356" s="19"/>
      <c r="D356" s="70"/>
      <c r="E356" s="71"/>
      <c r="F356" s="125" t="str">
        <f>IF($A356 &lt;&gt; "",VLOOKUP($A356,CSP!$1:$1048576,10,FALSE)/1000000,"")</f>
        <v/>
      </c>
      <c r="G356" s="125" t="str">
        <f>IF($A356 &lt;&gt; "",VLOOKUP($A356,CSP!$1:$1048576,14,FALSE)/1000000,"")</f>
        <v/>
      </c>
      <c r="H356" s="126" t="str">
        <f t="shared" si="92"/>
        <v/>
      </c>
      <c r="I356" s="126" t="str">
        <f t="shared" si="93"/>
        <v/>
      </c>
      <c r="J356" s="126" t="str">
        <f t="shared" si="81"/>
        <v/>
      </c>
      <c r="K356" s="132" t="str">
        <f>IF($A356 &lt;&gt; "",VLOOKUP($A356,CSP!$1:$1048576,11,FALSE),"")</f>
        <v/>
      </c>
      <c r="L356" s="133" t="str">
        <f>IF($A356 &lt;&gt; "",VLOOKUP($A356,CSP!$1:$1048576,25,FALSE),"")</f>
        <v/>
      </c>
      <c r="N356" s="142"/>
      <c r="O356" s="144"/>
      <c r="P356" s="141" t="str">
        <f t="shared" ca="1" si="82"/>
        <v/>
      </c>
      <c r="W356" s="96">
        <f>SUMIF($E$11:$E$1004,AA356,AE$11:$AE$1004)</f>
        <v>0</v>
      </c>
      <c r="X356" s="74" t="str">
        <f t="shared" si="83"/>
        <v>sans</v>
      </c>
      <c r="Y356" s="74">
        <f>SUMIF($E$11:$E$1004,AA356,AD$11:$AD$1004)</f>
        <v>0</v>
      </c>
      <c r="Z356" s="95">
        <f>SUMIF($E$11:$E$1004,AA356,AB$11:$AB$1004)</f>
        <v>0</v>
      </c>
      <c r="AA356" s="97">
        <f t="shared" si="94"/>
        <v>346</v>
      </c>
      <c r="AB356" s="74">
        <f t="shared" si="84"/>
        <v>0</v>
      </c>
      <c r="AC356" s="74">
        <f t="shared" si="85"/>
        <v>0</v>
      </c>
      <c r="AD356" s="74">
        <f t="shared" si="86"/>
        <v>0</v>
      </c>
      <c r="AE356" s="96">
        <f t="shared" si="87"/>
        <v>0</v>
      </c>
      <c r="AF356" s="74" t="str">
        <f t="shared" si="88"/>
        <v>sans</v>
      </c>
      <c r="AG356" s="74">
        <f t="shared" si="89"/>
        <v>0</v>
      </c>
      <c r="AH356" s="74">
        <f t="shared" si="80"/>
        <v>0</v>
      </c>
      <c r="AI356" s="74">
        <f t="shared" si="95"/>
        <v>0</v>
      </c>
      <c r="AJ356" s="74">
        <f t="shared" si="90"/>
        <v>0</v>
      </c>
      <c r="AK356" s="74">
        <f t="shared" si="91"/>
        <v>0</v>
      </c>
    </row>
    <row r="357" spans="1:37" ht="15.75" customHeight="1">
      <c r="A357" s="20"/>
      <c r="B357" s="19"/>
      <c r="C357" s="19"/>
      <c r="D357" s="70"/>
      <c r="E357" s="71"/>
      <c r="F357" s="125" t="str">
        <f>IF($A357 &lt;&gt; "",VLOOKUP($A357,CSP!$1:$1048576,10,FALSE)/1000000,"")</f>
        <v/>
      </c>
      <c r="G357" s="125" t="str">
        <f>IF($A357 &lt;&gt; "",VLOOKUP($A357,CSP!$1:$1048576,14,FALSE)/1000000,"")</f>
        <v/>
      </c>
      <c r="H357" s="126" t="str">
        <f t="shared" si="92"/>
        <v/>
      </c>
      <c r="I357" s="126" t="str">
        <f t="shared" si="93"/>
        <v/>
      </c>
      <c r="J357" s="126" t="str">
        <f t="shared" si="81"/>
        <v/>
      </c>
      <c r="K357" s="132" t="str">
        <f>IF($A357 &lt;&gt; "",VLOOKUP($A357,CSP!$1:$1048576,11,FALSE),"")</f>
        <v/>
      </c>
      <c r="L357" s="133" t="str">
        <f>IF($A357 &lt;&gt; "",VLOOKUP($A357,CSP!$1:$1048576,25,FALSE),"")</f>
        <v/>
      </c>
      <c r="N357" s="142"/>
      <c r="O357" s="144"/>
      <c r="P357" s="141" t="str">
        <f t="shared" ca="1" si="82"/>
        <v/>
      </c>
      <c r="W357" s="96">
        <f>SUMIF($E$11:$E$1004,AA357,AE$11:$AE$1004)</f>
        <v>0</v>
      </c>
      <c r="X357" s="74" t="str">
        <f t="shared" si="83"/>
        <v>sans</v>
      </c>
      <c r="Y357" s="74">
        <f>SUMIF($E$11:$E$1004,AA357,AD$11:$AD$1004)</f>
        <v>0</v>
      </c>
      <c r="Z357" s="95">
        <f>SUMIF($E$11:$E$1004,AA357,AB$11:$AB$1004)</f>
        <v>0</v>
      </c>
      <c r="AA357" s="97">
        <f t="shared" si="94"/>
        <v>347</v>
      </c>
      <c r="AB357" s="74">
        <f t="shared" si="84"/>
        <v>0</v>
      </c>
      <c r="AC357" s="74">
        <f t="shared" si="85"/>
        <v>0</v>
      </c>
      <c r="AD357" s="74">
        <f t="shared" si="86"/>
        <v>0</v>
      </c>
      <c r="AE357" s="96">
        <f t="shared" si="87"/>
        <v>0</v>
      </c>
      <c r="AF357" s="74" t="str">
        <f t="shared" si="88"/>
        <v>sans</v>
      </c>
      <c r="AG357" s="74">
        <f t="shared" si="89"/>
        <v>0</v>
      </c>
      <c r="AH357" s="74">
        <f t="shared" si="80"/>
        <v>0</v>
      </c>
      <c r="AI357" s="74">
        <f t="shared" si="95"/>
        <v>0</v>
      </c>
      <c r="AJ357" s="74">
        <f t="shared" si="90"/>
        <v>0</v>
      </c>
      <c r="AK357" s="74">
        <f t="shared" si="91"/>
        <v>0</v>
      </c>
    </row>
    <row r="358" spans="1:37" ht="15.75" customHeight="1">
      <c r="A358" s="20"/>
      <c r="B358" s="19"/>
      <c r="C358" s="19"/>
      <c r="D358" s="70"/>
      <c r="E358" s="71"/>
      <c r="F358" s="125" t="str">
        <f>IF($A358 &lt;&gt; "",VLOOKUP($A358,CSP!$1:$1048576,10,FALSE)/1000000,"")</f>
        <v/>
      </c>
      <c r="G358" s="125" t="str">
        <f>IF($A358 &lt;&gt; "",VLOOKUP($A358,CSP!$1:$1048576,14,FALSE)/1000000,"")</f>
        <v/>
      </c>
      <c r="H358" s="126" t="str">
        <f t="shared" si="92"/>
        <v/>
      </c>
      <c r="I358" s="126" t="str">
        <f t="shared" si="93"/>
        <v/>
      </c>
      <c r="J358" s="126" t="str">
        <f t="shared" si="81"/>
        <v/>
      </c>
      <c r="K358" s="132" t="str">
        <f>IF($A358 &lt;&gt; "",VLOOKUP($A358,CSP!$1:$1048576,11,FALSE),"")</f>
        <v/>
      </c>
      <c r="L358" s="133" t="str">
        <f>IF($A358 &lt;&gt; "",VLOOKUP($A358,CSP!$1:$1048576,25,FALSE),"")</f>
        <v/>
      </c>
      <c r="N358" s="142"/>
      <c r="O358" s="144"/>
      <c r="P358" s="141" t="str">
        <f t="shared" ca="1" si="82"/>
        <v/>
      </c>
      <c r="W358" s="96">
        <f>SUMIF($E$11:$E$1004,AA358,AE$11:$AE$1004)</f>
        <v>0</v>
      </c>
      <c r="X358" s="74" t="str">
        <f t="shared" si="83"/>
        <v>sans</v>
      </c>
      <c r="Y358" s="74">
        <f>SUMIF($E$11:$E$1004,AA358,AD$11:$AD$1004)</f>
        <v>0</v>
      </c>
      <c r="Z358" s="95">
        <f>SUMIF($E$11:$E$1004,AA358,AB$11:$AB$1004)</f>
        <v>0</v>
      </c>
      <c r="AA358" s="97">
        <f t="shared" si="94"/>
        <v>348</v>
      </c>
      <c r="AB358" s="74">
        <f t="shared" si="84"/>
        <v>0</v>
      </c>
      <c r="AC358" s="74">
        <f t="shared" si="85"/>
        <v>0</v>
      </c>
      <c r="AD358" s="74">
        <f t="shared" si="86"/>
        <v>0</v>
      </c>
      <c r="AE358" s="96">
        <f t="shared" si="87"/>
        <v>0</v>
      </c>
      <c r="AF358" s="74" t="str">
        <f t="shared" si="88"/>
        <v>sans</v>
      </c>
      <c r="AG358" s="74">
        <f t="shared" si="89"/>
        <v>0</v>
      </c>
      <c r="AH358" s="74">
        <f t="shared" si="80"/>
        <v>0</v>
      </c>
      <c r="AI358" s="74">
        <f t="shared" si="95"/>
        <v>0</v>
      </c>
      <c r="AJ358" s="74">
        <f t="shared" si="90"/>
        <v>0</v>
      </c>
      <c r="AK358" s="74">
        <f t="shared" si="91"/>
        <v>0</v>
      </c>
    </row>
    <row r="359" spans="1:37" ht="15.75" customHeight="1">
      <c r="A359" s="20"/>
      <c r="B359" s="19"/>
      <c r="C359" s="19"/>
      <c r="D359" s="70"/>
      <c r="E359" s="71"/>
      <c r="F359" s="125" t="str">
        <f>IF($A359 &lt;&gt; "",VLOOKUP($A359,CSP!$1:$1048576,10,FALSE)/1000000,"")</f>
        <v/>
      </c>
      <c r="G359" s="125" t="str">
        <f>IF($A359 &lt;&gt; "",VLOOKUP($A359,CSP!$1:$1048576,14,FALSE)/1000000,"")</f>
        <v/>
      </c>
      <c r="H359" s="126" t="str">
        <f t="shared" si="92"/>
        <v/>
      </c>
      <c r="I359" s="126" t="str">
        <f t="shared" si="93"/>
        <v/>
      </c>
      <c r="J359" s="126" t="str">
        <f t="shared" si="81"/>
        <v/>
      </c>
      <c r="K359" s="132" t="str">
        <f>IF($A359 &lt;&gt; "",VLOOKUP($A359,CSP!$1:$1048576,11,FALSE),"")</f>
        <v/>
      </c>
      <c r="L359" s="133" t="str">
        <f>IF($A359 &lt;&gt; "",VLOOKUP($A359,CSP!$1:$1048576,25,FALSE),"")</f>
        <v/>
      </c>
      <c r="N359" s="142"/>
      <c r="O359" s="144"/>
      <c r="P359" s="141" t="str">
        <f t="shared" ca="1" si="82"/>
        <v/>
      </c>
      <c r="W359" s="96">
        <f>SUMIF($E$11:$E$1004,AA359,AE$11:$AE$1004)</f>
        <v>0</v>
      </c>
      <c r="X359" s="74" t="str">
        <f t="shared" si="83"/>
        <v>sans</v>
      </c>
      <c r="Y359" s="74">
        <f>SUMIF($E$11:$E$1004,AA359,AD$11:$AD$1004)</f>
        <v>0</v>
      </c>
      <c r="Z359" s="95">
        <f>SUMIF($E$11:$E$1004,AA359,AB$11:$AB$1004)</f>
        <v>0</v>
      </c>
      <c r="AA359" s="97">
        <f t="shared" si="94"/>
        <v>349</v>
      </c>
      <c r="AB359" s="74">
        <f t="shared" si="84"/>
        <v>0</v>
      </c>
      <c r="AC359" s="74">
        <f t="shared" si="85"/>
        <v>0</v>
      </c>
      <c r="AD359" s="74">
        <f t="shared" si="86"/>
        <v>0</v>
      </c>
      <c r="AE359" s="96">
        <f t="shared" si="87"/>
        <v>0</v>
      </c>
      <c r="AF359" s="74" t="str">
        <f t="shared" si="88"/>
        <v>sans</v>
      </c>
      <c r="AG359" s="74">
        <f t="shared" si="89"/>
        <v>0</v>
      </c>
      <c r="AH359" s="74">
        <f t="shared" si="80"/>
        <v>0</v>
      </c>
      <c r="AI359" s="74">
        <f t="shared" si="95"/>
        <v>0</v>
      </c>
      <c r="AJ359" s="74">
        <f t="shared" si="90"/>
        <v>0</v>
      </c>
      <c r="AK359" s="74">
        <f t="shared" si="91"/>
        <v>0</v>
      </c>
    </row>
    <row r="360" spans="1:37" ht="15.75" customHeight="1">
      <c r="A360" s="20"/>
      <c r="B360" s="19"/>
      <c r="C360" s="19"/>
      <c r="D360" s="70"/>
      <c r="E360" s="71"/>
      <c r="F360" s="125" t="str">
        <f>IF($A360 &lt;&gt; "",VLOOKUP($A360,CSP!$1:$1048576,10,FALSE)/1000000,"")</f>
        <v/>
      </c>
      <c r="G360" s="125" t="str">
        <f>IF($A360 &lt;&gt; "",VLOOKUP($A360,CSP!$1:$1048576,14,FALSE)/1000000,"")</f>
        <v/>
      </c>
      <c r="H360" s="126" t="str">
        <f t="shared" si="92"/>
        <v/>
      </c>
      <c r="I360" s="126" t="str">
        <f t="shared" si="93"/>
        <v/>
      </c>
      <c r="J360" s="126" t="str">
        <f t="shared" si="81"/>
        <v/>
      </c>
      <c r="K360" s="132" t="str">
        <f>IF($A360 &lt;&gt; "",VLOOKUP($A360,CSP!$1:$1048576,11,FALSE),"")</f>
        <v/>
      </c>
      <c r="L360" s="133" t="str">
        <f>IF($A360 &lt;&gt; "",VLOOKUP($A360,CSP!$1:$1048576,25,FALSE),"")</f>
        <v/>
      </c>
      <c r="N360" s="142"/>
      <c r="O360" s="144"/>
      <c r="P360" s="141" t="str">
        <f t="shared" ca="1" si="82"/>
        <v/>
      </c>
      <c r="W360" s="96">
        <f>SUMIF($E$11:$E$1004,AA360,AE$11:$AE$1004)</f>
        <v>0</v>
      </c>
      <c r="X360" s="74" t="str">
        <f t="shared" si="83"/>
        <v>sans</v>
      </c>
      <c r="Y360" s="74">
        <f>SUMIF($E$11:$E$1004,AA360,AD$11:$AD$1004)</f>
        <v>0</v>
      </c>
      <c r="Z360" s="95">
        <f>SUMIF($E$11:$E$1004,AA360,AB$11:$AB$1004)</f>
        <v>0</v>
      </c>
      <c r="AA360" s="97">
        <f t="shared" si="94"/>
        <v>350</v>
      </c>
      <c r="AB360" s="74">
        <f t="shared" si="84"/>
        <v>0</v>
      </c>
      <c r="AC360" s="74">
        <f t="shared" si="85"/>
        <v>0</v>
      </c>
      <c r="AD360" s="74">
        <f t="shared" si="86"/>
        <v>0</v>
      </c>
      <c r="AE360" s="96">
        <f t="shared" si="87"/>
        <v>0</v>
      </c>
      <c r="AF360" s="74" t="str">
        <f t="shared" si="88"/>
        <v>sans</v>
      </c>
      <c r="AG360" s="74">
        <f t="shared" si="89"/>
        <v>0</v>
      </c>
      <c r="AH360" s="74">
        <f t="shared" si="80"/>
        <v>0</v>
      </c>
      <c r="AI360" s="74">
        <f t="shared" si="95"/>
        <v>0</v>
      </c>
      <c r="AJ360" s="74">
        <f t="shared" si="90"/>
        <v>0</v>
      </c>
      <c r="AK360" s="74">
        <f t="shared" si="91"/>
        <v>0</v>
      </c>
    </row>
    <row r="361" spans="1:37" ht="15.75" customHeight="1">
      <c r="A361" s="20"/>
      <c r="B361" s="19"/>
      <c r="C361" s="19"/>
      <c r="D361" s="70"/>
      <c r="E361" s="71"/>
      <c r="F361" s="125" t="str">
        <f>IF($A361 &lt;&gt; "",VLOOKUP($A361,CSP!$1:$1048576,10,FALSE)/1000000,"")</f>
        <v/>
      </c>
      <c r="G361" s="125" t="str">
        <f>IF($A361 &lt;&gt; "",VLOOKUP($A361,CSP!$1:$1048576,14,FALSE)/1000000,"")</f>
        <v/>
      </c>
      <c r="H361" s="126" t="str">
        <f t="shared" si="92"/>
        <v/>
      </c>
      <c r="I361" s="126" t="str">
        <f t="shared" si="93"/>
        <v/>
      </c>
      <c r="J361" s="126" t="str">
        <f t="shared" si="81"/>
        <v/>
      </c>
      <c r="K361" s="132" t="str">
        <f>IF($A361 &lt;&gt; "",VLOOKUP($A361,CSP!$1:$1048576,11,FALSE),"")</f>
        <v/>
      </c>
      <c r="L361" s="133" t="str">
        <f>IF($A361 &lt;&gt; "",VLOOKUP($A361,CSP!$1:$1048576,25,FALSE),"")</f>
        <v/>
      </c>
      <c r="N361" s="142"/>
      <c r="O361" s="144"/>
      <c r="P361" s="141" t="str">
        <f t="shared" ca="1" si="82"/>
        <v/>
      </c>
      <c r="W361" s="96">
        <f>SUMIF($E$11:$E$1004,AA361,AE$11:$AE$1004)</f>
        <v>0</v>
      </c>
      <c r="X361" s="74" t="str">
        <f t="shared" si="83"/>
        <v>sans</v>
      </c>
      <c r="Y361" s="74">
        <f>SUMIF($E$11:$E$1004,AA361,AD$11:$AD$1004)</f>
        <v>0</v>
      </c>
      <c r="Z361" s="95">
        <f>SUMIF($E$11:$E$1004,AA361,AB$11:$AB$1004)</f>
        <v>0</v>
      </c>
      <c r="AA361" s="97">
        <f t="shared" si="94"/>
        <v>351</v>
      </c>
      <c r="AB361" s="74">
        <f t="shared" si="84"/>
        <v>0</v>
      </c>
      <c r="AC361" s="74">
        <f t="shared" si="85"/>
        <v>0</v>
      </c>
      <c r="AD361" s="74">
        <f t="shared" si="86"/>
        <v>0</v>
      </c>
      <c r="AE361" s="96">
        <f t="shared" si="87"/>
        <v>0</v>
      </c>
      <c r="AF361" s="74" t="str">
        <f t="shared" si="88"/>
        <v>sans</v>
      </c>
      <c r="AG361" s="74">
        <f t="shared" si="89"/>
        <v>0</v>
      </c>
      <c r="AH361" s="74">
        <f t="shared" si="80"/>
        <v>0</v>
      </c>
      <c r="AI361" s="74">
        <f t="shared" si="95"/>
        <v>0</v>
      </c>
      <c r="AJ361" s="74">
        <f t="shared" si="90"/>
        <v>0</v>
      </c>
      <c r="AK361" s="74">
        <f t="shared" si="91"/>
        <v>0</v>
      </c>
    </row>
    <row r="362" spans="1:37" ht="15.75" customHeight="1">
      <c r="A362" s="20"/>
      <c r="B362" s="19"/>
      <c r="C362" s="19"/>
      <c r="D362" s="70"/>
      <c r="E362" s="71"/>
      <c r="F362" s="125" t="str">
        <f>IF($A362 &lt;&gt; "",VLOOKUP($A362,CSP!$1:$1048576,10,FALSE)/1000000,"")</f>
        <v/>
      </c>
      <c r="G362" s="125" t="str">
        <f>IF($A362 &lt;&gt; "",VLOOKUP($A362,CSP!$1:$1048576,14,FALSE)/1000000,"")</f>
        <v/>
      </c>
      <c r="H362" s="126" t="str">
        <f t="shared" si="92"/>
        <v/>
      </c>
      <c r="I362" s="126" t="str">
        <f t="shared" si="93"/>
        <v/>
      </c>
      <c r="J362" s="126" t="str">
        <f t="shared" si="81"/>
        <v/>
      </c>
      <c r="K362" s="132" t="str">
        <f>IF($A362 &lt;&gt; "",VLOOKUP($A362,CSP!$1:$1048576,11,FALSE),"")</f>
        <v/>
      </c>
      <c r="L362" s="133" t="str">
        <f>IF($A362 &lt;&gt; "",VLOOKUP($A362,CSP!$1:$1048576,25,FALSE),"")</f>
        <v/>
      </c>
      <c r="N362" s="142"/>
      <c r="O362" s="144"/>
      <c r="P362" s="141" t="str">
        <f t="shared" ca="1" si="82"/>
        <v/>
      </c>
      <c r="W362" s="96">
        <f>SUMIF($E$11:$E$1004,AA362,AE$11:$AE$1004)</f>
        <v>0</v>
      </c>
      <c r="X362" s="74" t="str">
        <f t="shared" si="83"/>
        <v>sans</v>
      </c>
      <c r="Y362" s="74">
        <f>SUMIF($E$11:$E$1004,AA362,AD$11:$AD$1004)</f>
        <v>0</v>
      </c>
      <c r="Z362" s="95">
        <f>SUMIF($E$11:$E$1004,AA362,AB$11:$AB$1004)</f>
        <v>0</v>
      </c>
      <c r="AA362" s="97">
        <f t="shared" si="94"/>
        <v>352</v>
      </c>
      <c r="AB362" s="74">
        <f t="shared" si="84"/>
        <v>0</v>
      </c>
      <c r="AC362" s="74">
        <f t="shared" si="85"/>
        <v>0</v>
      </c>
      <c r="AD362" s="74">
        <f t="shared" si="86"/>
        <v>0</v>
      </c>
      <c r="AE362" s="96">
        <f t="shared" si="87"/>
        <v>0</v>
      </c>
      <c r="AF362" s="74" t="str">
        <f t="shared" si="88"/>
        <v>sans</v>
      </c>
      <c r="AG362" s="74">
        <f t="shared" si="89"/>
        <v>0</v>
      </c>
      <c r="AH362" s="74">
        <f t="shared" si="80"/>
        <v>0</v>
      </c>
      <c r="AI362" s="74">
        <f t="shared" si="95"/>
        <v>0</v>
      </c>
      <c r="AJ362" s="74">
        <f t="shared" si="90"/>
        <v>0</v>
      </c>
      <c r="AK362" s="74">
        <f t="shared" si="91"/>
        <v>0</v>
      </c>
    </row>
    <row r="363" spans="1:37" ht="15.75" customHeight="1">
      <c r="A363" s="20"/>
      <c r="B363" s="19"/>
      <c r="C363" s="19"/>
      <c r="D363" s="70"/>
      <c r="E363" s="71"/>
      <c r="F363" s="125" t="str">
        <f>IF($A363 &lt;&gt; "",VLOOKUP($A363,CSP!$1:$1048576,10,FALSE)/1000000,"")</f>
        <v/>
      </c>
      <c r="G363" s="125" t="str">
        <f>IF($A363 &lt;&gt; "",VLOOKUP($A363,CSP!$1:$1048576,14,FALSE)/1000000,"")</f>
        <v/>
      </c>
      <c r="H363" s="126" t="str">
        <f t="shared" si="92"/>
        <v/>
      </c>
      <c r="I363" s="126" t="str">
        <f t="shared" si="93"/>
        <v/>
      </c>
      <c r="J363" s="126" t="str">
        <f t="shared" si="81"/>
        <v/>
      </c>
      <c r="K363" s="132" t="str">
        <f>IF($A363 &lt;&gt; "",VLOOKUP($A363,CSP!$1:$1048576,11,FALSE),"")</f>
        <v/>
      </c>
      <c r="L363" s="133" t="str">
        <f>IF($A363 &lt;&gt; "",VLOOKUP($A363,CSP!$1:$1048576,25,FALSE),"")</f>
        <v/>
      </c>
      <c r="N363" s="142"/>
      <c r="O363" s="144"/>
      <c r="P363" s="141" t="str">
        <f t="shared" ca="1" si="82"/>
        <v/>
      </c>
      <c r="W363" s="96">
        <f>SUMIF($E$11:$E$1004,AA363,AE$11:$AE$1004)</f>
        <v>0</v>
      </c>
      <c r="X363" s="74" t="str">
        <f t="shared" si="83"/>
        <v>sans</v>
      </c>
      <c r="Y363" s="74">
        <f>SUMIF($E$11:$E$1004,AA363,AD$11:$AD$1004)</f>
        <v>0</v>
      </c>
      <c r="Z363" s="95">
        <f>SUMIF($E$11:$E$1004,AA363,AB$11:$AB$1004)</f>
        <v>0</v>
      </c>
      <c r="AA363" s="97">
        <f t="shared" si="94"/>
        <v>353</v>
      </c>
      <c r="AB363" s="74">
        <f t="shared" si="84"/>
        <v>0</v>
      </c>
      <c r="AC363" s="74">
        <f t="shared" si="85"/>
        <v>0</v>
      </c>
      <c r="AD363" s="74">
        <f t="shared" si="86"/>
        <v>0</v>
      </c>
      <c r="AE363" s="96">
        <f t="shared" si="87"/>
        <v>0</v>
      </c>
      <c r="AF363" s="74" t="str">
        <f t="shared" si="88"/>
        <v>sans</v>
      </c>
      <c r="AG363" s="74">
        <f t="shared" si="89"/>
        <v>0</v>
      </c>
      <c r="AH363" s="74">
        <f t="shared" si="80"/>
        <v>0</v>
      </c>
      <c r="AI363" s="74">
        <f t="shared" si="95"/>
        <v>0</v>
      </c>
      <c r="AJ363" s="74">
        <f t="shared" si="90"/>
        <v>0</v>
      </c>
      <c r="AK363" s="74">
        <f t="shared" si="91"/>
        <v>0</v>
      </c>
    </row>
    <row r="364" spans="1:37" ht="15.75" customHeight="1">
      <c r="A364" s="20"/>
      <c r="B364" s="19"/>
      <c r="C364" s="19"/>
      <c r="D364" s="70"/>
      <c r="E364" s="71"/>
      <c r="F364" s="125" t="str">
        <f>IF($A364 &lt;&gt; "",VLOOKUP($A364,CSP!$1:$1048576,10,FALSE)/1000000,"")</f>
        <v/>
      </c>
      <c r="G364" s="125" t="str">
        <f>IF($A364 &lt;&gt; "",VLOOKUP($A364,CSP!$1:$1048576,14,FALSE)/1000000,"")</f>
        <v/>
      </c>
      <c r="H364" s="126" t="str">
        <f t="shared" si="92"/>
        <v/>
      </c>
      <c r="I364" s="126" t="str">
        <f t="shared" si="93"/>
        <v/>
      </c>
      <c r="J364" s="126" t="str">
        <f t="shared" si="81"/>
        <v/>
      </c>
      <c r="K364" s="132" t="str">
        <f>IF($A364 &lt;&gt; "",VLOOKUP($A364,CSP!$1:$1048576,11,FALSE),"")</f>
        <v/>
      </c>
      <c r="L364" s="133" t="str">
        <f>IF($A364 &lt;&gt; "",VLOOKUP($A364,CSP!$1:$1048576,25,FALSE),"")</f>
        <v/>
      </c>
      <c r="N364" s="142"/>
      <c r="O364" s="144"/>
      <c r="P364" s="141" t="str">
        <f t="shared" ca="1" si="82"/>
        <v/>
      </c>
      <c r="W364" s="96">
        <f>SUMIF($E$11:$E$1004,AA364,AE$11:$AE$1004)</f>
        <v>0</v>
      </c>
      <c r="X364" s="74" t="str">
        <f t="shared" si="83"/>
        <v>sans</v>
      </c>
      <c r="Y364" s="74">
        <f>SUMIF($E$11:$E$1004,AA364,AD$11:$AD$1004)</f>
        <v>0</v>
      </c>
      <c r="Z364" s="95">
        <f>SUMIF($E$11:$E$1004,AA364,AB$11:$AB$1004)</f>
        <v>0</v>
      </c>
      <c r="AA364" s="97">
        <f t="shared" si="94"/>
        <v>354</v>
      </c>
      <c r="AB364" s="74">
        <f t="shared" si="84"/>
        <v>0</v>
      </c>
      <c r="AC364" s="74">
        <f t="shared" si="85"/>
        <v>0</v>
      </c>
      <c r="AD364" s="74">
        <f t="shared" si="86"/>
        <v>0</v>
      </c>
      <c r="AE364" s="96">
        <f t="shared" si="87"/>
        <v>0</v>
      </c>
      <c r="AF364" s="74" t="str">
        <f t="shared" si="88"/>
        <v>sans</v>
      </c>
      <c r="AG364" s="74">
        <f t="shared" si="89"/>
        <v>0</v>
      </c>
      <c r="AH364" s="74">
        <f t="shared" si="80"/>
        <v>0</v>
      </c>
      <c r="AI364" s="74">
        <f t="shared" si="95"/>
        <v>0</v>
      </c>
      <c r="AJ364" s="74">
        <f t="shared" si="90"/>
        <v>0</v>
      </c>
      <c r="AK364" s="74">
        <f t="shared" si="91"/>
        <v>0</v>
      </c>
    </row>
    <row r="365" spans="1:37" ht="15.75" customHeight="1">
      <c r="A365" s="20"/>
      <c r="B365" s="19"/>
      <c r="C365" s="19"/>
      <c r="D365" s="70"/>
      <c r="E365" s="71"/>
      <c r="F365" s="125" t="str">
        <f>IF($A365 &lt;&gt; "",VLOOKUP($A365,CSP!$1:$1048576,10,FALSE)/1000000,"")</f>
        <v/>
      </c>
      <c r="G365" s="125" t="str">
        <f>IF($A365 &lt;&gt; "",VLOOKUP($A365,CSP!$1:$1048576,14,FALSE)/1000000,"")</f>
        <v/>
      </c>
      <c r="H365" s="126" t="str">
        <f t="shared" si="92"/>
        <v/>
      </c>
      <c r="I365" s="126" t="str">
        <f t="shared" si="93"/>
        <v/>
      </c>
      <c r="J365" s="126" t="str">
        <f t="shared" si="81"/>
        <v/>
      </c>
      <c r="K365" s="132" t="str">
        <f>IF($A365 &lt;&gt; "",VLOOKUP($A365,CSP!$1:$1048576,11,FALSE),"")</f>
        <v/>
      </c>
      <c r="L365" s="133" t="str">
        <f>IF($A365 &lt;&gt; "",VLOOKUP($A365,CSP!$1:$1048576,25,FALSE),"")</f>
        <v/>
      </c>
      <c r="N365" s="142"/>
      <c r="O365" s="144"/>
      <c r="P365" s="141" t="str">
        <f t="shared" ca="1" si="82"/>
        <v/>
      </c>
      <c r="W365" s="96">
        <f>SUMIF($E$11:$E$1004,AA365,AE$11:$AE$1004)</f>
        <v>0</v>
      </c>
      <c r="X365" s="74" t="str">
        <f t="shared" si="83"/>
        <v>sans</v>
      </c>
      <c r="Y365" s="74">
        <f>SUMIF($E$11:$E$1004,AA365,AD$11:$AD$1004)</f>
        <v>0</v>
      </c>
      <c r="Z365" s="95">
        <f>SUMIF($E$11:$E$1004,AA365,AB$11:$AB$1004)</f>
        <v>0</v>
      </c>
      <c r="AA365" s="97">
        <f t="shared" si="94"/>
        <v>355</v>
      </c>
      <c r="AB365" s="74">
        <f t="shared" si="84"/>
        <v>0</v>
      </c>
      <c r="AC365" s="74">
        <f t="shared" si="85"/>
        <v>0</v>
      </c>
      <c r="AD365" s="74">
        <f t="shared" si="86"/>
        <v>0</v>
      </c>
      <c r="AE365" s="96">
        <f t="shared" si="87"/>
        <v>0</v>
      </c>
      <c r="AF365" s="74" t="str">
        <f t="shared" si="88"/>
        <v>sans</v>
      </c>
      <c r="AG365" s="74">
        <f t="shared" si="89"/>
        <v>0</v>
      </c>
      <c r="AH365" s="74">
        <f t="shared" si="80"/>
        <v>0</v>
      </c>
      <c r="AI365" s="74">
        <f t="shared" si="95"/>
        <v>0</v>
      </c>
      <c r="AJ365" s="74">
        <f t="shared" si="90"/>
        <v>0</v>
      </c>
      <c r="AK365" s="74">
        <f t="shared" si="91"/>
        <v>0</v>
      </c>
    </row>
    <row r="366" spans="1:37" ht="15.75" customHeight="1">
      <c r="A366" s="20"/>
      <c r="B366" s="19"/>
      <c r="C366" s="19"/>
      <c r="D366" s="70"/>
      <c r="E366" s="71"/>
      <c r="F366" s="125" t="str">
        <f>IF($A366 &lt;&gt; "",VLOOKUP($A366,CSP!$1:$1048576,10,FALSE)/1000000,"")</f>
        <v/>
      </c>
      <c r="G366" s="125" t="str">
        <f>IF($A366 &lt;&gt; "",VLOOKUP($A366,CSP!$1:$1048576,14,FALSE)/1000000,"")</f>
        <v/>
      </c>
      <c r="H366" s="126" t="str">
        <f t="shared" si="92"/>
        <v/>
      </c>
      <c r="I366" s="126" t="str">
        <f t="shared" si="93"/>
        <v/>
      </c>
      <c r="J366" s="126" t="str">
        <f t="shared" si="81"/>
        <v/>
      </c>
      <c r="K366" s="132" t="str">
        <f>IF($A366 &lt;&gt; "",VLOOKUP($A366,CSP!$1:$1048576,11,FALSE),"")</f>
        <v/>
      </c>
      <c r="L366" s="133" t="str">
        <f>IF($A366 &lt;&gt; "",VLOOKUP($A366,CSP!$1:$1048576,25,FALSE),"")</f>
        <v/>
      </c>
      <c r="N366" s="142"/>
      <c r="O366" s="144"/>
      <c r="P366" s="141" t="str">
        <f t="shared" ca="1" si="82"/>
        <v/>
      </c>
      <c r="W366" s="96">
        <f>SUMIF($E$11:$E$1004,AA366,AE$11:$AE$1004)</f>
        <v>0</v>
      </c>
      <c r="X366" s="74" t="str">
        <f t="shared" si="83"/>
        <v>sans</v>
      </c>
      <c r="Y366" s="74">
        <f>SUMIF($E$11:$E$1004,AA366,AD$11:$AD$1004)</f>
        <v>0</v>
      </c>
      <c r="Z366" s="95">
        <f>SUMIF($E$11:$E$1004,AA366,AB$11:$AB$1004)</f>
        <v>0</v>
      </c>
      <c r="AA366" s="97">
        <f t="shared" si="94"/>
        <v>356</v>
      </c>
      <c r="AB366" s="74">
        <f t="shared" si="84"/>
        <v>0</v>
      </c>
      <c r="AC366" s="74">
        <f t="shared" si="85"/>
        <v>0</v>
      </c>
      <c r="AD366" s="74">
        <f t="shared" si="86"/>
        <v>0</v>
      </c>
      <c r="AE366" s="96">
        <f t="shared" si="87"/>
        <v>0</v>
      </c>
      <c r="AF366" s="74" t="str">
        <f t="shared" si="88"/>
        <v>sans</v>
      </c>
      <c r="AG366" s="74">
        <f t="shared" si="89"/>
        <v>0</v>
      </c>
      <c r="AH366" s="74">
        <f t="shared" si="80"/>
        <v>0</v>
      </c>
      <c r="AI366" s="74">
        <f t="shared" si="95"/>
        <v>0</v>
      </c>
      <c r="AJ366" s="74">
        <f t="shared" si="90"/>
        <v>0</v>
      </c>
      <c r="AK366" s="74">
        <f t="shared" si="91"/>
        <v>0</v>
      </c>
    </row>
    <row r="367" spans="1:37" ht="15.75" customHeight="1">
      <c r="A367" s="20"/>
      <c r="B367" s="19"/>
      <c r="C367" s="19"/>
      <c r="D367" s="70"/>
      <c r="E367" s="71"/>
      <c r="F367" s="125" t="str">
        <f>IF($A367 &lt;&gt; "",VLOOKUP($A367,CSP!$1:$1048576,10,FALSE)/1000000,"")</f>
        <v/>
      </c>
      <c r="G367" s="125" t="str">
        <f>IF($A367 &lt;&gt; "",VLOOKUP($A367,CSP!$1:$1048576,14,FALSE)/1000000,"")</f>
        <v/>
      </c>
      <c r="H367" s="126" t="str">
        <f t="shared" si="92"/>
        <v/>
      </c>
      <c r="I367" s="126" t="str">
        <f t="shared" si="93"/>
        <v/>
      </c>
      <c r="J367" s="126" t="str">
        <f t="shared" si="81"/>
        <v/>
      </c>
      <c r="K367" s="132" t="str">
        <f>IF($A367 &lt;&gt; "",VLOOKUP($A367,CSP!$1:$1048576,11,FALSE),"")</f>
        <v/>
      </c>
      <c r="L367" s="133" t="str">
        <f>IF($A367 &lt;&gt; "",VLOOKUP($A367,CSP!$1:$1048576,25,FALSE),"")</f>
        <v/>
      </c>
      <c r="N367" s="142"/>
      <c r="O367" s="144"/>
      <c r="P367" s="141" t="str">
        <f t="shared" ca="1" si="82"/>
        <v/>
      </c>
      <c r="W367" s="96">
        <f>SUMIF($E$11:$E$1004,AA367,AE$11:$AE$1004)</f>
        <v>0</v>
      </c>
      <c r="X367" s="74" t="str">
        <f t="shared" si="83"/>
        <v>sans</v>
      </c>
      <c r="Y367" s="74">
        <f>SUMIF($E$11:$E$1004,AA367,AD$11:$AD$1004)</f>
        <v>0</v>
      </c>
      <c r="Z367" s="95">
        <f>SUMIF($E$11:$E$1004,AA367,AB$11:$AB$1004)</f>
        <v>0</v>
      </c>
      <c r="AA367" s="97">
        <f t="shared" si="94"/>
        <v>357</v>
      </c>
      <c r="AB367" s="74">
        <f t="shared" si="84"/>
        <v>0</v>
      </c>
      <c r="AC367" s="74">
        <f t="shared" si="85"/>
        <v>0</v>
      </c>
      <c r="AD367" s="74">
        <f t="shared" si="86"/>
        <v>0</v>
      </c>
      <c r="AE367" s="96">
        <f t="shared" si="87"/>
        <v>0</v>
      </c>
      <c r="AF367" s="74" t="str">
        <f t="shared" si="88"/>
        <v>sans</v>
      </c>
      <c r="AG367" s="74">
        <f t="shared" si="89"/>
        <v>0</v>
      </c>
      <c r="AH367" s="74">
        <f t="shared" si="80"/>
        <v>0</v>
      </c>
      <c r="AI367" s="74">
        <f t="shared" si="95"/>
        <v>0</v>
      </c>
      <c r="AJ367" s="74">
        <f t="shared" si="90"/>
        <v>0</v>
      </c>
      <c r="AK367" s="74">
        <f t="shared" si="91"/>
        <v>0</v>
      </c>
    </row>
    <row r="368" spans="1:37" ht="15.75" customHeight="1">
      <c r="A368" s="20"/>
      <c r="B368" s="19"/>
      <c r="C368" s="19"/>
      <c r="D368" s="70"/>
      <c r="E368" s="71"/>
      <c r="F368" s="125" t="str">
        <f>IF($A368 &lt;&gt; "",VLOOKUP($A368,CSP!$1:$1048576,10,FALSE)/1000000,"")</f>
        <v/>
      </c>
      <c r="G368" s="125" t="str">
        <f>IF($A368 &lt;&gt; "",VLOOKUP($A368,CSP!$1:$1048576,14,FALSE)/1000000,"")</f>
        <v/>
      </c>
      <c r="H368" s="126" t="str">
        <f t="shared" si="92"/>
        <v/>
      </c>
      <c r="I368" s="126" t="str">
        <f t="shared" si="93"/>
        <v/>
      </c>
      <c r="J368" s="126" t="str">
        <f t="shared" si="81"/>
        <v/>
      </c>
      <c r="K368" s="132" t="str">
        <f>IF($A368 &lt;&gt; "",VLOOKUP($A368,CSP!$1:$1048576,11,FALSE),"")</f>
        <v/>
      </c>
      <c r="L368" s="133" t="str">
        <f>IF($A368 &lt;&gt; "",VLOOKUP($A368,CSP!$1:$1048576,25,FALSE),"")</f>
        <v/>
      </c>
      <c r="N368" s="142"/>
      <c r="O368" s="144"/>
      <c r="P368" s="141" t="str">
        <f t="shared" ca="1" si="82"/>
        <v/>
      </c>
      <c r="W368" s="96">
        <f>SUMIF($E$11:$E$1004,AA368,AE$11:$AE$1004)</f>
        <v>0</v>
      </c>
      <c r="X368" s="74" t="str">
        <f t="shared" si="83"/>
        <v>sans</v>
      </c>
      <c r="Y368" s="74">
        <f>SUMIF($E$11:$E$1004,AA368,AD$11:$AD$1004)</f>
        <v>0</v>
      </c>
      <c r="Z368" s="95">
        <f>SUMIF($E$11:$E$1004,AA368,AB$11:$AB$1004)</f>
        <v>0</v>
      </c>
      <c r="AA368" s="97">
        <f t="shared" si="94"/>
        <v>358</v>
      </c>
      <c r="AB368" s="74">
        <f t="shared" si="84"/>
        <v>0</v>
      </c>
      <c r="AC368" s="74">
        <f t="shared" si="85"/>
        <v>0</v>
      </c>
      <c r="AD368" s="74">
        <f t="shared" si="86"/>
        <v>0</v>
      </c>
      <c r="AE368" s="96">
        <f t="shared" si="87"/>
        <v>0</v>
      </c>
      <c r="AF368" s="74" t="str">
        <f t="shared" si="88"/>
        <v>sans</v>
      </c>
      <c r="AG368" s="74">
        <f t="shared" si="89"/>
        <v>0</v>
      </c>
      <c r="AH368" s="74">
        <f t="shared" si="80"/>
        <v>0</v>
      </c>
      <c r="AI368" s="74">
        <f t="shared" si="95"/>
        <v>0</v>
      </c>
      <c r="AJ368" s="74">
        <f t="shared" si="90"/>
        <v>0</v>
      </c>
      <c r="AK368" s="74">
        <f t="shared" si="91"/>
        <v>0</v>
      </c>
    </row>
    <row r="369" spans="1:37" ht="15.75" customHeight="1">
      <c r="A369" s="20"/>
      <c r="B369" s="19"/>
      <c r="C369" s="19"/>
      <c r="D369" s="70"/>
      <c r="E369" s="71"/>
      <c r="F369" s="125" t="str">
        <f>IF($A369 &lt;&gt; "",VLOOKUP($A369,CSP!$1:$1048576,10,FALSE)/1000000,"")</f>
        <v/>
      </c>
      <c r="G369" s="125" t="str">
        <f>IF($A369 &lt;&gt; "",VLOOKUP($A369,CSP!$1:$1048576,14,FALSE)/1000000,"")</f>
        <v/>
      </c>
      <c r="H369" s="126" t="str">
        <f t="shared" si="92"/>
        <v/>
      </c>
      <c r="I369" s="126" t="str">
        <f t="shared" si="93"/>
        <v/>
      </c>
      <c r="J369" s="126" t="str">
        <f t="shared" si="81"/>
        <v/>
      </c>
      <c r="K369" s="132" t="str">
        <f>IF($A369 &lt;&gt; "",VLOOKUP($A369,CSP!$1:$1048576,11,FALSE),"")</f>
        <v/>
      </c>
      <c r="L369" s="133" t="str">
        <f>IF($A369 &lt;&gt; "",VLOOKUP($A369,CSP!$1:$1048576,25,FALSE),"")</f>
        <v/>
      </c>
      <c r="N369" s="142"/>
      <c r="O369" s="144"/>
      <c r="P369" s="141" t="str">
        <f t="shared" ca="1" si="82"/>
        <v/>
      </c>
      <c r="W369" s="96">
        <f>SUMIF($E$11:$E$1004,AA369,AE$11:$AE$1004)</f>
        <v>0</v>
      </c>
      <c r="X369" s="74" t="str">
        <f t="shared" si="83"/>
        <v>sans</v>
      </c>
      <c r="Y369" s="74">
        <f>SUMIF($E$11:$E$1004,AA369,AD$11:$AD$1004)</f>
        <v>0</v>
      </c>
      <c r="Z369" s="95">
        <f>SUMIF($E$11:$E$1004,AA369,AB$11:$AB$1004)</f>
        <v>0</v>
      </c>
      <c r="AA369" s="97">
        <f t="shared" si="94"/>
        <v>359</v>
      </c>
      <c r="AB369" s="74">
        <f t="shared" si="84"/>
        <v>0</v>
      </c>
      <c r="AC369" s="74">
        <f t="shared" si="85"/>
        <v>0</v>
      </c>
      <c r="AD369" s="74">
        <f t="shared" si="86"/>
        <v>0</v>
      </c>
      <c r="AE369" s="96">
        <f t="shared" si="87"/>
        <v>0</v>
      </c>
      <c r="AF369" s="74" t="str">
        <f t="shared" si="88"/>
        <v>sans</v>
      </c>
      <c r="AG369" s="74">
        <f t="shared" si="89"/>
        <v>0</v>
      </c>
      <c r="AH369" s="74">
        <f t="shared" si="80"/>
        <v>0</v>
      </c>
      <c r="AI369" s="74">
        <f t="shared" si="95"/>
        <v>0</v>
      </c>
      <c r="AJ369" s="74">
        <f t="shared" si="90"/>
        <v>0</v>
      </c>
      <c r="AK369" s="74">
        <f t="shared" si="91"/>
        <v>0</v>
      </c>
    </row>
    <row r="370" spans="1:37" ht="15.75" customHeight="1">
      <c r="A370" s="20"/>
      <c r="B370" s="19"/>
      <c r="C370" s="19"/>
      <c r="D370" s="70"/>
      <c r="E370" s="71"/>
      <c r="F370" s="125" t="str">
        <f>IF($A370 &lt;&gt; "",VLOOKUP($A370,CSP!$1:$1048576,10,FALSE)/1000000,"")</f>
        <v/>
      </c>
      <c r="G370" s="125" t="str">
        <f>IF($A370 &lt;&gt; "",VLOOKUP($A370,CSP!$1:$1048576,14,FALSE)/1000000,"")</f>
        <v/>
      </c>
      <c r="H370" s="126" t="str">
        <f t="shared" si="92"/>
        <v/>
      </c>
      <c r="I370" s="126" t="str">
        <f t="shared" si="93"/>
        <v/>
      </c>
      <c r="J370" s="126" t="str">
        <f t="shared" si="81"/>
        <v/>
      </c>
      <c r="K370" s="132" t="str">
        <f>IF($A370 &lt;&gt; "",VLOOKUP($A370,CSP!$1:$1048576,11,FALSE),"")</f>
        <v/>
      </c>
      <c r="L370" s="133" t="str">
        <f>IF($A370 &lt;&gt; "",VLOOKUP($A370,CSP!$1:$1048576,25,FALSE),"")</f>
        <v/>
      </c>
      <c r="N370" s="142"/>
      <c r="O370" s="144"/>
      <c r="P370" s="141" t="str">
        <f t="shared" ca="1" si="82"/>
        <v/>
      </c>
      <c r="W370" s="96">
        <f>SUMIF($E$11:$E$1004,AA370,AE$11:$AE$1004)</f>
        <v>0</v>
      </c>
      <c r="X370" s="74" t="str">
        <f t="shared" si="83"/>
        <v>sans</v>
      </c>
      <c r="Y370" s="74">
        <f>SUMIF($E$11:$E$1004,AA370,AD$11:$AD$1004)</f>
        <v>0</v>
      </c>
      <c r="Z370" s="95">
        <f>SUMIF($E$11:$E$1004,AA370,AB$11:$AB$1004)</f>
        <v>0</v>
      </c>
      <c r="AA370" s="97">
        <f t="shared" si="94"/>
        <v>360</v>
      </c>
      <c r="AB370" s="74">
        <f t="shared" si="84"/>
        <v>0</v>
      </c>
      <c r="AC370" s="74">
        <f t="shared" si="85"/>
        <v>0</v>
      </c>
      <c r="AD370" s="74">
        <f t="shared" si="86"/>
        <v>0</v>
      </c>
      <c r="AE370" s="96">
        <f t="shared" si="87"/>
        <v>0</v>
      </c>
      <c r="AF370" s="74" t="str">
        <f t="shared" si="88"/>
        <v>sans</v>
      </c>
      <c r="AG370" s="74">
        <f t="shared" si="89"/>
        <v>0</v>
      </c>
      <c r="AH370" s="74">
        <f t="shared" si="80"/>
        <v>0</v>
      </c>
      <c r="AI370" s="74">
        <f t="shared" si="95"/>
        <v>0</v>
      </c>
      <c r="AJ370" s="74">
        <f t="shared" si="90"/>
        <v>0</v>
      </c>
      <c r="AK370" s="74">
        <f t="shared" si="91"/>
        <v>0</v>
      </c>
    </row>
    <row r="371" spans="1:37" ht="15.75" customHeight="1">
      <c r="A371" s="20"/>
      <c r="B371" s="19"/>
      <c r="C371" s="19"/>
      <c r="D371" s="70"/>
      <c r="E371" s="71"/>
      <c r="F371" s="125" t="str">
        <f>IF($A371 &lt;&gt; "",VLOOKUP($A371,CSP!$1:$1048576,10,FALSE)/1000000,"")</f>
        <v/>
      </c>
      <c r="G371" s="125" t="str">
        <f>IF($A371 &lt;&gt; "",VLOOKUP($A371,CSP!$1:$1048576,14,FALSE)/1000000,"")</f>
        <v/>
      </c>
      <c r="H371" s="126" t="str">
        <f t="shared" si="92"/>
        <v/>
      </c>
      <c r="I371" s="126" t="str">
        <f t="shared" si="93"/>
        <v/>
      </c>
      <c r="J371" s="126" t="str">
        <f t="shared" si="81"/>
        <v/>
      </c>
      <c r="K371" s="132" t="str">
        <f>IF($A371 &lt;&gt; "",VLOOKUP($A371,CSP!$1:$1048576,11,FALSE),"")</f>
        <v/>
      </c>
      <c r="L371" s="133" t="str">
        <f>IF($A371 &lt;&gt; "",VLOOKUP($A371,CSP!$1:$1048576,25,FALSE),"")</f>
        <v/>
      </c>
      <c r="N371" s="142"/>
      <c r="O371" s="144"/>
      <c r="P371" s="141" t="str">
        <f t="shared" ca="1" si="82"/>
        <v/>
      </c>
      <c r="W371" s="96">
        <f>SUMIF($E$11:$E$1004,AA371,AE$11:$AE$1004)</f>
        <v>0</v>
      </c>
      <c r="X371" s="74" t="str">
        <f t="shared" si="83"/>
        <v>sans</v>
      </c>
      <c r="Y371" s="74">
        <f>SUMIF($E$11:$E$1004,AA371,AD$11:$AD$1004)</f>
        <v>0</v>
      </c>
      <c r="Z371" s="95">
        <f>SUMIF($E$11:$E$1004,AA371,AB$11:$AB$1004)</f>
        <v>0</v>
      </c>
      <c r="AA371" s="97">
        <f t="shared" si="94"/>
        <v>361</v>
      </c>
      <c r="AB371" s="74">
        <f t="shared" si="84"/>
        <v>0</v>
      </c>
      <c r="AC371" s="74">
        <f t="shared" si="85"/>
        <v>0</v>
      </c>
      <c r="AD371" s="74">
        <f t="shared" si="86"/>
        <v>0</v>
      </c>
      <c r="AE371" s="96">
        <f t="shared" si="87"/>
        <v>0</v>
      </c>
      <c r="AF371" s="74" t="str">
        <f t="shared" si="88"/>
        <v>sans</v>
      </c>
      <c r="AG371" s="74">
        <f t="shared" si="89"/>
        <v>0</v>
      </c>
      <c r="AH371" s="74">
        <f t="shared" si="80"/>
        <v>0</v>
      </c>
      <c r="AI371" s="74">
        <f t="shared" si="95"/>
        <v>0</v>
      </c>
      <c r="AJ371" s="74">
        <f t="shared" si="90"/>
        <v>0</v>
      </c>
      <c r="AK371" s="74">
        <f t="shared" si="91"/>
        <v>0</v>
      </c>
    </row>
    <row r="372" spans="1:37" ht="15.75" customHeight="1">
      <c r="A372" s="20"/>
      <c r="B372" s="19"/>
      <c r="C372" s="19"/>
      <c r="D372" s="70"/>
      <c r="E372" s="71"/>
      <c r="F372" s="125" t="str">
        <f>IF($A372 &lt;&gt; "",VLOOKUP($A372,CSP!$1:$1048576,10,FALSE)/1000000,"")</f>
        <v/>
      </c>
      <c r="G372" s="125" t="str">
        <f>IF($A372 &lt;&gt; "",VLOOKUP($A372,CSP!$1:$1048576,14,FALSE)/1000000,"")</f>
        <v/>
      </c>
      <c r="H372" s="126" t="str">
        <f t="shared" si="92"/>
        <v/>
      </c>
      <c r="I372" s="126" t="str">
        <f t="shared" si="93"/>
        <v/>
      </c>
      <c r="J372" s="126" t="str">
        <f t="shared" si="81"/>
        <v/>
      </c>
      <c r="K372" s="132" t="str">
        <f>IF($A372 &lt;&gt; "",VLOOKUP($A372,CSP!$1:$1048576,11,FALSE),"")</f>
        <v/>
      </c>
      <c r="L372" s="133" t="str">
        <f>IF($A372 &lt;&gt; "",VLOOKUP($A372,CSP!$1:$1048576,25,FALSE),"")</f>
        <v/>
      </c>
      <c r="N372" s="142"/>
      <c r="O372" s="144"/>
      <c r="P372" s="141" t="str">
        <f t="shared" ca="1" si="82"/>
        <v/>
      </c>
      <c r="W372" s="96">
        <f>SUMIF($E$11:$E$1004,AA372,AE$11:$AE$1004)</f>
        <v>0</v>
      </c>
      <c r="X372" s="74" t="str">
        <f t="shared" si="83"/>
        <v>sans</v>
      </c>
      <c r="Y372" s="74">
        <f>SUMIF($E$11:$E$1004,AA372,AD$11:$AD$1004)</f>
        <v>0</v>
      </c>
      <c r="Z372" s="95">
        <f>SUMIF($E$11:$E$1004,AA372,AB$11:$AB$1004)</f>
        <v>0</v>
      </c>
      <c r="AA372" s="97">
        <f t="shared" si="94"/>
        <v>362</v>
      </c>
      <c r="AB372" s="74">
        <f t="shared" si="84"/>
        <v>0</v>
      </c>
      <c r="AC372" s="74">
        <f t="shared" si="85"/>
        <v>0</v>
      </c>
      <c r="AD372" s="74">
        <f t="shared" si="86"/>
        <v>0</v>
      </c>
      <c r="AE372" s="96">
        <f t="shared" si="87"/>
        <v>0</v>
      </c>
      <c r="AF372" s="74" t="str">
        <f t="shared" si="88"/>
        <v>sans</v>
      </c>
      <c r="AG372" s="74">
        <f t="shared" si="89"/>
        <v>0</v>
      </c>
      <c r="AH372" s="74">
        <f t="shared" si="80"/>
        <v>0</v>
      </c>
      <c r="AI372" s="74">
        <f t="shared" si="95"/>
        <v>0</v>
      </c>
      <c r="AJ372" s="74">
        <f t="shared" si="90"/>
        <v>0</v>
      </c>
      <c r="AK372" s="74">
        <f t="shared" si="91"/>
        <v>0</v>
      </c>
    </row>
    <row r="373" spans="1:37" ht="15.75" customHeight="1">
      <c r="A373" s="20"/>
      <c r="B373" s="19"/>
      <c r="C373" s="19"/>
      <c r="D373" s="70"/>
      <c r="E373" s="71"/>
      <c r="F373" s="125" t="str">
        <f>IF($A373 &lt;&gt; "",VLOOKUP($A373,CSP!$1:$1048576,10,FALSE)/1000000,"")</f>
        <v/>
      </c>
      <c r="G373" s="125" t="str">
        <f>IF($A373 &lt;&gt; "",VLOOKUP($A373,CSP!$1:$1048576,14,FALSE)/1000000,"")</f>
        <v/>
      </c>
      <c r="H373" s="126" t="str">
        <f t="shared" si="92"/>
        <v/>
      </c>
      <c r="I373" s="126" t="str">
        <f t="shared" si="93"/>
        <v/>
      </c>
      <c r="J373" s="126" t="str">
        <f t="shared" si="81"/>
        <v/>
      </c>
      <c r="K373" s="132" t="str">
        <f>IF($A373 &lt;&gt; "",VLOOKUP($A373,CSP!$1:$1048576,11,FALSE),"")</f>
        <v/>
      </c>
      <c r="L373" s="133" t="str">
        <f>IF($A373 &lt;&gt; "",VLOOKUP($A373,CSP!$1:$1048576,25,FALSE),"")</f>
        <v/>
      </c>
      <c r="N373" s="142"/>
      <c r="O373" s="144"/>
      <c r="P373" s="141" t="str">
        <f t="shared" ca="1" si="82"/>
        <v/>
      </c>
      <c r="W373" s="96">
        <f>SUMIF($E$11:$E$1004,AA373,AE$11:$AE$1004)</f>
        <v>0</v>
      </c>
      <c r="X373" s="74" t="str">
        <f t="shared" si="83"/>
        <v>sans</v>
      </c>
      <c r="Y373" s="74">
        <f>SUMIF($E$11:$E$1004,AA373,AD$11:$AD$1004)</f>
        <v>0</v>
      </c>
      <c r="Z373" s="95">
        <f>SUMIF($E$11:$E$1004,AA373,AB$11:$AB$1004)</f>
        <v>0</v>
      </c>
      <c r="AA373" s="97">
        <f t="shared" si="94"/>
        <v>363</v>
      </c>
      <c r="AB373" s="74">
        <f t="shared" si="84"/>
        <v>0</v>
      </c>
      <c r="AC373" s="74">
        <f t="shared" si="85"/>
        <v>0</v>
      </c>
      <c r="AD373" s="74">
        <f t="shared" si="86"/>
        <v>0</v>
      </c>
      <c r="AE373" s="96">
        <f t="shared" si="87"/>
        <v>0</v>
      </c>
      <c r="AF373" s="74" t="str">
        <f t="shared" si="88"/>
        <v>sans</v>
      </c>
      <c r="AG373" s="74">
        <f t="shared" si="89"/>
        <v>0</v>
      </c>
      <c r="AH373" s="74">
        <f t="shared" si="80"/>
        <v>0</v>
      </c>
      <c r="AI373" s="74">
        <f t="shared" si="95"/>
        <v>0</v>
      </c>
      <c r="AJ373" s="74">
        <f t="shared" si="90"/>
        <v>0</v>
      </c>
      <c r="AK373" s="74">
        <f t="shared" si="91"/>
        <v>0</v>
      </c>
    </row>
    <row r="374" spans="1:37" ht="15.75" customHeight="1">
      <c r="A374" s="20"/>
      <c r="B374" s="19"/>
      <c r="C374" s="19"/>
      <c r="D374" s="70"/>
      <c r="E374" s="71"/>
      <c r="F374" s="125" t="str">
        <f>IF($A374 &lt;&gt; "",VLOOKUP($A374,CSP!$1:$1048576,10,FALSE)/1000000,"")</f>
        <v/>
      </c>
      <c r="G374" s="125" t="str">
        <f>IF($A374 &lt;&gt; "",VLOOKUP($A374,CSP!$1:$1048576,14,FALSE)/1000000,"")</f>
        <v/>
      </c>
      <c r="H374" s="126" t="str">
        <f t="shared" si="92"/>
        <v/>
      </c>
      <c r="I374" s="126" t="str">
        <f t="shared" si="93"/>
        <v/>
      </c>
      <c r="J374" s="126" t="str">
        <f t="shared" si="81"/>
        <v/>
      </c>
      <c r="K374" s="132" t="str">
        <f>IF($A374 &lt;&gt; "",VLOOKUP($A374,CSP!$1:$1048576,11,FALSE),"")</f>
        <v/>
      </c>
      <c r="L374" s="133" t="str">
        <f>IF($A374 &lt;&gt; "",VLOOKUP($A374,CSP!$1:$1048576,25,FALSE),"")</f>
        <v/>
      </c>
      <c r="N374" s="142"/>
      <c r="O374" s="144"/>
      <c r="P374" s="141" t="str">
        <f t="shared" ca="1" si="82"/>
        <v/>
      </c>
      <c r="W374" s="96">
        <f>SUMIF($E$11:$E$1004,AA374,AE$11:$AE$1004)</f>
        <v>0</v>
      </c>
      <c r="X374" s="74" t="str">
        <f t="shared" si="83"/>
        <v>sans</v>
      </c>
      <c r="Y374" s="74">
        <f>SUMIF($E$11:$E$1004,AA374,AD$11:$AD$1004)</f>
        <v>0</v>
      </c>
      <c r="Z374" s="95">
        <f>SUMIF($E$11:$E$1004,AA374,AB$11:$AB$1004)</f>
        <v>0</v>
      </c>
      <c r="AA374" s="97">
        <f t="shared" si="94"/>
        <v>364</v>
      </c>
      <c r="AB374" s="74">
        <f t="shared" si="84"/>
        <v>0</v>
      </c>
      <c r="AC374" s="74">
        <f t="shared" si="85"/>
        <v>0</v>
      </c>
      <c r="AD374" s="74">
        <f t="shared" si="86"/>
        <v>0</v>
      </c>
      <c r="AE374" s="96">
        <f t="shared" si="87"/>
        <v>0</v>
      </c>
      <c r="AF374" s="74" t="str">
        <f t="shared" si="88"/>
        <v>sans</v>
      </c>
      <c r="AG374" s="74">
        <f t="shared" si="89"/>
        <v>0</v>
      </c>
      <c r="AH374" s="74">
        <f t="shared" si="80"/>
        <v>0</v>
      </c>
      <c r="AI374" s="74">
        <f t="shared" si="95"/>
        <v>0</v>
      </c>
      <c r="AJ374" s="74">
        <f t="shared" si="90"/>
        <v>0</v>
      </c>
      <c r="AK374" s="74">
        <f t="shared" si="91"/>
        <v>0</v>
      </c>
    </row>
    <row r="375" spans="1:37" ht="15.75" customHeight="1">
      <c r="A375" s="20"/>
      <c r="B375" s="19"/>
      <c r="C375" s="19"/>
      <c r="D375" s="70"/>
      <c r="E375" s="71"/>
      <c r="F375" s="125" t="str">
        <f>IF($A375 &lt;&gt; "",VLOOKUP($A375,CSP!$1:$1048576,10,FALSE)/1000000,"")</f>
        <v/>
      </c>
      <c r="G375" s="125" t="str">
        <f>IF($A375 &lt;&gt; "",VLOOKUP($A375,CSP!$1:$1048576,14,FALSE)/1000000,"")</f>
        <v/>
      </c>
      <c r="H375" s="126" t="str">
        <f t="shared" si="92"/>
        <v/>
      </c>
      <c r="I375" s="126" t="str">
        <f t="shared" si="93"/>
        <v/>
      </c>
      <c r="J375" s="126" t="str">
        <f t="shared" si="81"/>
        <v/>
      </c>
      <c r="K375" s="132" t="str">
        <f>IF($A375 &lt;&gt; "",VLOOKUP($A375,CSP!$1:$1048576,11,FALSE),"")</f>
        <v/>
      </c>
      <c r="L375" s="133" t="str">
        <f>IF($A375 &lt;&gt; "",VLOOKUP($A375,CSP!$1:$1048576,25,FALSE),"")</f>
        <v/>
      </c>
      <c r="N375" s="142"/>
      <c r="O375" s="144"/>
      <c r="P375" s="141" t="str">
        <f t="shared" ca="1" si="82"/>
        <v/>
      </c>
      <c r="W375" s="96">
        <f>SUMIF($E$11:$E$1004,AA375,AE$11:$AE$1004)</f>
        <v>0</v>
      </c>
      <c r="X375" s="74" t="str">
        <f t="shared" si="83"/>
        <v>sans</v>
      </c>
      <c r="Y375" s="74">
        <f>SUMIF($E$11:$E$1004,AA375,AD$11:$AD$1004)</f>
        <v>0</v>
      </c>
      <c r="Z375" s="95">
        <f>SUMIF($E$11:$E$1004,AA375,AB$11:$AB$1004)</f>
        <v>0</v>
      </c>
      <c r="AA375" s="97">
        <f t="shared" si="94"/>
        <v>365</v>
      </c>
      <c r="AB375" s="74">
        <f t="shared" si="84"/>
        <v>0</v>
      </c>
      <c r="AC375" s="74">
        <f t="shared" si="85"/>
        <v>0</v>
      </c>
      <c r="AD375" s="74">
        <f t="shared" si="86"/>
        <v>0</v>
      </c>
      <c r="AE375" s="96">
        <f t="shared" si="87"/>
        <v>0</v>
      </c>
      <c r="AF375" s="74" t="str">
        <f t="shared" si="88"/>
        <v>sans</v>
      </c>
      <c r="AG375" s="74">
        <f t="shared" si="89"/>
        <v>0</v>
      </c>
      <c r="AH375" s="74">
        <f t="shared" si="80"/>
        <v>0</v>
      </c>
      <c r="AI375" s="74">
        <f t="shared" si="95"/>
        <v>0</v>
      </c>
      <c r="AJ375" s="74">
        <f t="shared" si="90"/>
        <v>0</v>
      </c>
      <c r="AK375" s="74">
        <f t="shared" si="91"/>
        <v>0</v>
      </c>
    </row>
    <row r="376" spans="1:37" ht="15.75" customHeight="1">
      <c r="A376" s="20"/>
      <c r="B376" s="19"/>
      <c r="C376" s="19"/>
      <c r="D376" s="70"/>
      <c r="E376" s="71"/>
      <c r="F376" s="125" t="str">
        <f>IF($A376 &lt;&gt; "",VLOOKUP($A376,CSP!$1:$1048576,10,FALSE)/1000000,"")</f>
        <v/>
      </c>
      <c r="G376" s="125" t="str">
        <f>IF($A376 &lt;&gt; "",VLOOKUP($A376,CSP!$1:$1048576,14,FALSE)/1000000,"")</f>
        <v/>
      </c>
      <c r="H376" s="126" t="str">
        <f t="shared" si="92"/>
        <v/>
      </c>
      <c r="I376" s="126" t="str">
        <f t="shared" si="93"/>
        <v/>
      </c>
      <c r="J376" s="126" t="str">
        <f t="shared" si="81"/>
        <v/>
      </c>
      <c r="K376" s="132" t="str">
        <f>IF($A376 &lt;&gt; "",VLOOKUP($A376,CSP!$1:$1048576,11,FALSE),"")</f>
        <v/>
      </c>
      <c r="L376" s="133" t="str">
        <f>IF($A376 &lt;&gt; "",VLOOKUP($A376,CSP!$1:$1048576,25,FALSE),"")</f>
        <v/>
      </c>
      <c r="N376" s="142"/>
      <c r="O376" s="144"/>
      <c r="P376" s="141" t="str">
        <f t="shared" ca="1" si="82"/>
        <v/>
      </c>
      <c r="W376" s="96">
        <f>SUMIF($E$11:$E$1004,AA376,AE$11:$AE$1004)</f>
        <v>0</v>
      </c>
      <c r="X376" s="74" t="str">
        <f t="shared" si="83"/>
        <v>sans</v>
      </c>
      <c r="Y376" s="74">
        <f>SUMIF($E$11:$E$1004,AA376,AD$11:$AD$1004)</f>
        <v>0</v>
      </c>
      <c r="Z376" s="95">
        <f>SUMIF($E$11:$E$1004,AA376,AB$11:$AB$1004)</f>
        <v>0</v>
      </c>
      <c r="AA376" s="97">
        <f t="shared" si="94"/>
        <v>366</v>
      </c>
      <c r="AB376" s="74">
        <f t="shared" si="84"/>
        <v>0</v>
      </c>
      <c r="AC376" s="74">
        <f t="shared" si="85"/>
        <v>0</v>
      </c>
      <c r="AD376" s="74">
        <f t="shared" si="86"/>
        <v>0</v>
      </c>
      <c r="AE376" s="96">
        <f t="shared" si="87"/>
        <v>0</v>
      </c>
      <c r="AF376" s="74" t="str">
        <f t="shared" si="88"/>
        <v>sans</v>
      </c>
      <c r="AG376" s="74">
        <f t="shared" si="89"/>
        <v>0</v>
      </c>
      <c r="AH376" s="74">
        <f t="shared" si="80"/>
        <v>0</v>
      </c>
      <c r="AI376" s="74">
        <f t="shared" si="95"/>
        <v>0</v>
      </c>
      <c r="AJ376" s="74">
        <f t="shared" si="90"/>
        <v>0</v>
      </c>
      <c r="AK376" s="74">
        <f t="shared" si="91"/>
        <v>0</v>
      </c>
    </row>
    <row r="377" spans="1:37" ht="15.75" customHeight="1">
      <c r="A377" s="20"/>
      <c r="B377" s="19"/>
      <c r="C377" s="19"/>
      <c r="D377" s="70"/>
      <c r="E377" s="71"/>
      <c r="F377" s="125" t="str">
        <f>IF($A377 &lt;&gt; "",VLOOKUP($A377,CSP!$1:$1048576,10,FALSE)/1000000,"")</f>
        <v/>
      </c>
      <c r="G377" s="125" t="str">
        <f>IF($A377 &lt;&gt; "",VLOOKUP($A377,CSP!$1:$1048576,14,FALSE)/1000000,"")</f>
        <v/>
      </c>
      <c r="H377" s="126" t="str">
        <f t="shared" si="92"/>
        <v/>
      </c>
      <c r="I377" s="126" t="str">
        <f t="shared" si="93"/>
        <v/>
      </c>
      <c r="J377" s="126" t="str">
        <f t="shared" si="81"/>
        <v/>
      </c>
      <c r="K377" s="132" t="str">
        <f>IF($A377 &lt;&gt; "",VLOOKUP($A377,CSP!$1:$1048576,11,FALSE),"")</f>
        <v/>
      </c>
      <c r="L377" s="133" t="str">
        <f>IF($A377 &lt;&gt; "",VLOOKUP($A377,CSP!$1:$1048576,25,FALSE),"")</f>
        <v/>
      </c>
      <c r="N377" s="142"/>
      <c r="O377" s="144"/>
      <c r="P377" s="141" t="str">
        <f t="shared" ca="1" si="82"/>
        <v/>
      </c>
      <c r="W377" s="96">
        <f>SUMIF($E$11:$E$1004,AA377,AE$11:$AE$1004)</f>
        <v>0</v>
      </c>
      <c r="X377" s="74" t="str">
        <f t="shared" si="83"/>
        <v>sans</v>
      </c>
      <c r="Y377" s="74">
        <f>SUMIF($E$11:$E$1004,AA377,AD$11:$AD$1004)</f>
        <v>0</v>
      </c>
      <c r="Z377" s="95">
        <f>SUMIF($E$11:$E$1004,AA377,AB$11:$AB$1004)</f>
        <v>0</v>
      </c>
      <c r="AA377" s="97">
        <f t="shared" si="94"/>
        <v>367</v>
      </c>
      <c r="AB377" s="74">
        <f t="shared" si="84"/>
        <v>0</v>
      </c>
      <c r="AC377" s="74">
        <f t="shared" si="85"/>
        <v>0</v>
      </c>
      <c r="AD377" s="74">
        <f t="shared" si="86"/>
        <v>0</v>
      </c>
      <c r="AE377" s="96">
        <f t="shared" si="87"/>
        <v>0</v>
      </c>
      <c r="AF377" s="74" t="str">
        <f t="shared" si="88"/>
        <v>sans</v>
      </c>
      <c r="AG377" s="74">
        <f t="shared" si="89"/>
        <v>0</v>
      </c>
      <c r="AH377" s="74">
        <f t="shared" si="80"/>
        <v>0</v>
      </c>
      <c r="AI377" s="74">
        <f t="shared" si="95"/>
        <v>0</v>
      </c>
      <c r="AJ377" s="74">
        <f t="shared" si="90"/>
        <v>0</v>
      </c>
      <c r="AK377" s="74">
        <f t="shared" si="91"/>
        <v>0</v>
      </c>
    </row>
    <row r="378" spans="1:37" ht="15.75" customHeight="1">
      <c r="A378" s="20"/>
      <c r="B378" s="19"/>
      <c r="C378" s="19"/>
      <c r="D378" s="70"/>
      <c r="E378" s="71"/>
      <c r="F378" s="125" t="str">
        <f>IF($A378 &lt;&gt; "",VLOOKUP($A378,CSP!$1:$1048576,10,FALSE)/1000000,"")</f>
        <v/>
      </c>
      <c r="G378" s="125" t="str">
        <f>IF($A378 &lt;&gt; "",VLOOKUP($A378,CSP!$1:$1048576,14,FALSE)/1000000,"")</f>
        <v/>
      </c>
      <c r="H378" s="126" t="str">
        <f t="shared" si="92"/>
        <v/>
      </c>
      <c r="I378" s="126" t="str">
        <f t="shared" si="93"/>
        <v/>
      </c>
      <c r="J378" s="126" t="str">
        <f t="shared" si="81"/>
        <v/>
      </c>
      <c r="K378" s="132" t="str">
        <f>IF($A378 &lt;&gt; "",VLOOKUP($A378,CSP!$1:$1048576,11,FALSE),"")</f>
        <v/>
      </c>
      <c r="L378" s="133" t="str">
        <f>IF($A378 &lt;&gt; "",VLOOKUP($A378,CSP!$1:$1048576,25,FALSE),"")</f>
        <v/>
      </c>
      <c r="N378" s="142"/>
      <c r="O378" s="144"/>
      <c r="P378" s="141" t="str">
        <f t="shared" ca="1" si="82"/>
        <v/>
      </c>
      <c r="W378" s="96">
        <f>SUMIF($E$11:$E$1004,AA378,AE$11:$AE$1004)</f>
        <v>0</v>
      </c>
      <c r="X378" s="74" t="str">
        <f t="shared" si="83"/>
        <v>sans</v>
      </c>
      <c r="Y378" s="74">
        <f>SUMIF($E$11:$E$1004,AA378,AD$11:$AD$1004)</f>
        <v>0</v>
      </c>
      <c r="Z378" s="95">
        <f>SUMIF($E$11:$E$1004,AA378,AB$11:$AB$1004)</f>
        <v>0</v>
      </c>
      <c r="AA378" s="97">
        <f t="shared" si="94"/>
        <v>368</v>
      </c>
      <c r="AB378" s="74">
        <f t="shared" si="84"/>
        <v>0</v>
      </c>
      <c r="AC378" s="74">
        <f t="shared" si="85"/>
        <v>0</v>
      </c>
      <c r="AD378" s="74">
        <f t="shared" si="86"/>
        <v>0</v>
      </c>
      <c r="AE378" s="96">
        <f t="shared" si="87"/>
        <v>0</v>
      </c>
      <c r="AF378" s="74" t="str">
        <f t="shared" si="88"/>
        <v>sans</v>
      </c>
      <c r="AG378" s="74">
        <f t="shared" si="89"/>
        <v>0</v>
      </c>
      <c r="AH378" s="74">
        <f t="shared" si="80"/>
        <v>0</v>
      </c>
      <c r="AI378" s="74">
        <f t="shared" si="95"/>
        <v>0</v>
      </c>
      <c r="AJ378" s="74">
        <f t="shared" si="90"/>
        <v>0</v>
      </c>
      <c r="AK378" s="74">
        <f t="shared" si="91"/>
        <v>0</v>
      </c>
    </row>
    <row r="379" spans="1:37" ht="15.75" customHeight="1">
      <c r="A379" s="20"/>
      <c r="B379" s="19"/>
      <c r="C379" s="19"/>
      <c r="D379" s="70"/>
      <c r="E379" s="71"/>
      <c r="F379" s="125" t="str">
        <f>IF($A379 &lt;&gt; "",VLOOKUP($A379,CSP!$1:$1048576,10,FALSE)/1000000,"")</f>
        <v/>
      </c>
      <c r="G379" s="125" t="str">
        <f>IF($A379 &lt;&gt; "",VLOOKUP($A379,CSP!$1:$1048576,14,FALSE)/1000000,"")</f>
        <v/>
      </c>
      <c r="H379" s="126" t="str">
        <f t="shared" si="92"/>
        <v/>
      </c>
      <c r="I379" s="126" t="str">
        <f t="shared" si="93"/>
        <v/>
      </c>
      <c r="J379" s="126" t="str">
        <f t="shared" si="81"/>
        <v/>
      </c>
      <c r="K379" s="132" t="str">
        <f>IF($A379 &lt;&gt; "",VLOOKUP($A379,CSP!$1:$1048576,11,FALSE),"")</f>
        <v/>
      </c>
      <c r="L379" s="133" t="str">
        <f>IF($A379 &lt;&gt; "",VLOOKUP($A379,CSP!$1:$1048576,25,FALSE),"")</f>
        <v/>
      </c>
      <c r="N379" s="142"/>
      <c r="O379" s="144"/>
      <c r="P379" s="141" t="str">
        <f t="shared" ca="1" si="82"/>
        <v/>
      </c>
      <c r="W379" s="96">
        <f>SUMIF($E$11:$E$1004,AA379,AE$11:$AE$1004)</f>
        <v>0</v>
      </c>
      <c r="X379" s="74" t="str">
        <f t="shared" si="83"/>
        <v>sans</v>
      </c>
      <c r="Y379" s="74">
        <f>SUMIF($E$11:$E$1004,AA379,AD$11:$AD$1004)</f>
        <v>0</v>
      </c>
      <c r="Z379" s="95">
        <f>SUMIF($E$11:$E$1004,AA379,AB$11:$AB$1004)</f>
        <v>0</v>
      </c>
      <c r="AA379" s="97">
        <f t="shared" si="94"/>
        <v>369</v>
      </c>
      <c r="AB379" s="74">
        <f t="shared" si="84"/>
        <v>0</v>
      </c>
      <c r="AC379" s="74">
        <f t="shared" si="85"/>
        <v>0</v>
      </c>
      <c r="AD379" s="74">
        <f t="shared" si="86"/>
        <v>0</v>
      </c>
      <c r="AE379" s="96">
        <f t="shared" si="87"/>
        <v>0</v>
      </c>
      <c r="AF379" s="74" t="str">
        <f t="shared" si="88"/>
        <v>sans</v>
      </c>
      <c r="AG379" s="74">
        <f t="shared" si="89"/>
        <v>0</v>
      </c>
      <c r="AH379" s="74">
        <f t="shared" si="80"/>
        <v>0</v>
      </c>
      <c r="AI379" s="74">
        <f t="shared" si="95"/>
        <v>0</v>
      </c>
      <c r="AJ379" s="74">
        <f t="shared" si="90"/>
        <v>0</v>
      </c>
      <c r="AK379" s="74">
        <f t="shared" si="91"/>
        <v>0</v>
      </c>
    </row>
    <row r="380" spans="1:37" ht="15.75" customHeight="1">
      <c r="A380" s="20"/>
      <c r="B380" s="19"/>
      <c r="C380" s="19"/>
      <c r="D380" s="70"/>
      <c r="E380" s="71"/>
      <c r="F380" s="125" t="str">
        <f>IF($A380 &lt;&gt; "",VLOOKUP($A380,CSP!$1:$1048576,10,FALSE)/1000000,"")</f>
        <v/>
      </c>
      <c r="G380" s="125" t="str">
        <f>IF($A380 &lt;&gt; "",VLOOKUP($A380,CSP!$1:$1048576,14,FALSE)/1000000,"")</f>
        <v/>
      </c>
      <c r="H380" s="126" t="str">
        <f t="shared" si="92"/>
        <v/>
      </c>
      <c r="I380" s="126" t="str">
        <f t="shared" si="93"/>
        <v/>
      </c>
      <c r="J380" s="126" t="str">
        <f t="shared" si="81"/>
        <v/>
      </c>
      <c r="K380" s="132" t="str">
        <f>IF($A380 &lt;&gt; "",VLOOKUP($A380,CSP!$1:$1048576,11,FALSE),"")</f>
        <v/>
      </c>
      <c r="L380" s="133" t="str">
        <f>IF($A380 &lt;&gt; "",VLOOKUP($A380,CSP!$1:$1048576,25,FALSE),"")</f>
        <v/>
      </c>
      <c r="N380" s="142"/>
      <c r="O380" s="144"/>
      <c r="P380" s="141" t="str">
        <f t="shared" ca="1" si="82"/>
        <v/>
      </c>
      <c r="W380" s="96">
        <f>SUMIF($E$11:$E$1004,AA380,AE$11:$AE$1004)</f>
        <v>0</v>
      </c>
      <c r="X380" s="74" t="str">
        <f t="shared" si="83"/>
        <v>sans</v>
      </c>
      <c r="Y380" s="74">
        <f>SUMIF($E$11:$E$1004,AA380,AD$11:$AD$1004)</f>
        <v>0</v>
      </c>
      <c r="Z380" s="95">
        <f>SUMIF($E$11:$E$1004,AA380,AB$11:$AB$1004)</f>
        <v>0</v>
      </c>
      <c r="AA380" s="97">
        <f t="shared" si="94"/>
        <v>370</v>
      </c>
      <c r="AB380" s="74">
        <f t="shared" si="84"/>
        <v>0</v>
      </c>
      <c r="AC380" s="74">
        <f t="shared" si="85"/>
        <v>0</v>
      </c>
      <c r="AD380" s="74">
        <f t="shared" si="86"/>
        <v>0</v>
      </c>
      <c r="AE380" s="96">
        <f t="shared" si="87"/>
        <v>0</v>
      </c>
      <c r="AF380" s="74" t="str">
        <f t="shared" si="88"/>
        <v>sans</v>
      </c>
      <c r="AG380" s="74">
        <f t="shared" si="89"/>
        <v>0</v>
      </c>
      <c r="AH380" s="74">
        <f t="shared" si="80"/>
        <v>0</v>
      </c>
      <c r="AI380" s="74">
        <f t="shared" si="95"/>
        <v>0</v>
      </c>
      <c r="AJ380" s="74">
        <f t="shared" si="90"/>
        <v>0</v>
      </c>
      <c r="AK380" s="74">
        <f t="shared" si="91"/>
        <v>0</v>
      </c>
    </row>
    <row r="381" spans="1:37" ht="15.75" customHeight="1">
      <c r="A381" s="20"/>
      <c r="B381" s="19"/>
      <c r="C381" s="19"/>
      <c r="D381" s="70"/>
      <c r="E381" s="71"/>
      <c r="F381" s="125" t="str">
        <f>IF($A381 &lt;&gt; "",VLOOKUP($A381,CSP!$1:$1048576,10,FALSE)/1000000,"")</f>
        <v/>
      </c>
      <c r="G381" s="125" t="str">
        <f>IF($A381 &lt;&gt; "",VLOOKUP($A381,CSP!$1:$1048576,14,FALSE)/1000000,"")</f>
        <v/>
      </c>
      <c r="H381" s="126" t="str">
        <f t="shared" si="92"/>
        <v/>
      </c>
      <c r="I381" s="126" t="str">
        <f t="shared" si="93"/>
        <v/>
      </c>
      <c r="J381" s="126" t="str">
        <f t="shared" si="81"/>
        <v/>
      </c>
      <c r="K381" s="132" t="str">
        <f>IF($A381 &lt;&gt; "",VLOOKUP($A381,CSP!$1:$1048576,11,FALSE),"")</f>
        <v/>
      </c>
      <c r="L381" s="133" t="str">
        <f>IF($A381 &lt;&gt; "",VLOOKUP($A381,CSP!$1:$1048576,25,FALSE),"")</f>
        <v/>
      </c>
      <c r="N381" s="142"/>
      <c r="O381" s="144"/>
      <c r="P381" s="141" t="str">
        <f t="shared" ca="1" si="82"/>
        <v/>
      </c>
      <c r="W381" s="96">
        <f>SUMIF($E$11:$E$1004,AA381,AE$11:$AE$1004)</f>
        <v>0</v>
      </c>
      <c r="X381" s="74" t="str">
        <f t="shared" si="83"/>
        <v>sans</v>
      </c>
      <c r="Y381" s="74">
        <f>SUMIF($E$11:$E$1004,AA381,AD$11:$AD$1004)</f>
        <v>0</v>
      </c>
      <c r="Z381" s="95">
        <f>SUMIF($E$11:$E$1004,AA381,AB$11:$AB$1004)</f>
        <v>0</v>
      </c>
      <c r="AA381" s="97">
        <f t="shared" si="94"/>
        <v>371</v>
      </c>
      <c r="AB381" s="74">
        <f t="shared" si="84"/>
        <v>0</v>
      </c>
      <c r="AC381" s="74">
        <f t="shared" si="85"/>
        <v>0</v>
      </c>
      <c r="AD381" s="74">
        <f t="shared" si="86"/>
        <v>0</v>
      </c>
      <c r="AE381" s="96">
        <f t="shared" si="87"/>
        <v>0</v>
      </c>
      <c r="AF381" s="74" t="str">
        <f t="shared" si="88"/>
        <v>sans</v>
      </c>
      <c r="AG381" s="74">
        <f t="shared" si="89"/>
        <v>0</v>
      </c>
      <c r="AH381" s="74">
        <f t="shared" si="80"/>
        <v>0</v>
      </c>
      <c r="AI381" s="74">
        <f t="shared" si="95"/>
        <v>0</v>
      </c>
      <c r="AJ381" s="74">
        <f t="shared" si="90"/>
        <v>0</v>
      </c>
      <c r="AK381" s="74">
        <f t="shared" si="91"/>
        <v>0</v>
      </c>
    </row>
    <row r="382" spans="1:37" ht="15.75" customHeight="1">
      <c r="A382" s="20"/>
      <c r="B382" s="19"/>
      <c r="C382" s="19"/>
      <c r="D382" s="70"/>
      <c r="E382" s="71"/>
      <c r="F382" s="125" t="str">
        <f>IF($A382 &lt;&gt; "",VLOOKUP($A382,CSP!$1:$1048576,10,FALSE)/1000000,"")</f>
        <v/>
      </c>
      <c r="G382" s="125" t="str">
        <f>IF($A382 &lt;&gt; "",VLOOKUP($A382,CSP!$1:$1048576,14,FALSE)/1000000,"")</f>
        <v/>
      </c>
      <c r="H382" s="126" t="str">
        <f t="shared" si="92"/>
        <v/>
      </c>
      <c r="I382" s="126" t="str">
        <f t="shared" si="93"/>
        <v/>
      </c>
      <c r="J382" s="126" t="str">
        <f t="shared" si="81"/>
        <v/>
      </c>
      <c r="K382" s="132" t="str">
        <f>IF($A382 &lt;&gt; "",VLOOKUP($A382,CSP!$1:$1048576,11,FALSE),"")</f>
        <v/>
      </c>
      <c r="L382" s="133" t="str">
        <f>IF($A382 &lt;&gt; "",VLOOKUP($A382,CSP!$1:$1048576,25,FALSE),"")</f>
        <v/>
      </c>
      <c r="N382" s="142"/>
      <c r="O382" s="144"/>
      <c r="P382" s="141" t="str">
        <f t="shared" ca="1" si="82"/>
        <v/>
      </c>
      <c r="W382" s="96">
        <f>SUMIF($E$11:$E$1004,AA382,AE$11:$AE$1004)</f>
        <v>0</v>
      </c>
      <c r="X382" s="74" t="str">
        <f t="shared" si="83"/>
        <v>sans</v>
      </c>
      <c r="Y382" s="74">
        <f>SUMIF($E$11:$E$1004,AA382,AD$11:$AD$1004)</f>
        <v>0</v>
      </c>
      <c r="Z382" s="95">
        <f>SUMIF($E$11:$E$1004,AA382,AB$11:$AB$1004)</f>
        <v>0</v>
      </c>
      <c r="AA382" s="97">
        <f t="shared" si="94"/>
        <v>372</v>
      </c>
      <c r="AB382" s="74">
        <f t="shared" si="84"/>
        <v>0</v>
      </c>
      <c r="AC382" s="74">
        <f t="shared" si="85"/>
        <v>0</v>
      </c>
      <c r="AD382" s="74">
        <f t="shared" si="86"/>
        <v>0</v>
      </c>
      <c r="AE382" s="96">
        <f t="shared" si="87"/>
        <v>0</v>
      </c>
      <c r="AF382" s="74" t="str">
        <f t="shared" si="88"/>
        <v>sans</v>
      </c>
      <c r="AG382" s="74">
        <f t="shared" si="89"/>
        <v>0</v>
      </c>
      <c r="AH382" s="74">
        <f t="shared" si="80"/>
        <v>0</v>
      </c>
      <c r="AI382" s="74">
        <f t="shared" si="95"/>
        <v>0</v>
      </c>
      <c r="AJ382" s="74">
        <f t="shared" si="90"/>
        <v>0</v>
      </c>
      <c r="AK382" s="74">
        <f t="shared" si="91"/>
        <v>0</v>
      </c>
    </row>
    <row r="383" spans="1:37" ht="15.75" customHeight="1">
      <c r="A383" s="20"/>
      <c r="B383" s="19"/>
      <c r="C383" s="19"/>
      <c r="D383" s="70"/>
      <c r="E383" s="71"/>
      <c r="F383" s="125" t="str">
        <f>IF($A383 &lt;&gt; "",VLOOKUP($A383,CSP!$1:$1048576,10,FALSE)/1000000,"")</f>
        <v/>
      </c>
      <c r="G383" s="125" t="str">
        <f>IF($A383 &lt;&gt; "",VLOOKUP($A383,CSP!$1:$1048576,14,FALSE)/1000000,"")</f>
        <v/>
      </c>
      <c r="H383" s="126" t="str">
        <f t="shared" si="92"/>
        <v/>
      </c>
      <c r="I383" s="126" t="str">
        <f t="shared" si="93"/>
        <v/>
      </c>
      <c r="J383" s="126" t="str">
        <f t="shared" si="81"/>
        <v/>
      </c>
      <c r="K383" s="132" t="str">
        <f>IF($A383 &lt;&gt; "",VLOOKUP($A383,CSP!$1:$1048576,11,FALSE),"")</f>
        <v/>
      </c>
      <c r="L383" s="133" t="str">
        <f>IF($A383 &lt;&gt; "",VLOOKUP($A383,CSP!$1:$1048576,25,FALSE),"")</f>
        <v/>
      </c>
      <c r="N383" s="142"/>
      <c r="O383" s="144"/>
      <c r="P383" s="141" t="str">
        <f t="shared" ca="1" si="82"/>
        <v/>
      </c>
      <c r="W383" s="96">
        <f>SUMIF($E$11:$E$1004,AA383,AE$11:$AE$1004)</f>
        <v>0</v>
      </c>
      <c r="X383" s="74" t="str">
        <f t="shared" si="83"/>
        <v>sans</v>
      </c>
      <c r="Y383" s="74">
        <f>SUMIF($E$11:$E$1004,AA383,AD$11:$AD$1004)</f>
        <v>0</v>
      </c>
      <c r="Z383" s="95">
        <f>SUMIF($E$11:$E$1004,AA383,AB$11:$AB$1004)</f>
        <v>0</v>
      </c>
      <c r="AA383" s="97">
        <f t="shared" si="94"/>
        <v>373</v>
      </c>
      <c r="AB383" s="74">
        <f t="shared" si="84"/>
        <v>0</v>
      </c>
      <c r="AC383" s="74">
        <f t="shared" si="85"/>
        <v>0</v>
      </c>
      <c r="AD383" s="74">
        <f t="shared" si="86"/>
        <v>0</v>
      </c>
      <c r="AE383" s="96">
        <f t="shared" si="87"/>
        <v>0</v>
      </c>
      <c r="AF383" s="74" t="str">
        <f t="shared" si="88"/>
        <v>sans</v>
      </c>
      <c r="AG383" s="74">
        <f t="shared" si="89"/>
        <v>0</v>
      </c>
      <c r="AH383" s="74">
        <f t="shared" si="80"/>
        <v>0</v>
      </c>
      <c r="AI383" s="74">
        <f t="shared" si="95"/>
        <v>0</v>
      </c>
      <c r="AJ383" s="74">
        <f t="shared" si="90"/>
        <v>0</v>
      </c>
      <c r="AK383" s="74">
        <f t="shared" si="91"/>
        <v>0</v>
      </c>
    </row>
    <row r="384" spans="1:37" ht="15.75" customHeight="1">
      <c r="A384" s="20"/>
      <c r="B384" s="19"/>
      <c r="C384" s="19"/>
      <c r="D384" s="70"/>
      <c r="E384" s="71"/>
      <c r="F384" s="125" t="str">
        <f>IF($A384 &lt;&gt; "",VLOOKUP($A384,CSP!$1:$1048576,10,FALSE)/1000000,"")</f>
        <v/>
      </c>
      <c r="G384" s="125" t="str">
        <f>IF($A384 &lt;&gt; "",VLOOKUP($A384,CSP!$1:$1048576,14,FALSE)/1000000,"")</f>
        <v/>
      </c>
      <c r="H384" s="126" t="str">
        <f t="shared" si="92"/>
        <v/>
      </c>
      <c r="I384" s="126" t="str">
        <f t="shared" si="93"/>
        <v/>
      </c>
      <c r="J384" s="126" t="str">
        <f t="shared" si="81"/>
        <v/>
      </c>
      <c r="K384" s="132" t="str">
        <f>IF($A384 &lt;&gt; "",VLOOKUP($A384,CSP!$1:$1048576,11,FALSE),"")</f>
        <v/>
      </c>
      <c r="L384" s="133" t="str">
        <f>IF($A384 &lt;&gt; "",VLOOKUP($A384,CSP!$1:$1048576,25,FALSE),"")</f>
        <v/>
      </c>
      <c r="N384" s="142"/>
      <c r="O384" s="144"/>
      <c r="P384" s="141" t="str">
        <f t="shared" ca="1" si="82"/>
        <v/>
      </c>
      <c r="W384" s="96">
        <f>SUMIF($E$11:$E$1004,AA384,AE$11:$AE$1004)</f>
        <v>0</v>
      </c>
      <c r="X384" s="74" t="str">
        <f t="shared" si="83"/>
        <v>sans</v>
      </c>
      <c r="Y384" s="74">
        <f>SUMIF($E$11:$E$1004,AA384,AD$11:$AD$1004)</f>
        <v>0</v>
      </c>
      <c r="Z384" s="95">
        <f>SUMIF($E$11:$E$1004,AA384,AB$11:$AB$1004)</f>
        <v>0</v>
      </c>
      <c r="AA384" s="97">
        <f t="shared" si="94"/>
        <v>374</v>
      </c>
      <c r="AB384" s="74">
        <f t="shared" si="84"/>
        <v>0</v>
      </c>
      <c r="AC384" s="74">
        <f t="shared" si="85"/>
        <v>0</v>
      </c>
      <c r="AD384" s="74">
        <f t="shared" si="86"/>
        <v>0</v>
      </c>
      <c r="AE384" s="96">
        <f t="shared" si="87"/>
        <v>0</v>
      </c>
      <c r="AF384" s="74" t="str">
        <f t="shared" si="88"/>
        <v>sans</v>
      </c>
      <c r="AG384" s="74">
        <f t="shared" si="89"/>
        <v>0</v>
      </c>
      <c r="AH384" s="74">
        <f t="shared" si="80"/>
        <v>0</v>
      </c>
      <c r="AI384" s="74">
        <f t="shared" si="95"/>
        <v>0</v>
      </c>
      <c r="AJ384" s="74">
        <f t="shared" si="90"/>
        <v>0</v>
      </c>
      <c r="AK384" s="74">
        <f t="shared" si="91"/>
        <v>0</v>
      </c>
    </row>
    <row r="385" spans="1:37" ht="15.75" customHeight="1">
      <c r="A385" s="20"/>
      <c r="B385" s="19"/>
      <c r="C385" s="19"/>
      <c r="D385" s="70"/>
      <c r="E385" s="71"/>
      <c r="F385" s="125" t="str">
        <f>IF($A385 &lt;&gt; "",VLOOKUP($A385,CSP!$1:$1048576,10,FALSE)/1000000,"")</f>
        <v/>
      </c>
      <c r="G385" s="125" t="str">
        <f>IF($A385 &lt;&gt; "",VLOOKUP($A385,CSP!$1:$1048576,14,FALSE)/1000000,"")</f>
        <v/>
      </c>
      <c r="H385" s="126" t="str">
        <f t="shared" si="92"/>
        <v/>
      </c>
      <c r="I385" s="126" t="str">
        <f t="shared" si="93"/>
        <v/>
      </c>
      <c r="J385" s="126" t="str">
        <f t="shared" si="81"/>
        <v/>
      </c>
      <c r="K385" s="132" t="str">
        <f>IF($A385 &lt;&gt; "",VLOOKUP($A385,CSP!$1:$1048576,11,FALSE),"")</f>
        <v/>
      </c>
      <c r="L385" s="133" t="str">
        <f>IF($A385 &lt;&gt; "",VLOOKUP($A385,CSP!$1:$1048576,25,FALSE),"")</f>
        <v/>
      </c>
      <c r="N385" s="142"/>
      <c r="O385" s="144"/>
      <c r="P385" s="141" t="str">
        <f t="shared" ca="1" si="82"/>
        <v/>
      </c>
      <c r="W385" s="96">
        <f>SUMIF($E$11:$E$1004,AA385,AE$11:$AE$1004)</f>
        <v>0</v>
      </c>
      <c r="X385" s="74" t="str">
        <f t="shared" si="83"/>
        <v>sans</v>
      </c>
      <c r="Y385" s="74">
        <f>SUMIF($E$11:$E$1004,AA385,AD$11:$AD$1004)</f>
        <v>0</v>
      </c>
      <c r="Z385" s="95">
        <f>SUMIF($E$11:$E$1004,AA385,AB$11:$AB$1004)</f>
        <v>0</v>
      </c>
      <c r="AA385" s="97">
        <f t="shared" si="94"/>
        <v>375</v>
      </c>
      <c r="AB385" s="74">
        <f t="shared" si="84"/>
        <v>0</v>
      </c>
      <c r="AC385" s="74">
        <f t="shared" si="85"/>
        <v>0</v>
      </c>
      <c r="AD385" s="74">
        <f t="shared" si="86"/>
        <v>0</v>
      </c>
      <c r="AE385" s="96">
        <f t="shared" si="87"/>
        <v>0</v>
      </c>
      <c r="AF385" s="74" t="str">
        <f t="shared" si="88"/>
        <v>sans</v>
      </c>
      <c r="AG385" s="74">
        <f t="shared" si="89"/>
        <v>0</v>
      </c>
      <c r="AH385" s="74">
        <f t="shared" si="80"/>
        <v>0</v>
      </c>
      <c r="AI385" s="74">
        <f t="shared" si="95"/>
        <v>0</v>
      </c>
      <c r="AJ385" s="74">
        <f t="shared" si="90"/>
        <v>0</v>
      </c>
      <c r="AK385" s="74">
        <f t="shared" si="91"/>
        <v>0</v>
      </c>
    </row>
    <row r="386" spans="1:37" ht="15.75" customHeight="1">
      <c r="A386" s="20"/>
      <c r="B386" s="19"/>
      <c r="C386" s="19"/>
      <c r="D386" s="70"/>
      <c r="E386" s="71"/>
      <c r="F386" s="125" t="str">
        <f>IF($A386 &lt;&gt; "",VLOOKUP($A386,CSP!$1:$1048576,10,FALSE)/1000000,"")</f>
        <v/>
      </c>
      <c r="G386" s="125" t="str">
        <f>IF($A386 &lt;&gt; "",VLOOKUP($A386,CSP!$1:$1048576,14,FALSE)/1000000,"")</f>
        <v/>
      </c>
      <c r="H386" s="126" t="str">
        <f t="shared" si="92"/>
        <v/>
      </c>
      <c r="I386" s="126" t="str">
        <f t="shared" si="93"/>
        <v/>
      </c>
      <c r="J386" s="126" t="str">
        <f t="shared" si="81"/>
        <v/>
      </c>
      <c r="K386" s="132" t="str">
        <f>IF($A386 &lt;&gt; "",VLOOKUP($A386,CSP!$1:$1048576,11,FALSE),"")</f>
        <v/>
      </c>
      <c r="L386" s="133" t="str">
        <f>IF($A386 &lt;&gt; "",VLOOKUP($A386,CSP!$1:$1048576,25,FALSE),"")</f>
        <v/>
      </c>
      <c r="N386" s="142"/>
      <c r="O386" s="144"/>
      <c r="P386" s="141" t="str">
        <f t="shared" ca="1" si="82"/>
        <v/>
      </c>
      <c r="W386" s="96">
        <f>SUMIF($E$11:$E$1004,AA386,AE$11:$AE$1004)</f>
        <v>0</v>
      </c>
      <c r="X386" s="74" t="str">
        <f t="shared" si="83"/>
        <v>sans</v>
      </c>
      <c r="Y386" s="74">
        <f>SUMIF($E$11:$E$1004,AA386,AD$11:$AD$1004)</f>
        <v>0</v>
      </c>
      <c r="Z386" s="95">
        <f>SUMIF($E$11:$E$1004,AA386,AB$11:$AB$1004)</f>
        <v>0</v>
      </c>
      <c r="AA386" s="97">
        <f t="shared" si="94"/>
        <v>376</v>
      </c>
      <c r="AB386" s="74">
        <f t="shared" si="84"/>
        <v>0</v>
      </c>
      <c r="AC386" s="74">
        <f t="shared" si="85"/>
        <v>0</v>
      </c>
      <c r="AD386" s="74">
        <f t="shared" si="86"/>
        <v>0</v>
      </c>
      <c r="AE386" s="96">
        <f t="shared" si="87"/>
        <v>0</v>
      </c>
      <c r="AF386" s="74" t="str">
        <f t="shared" si="88"/>
        <v>sans</v>
      </c>
      <c r="AG386" s="74">
        <f t="shared" si="89"/>
        <v>0</v>
      </c>
      <c r="AH386" s="74">
        <f t="shared" si="80"/>
        <v>0</v>
      </c>
      <c r="AI386" s="74">
        <f t="shared" si="95"/>
        <v>0</v>
      </c>
      <c r="AJ386" s="74">
        <f t="shared" si="90"/>
        <v>0</v>
      </c>
      <c r="AK386" s="74">
        <f t="shared" si="91"/>
        <v>0</v>
      </c>
    </row>
    <row r="387" spans="1:37" ht="15.75" customHeight="1">
      <c r="A387" s="20"/>
      <c r="B387" s="19"/>
      <c r="C387" s="19"/>
      <c r="D387" s="70"/>
      <c r="E387" s="71"/>
      <c r="F387" s="125" t="str">
        <f>IF($A387 &lt;&gt; "",VLOOKUP($A387,CSP!$1:$1048576,10,FALSE)/1000000,"")</f>
        <v/>
      </c>
      <c r="G387" s="125" t="str">
        <f>IF($A387 &lt;&gt; "",VLOOKUP($A387,CSP!$1:$1048576,14,FALSE)/1000000,"")</f>
        <v/>
      </c>
      <c r="H387" s="126" t="str">
        <f t="shared" si="92"/>
        <v/>
      </c>
      <c r="I387" s="126" t="str">
        <f t="shared" si="93"/>
        <v/>
      </c>
      <c r="J387" s="126" t="str">
        <f t="shared" si="81"/>
        <v/>
      </c>
      <c r="K387" s="132" t="str">
        <f>IF($A387 &lt;&gt; "",VLOOKUP($A387,CSP!$1:$1048576,11,FALSE),"")</f>
        <v/>
      </c>
      <c r="L387" s="133" t="str">
        <f>IF($A387 &lt;&gt; "",VLOOKUP($A387,CSP!$1:$1048576,25,FALSE),"")</f>
        <v/>
      </c>
      <c r="N387" s="142"/>
      <c r="O387" s="144"/>
      <c r="P387" s="141" t="str">
        <f t="shared" ca="1" si="82"/>
        <v/>
      </c>
      <c r="W387" s="96">
        <f>SUMIF($E$11:$E$1004,AA387,AE$11:$AE$1004)</f>
        <v>0</v>
      </c>
      <c r="X387" s="74" t="str">
        <f t="shared" si="83"/>
        <v>sans</v>
      </c>
      <c r="Y387" s="74">
        <f>SUMIF($E$11:$E$1004,AA387,AD$11:$AD$1004)</f>
        <v>0</v>
      </c>
      <c r="Z387" s="95">
        <f>SUMIF($E$11:$E$1004,AA387,AB$11:$AB$1004)</f>
        <v>0</v>
      </c>
      <c r="AA387" s="97">
        <f t="shared" si="94"/>
        <v>377</v>
      </c>
      <c r="AB387" s="74">
        <f t="shared" si="84"/>
        <v>0</v>
      </c>
      <c r="AC387" s="74">
        <f t="shared" si="85"/>
        <v>0</v>
      </c>
      <c r="AD387" s="74">
        <f t="shared" si="86"/>
        <v>0</v>
      </c>
      <c r="AE387" s="96">
        <f t="shared" si="87"/>
        <v>0</v>
      </c>
      <c r="AF387" s="74" t="str">
        <f t="shared" si="88"/>
        <v>sans</v>
      </c>
      <c r="AG387" s="74">
        <f t="shared" si="89"/>
        <v>0</v>
      </c>
      <c r="AH387" s="74">
        <f t="shared" si="80"/>
        <v>0</v>
      </c>
      <c r="AI387" s="74">
        <f t="shared" si="95"/>
        <v>0</v>
      </c>
      <c r="AJ387" s="74">
        <f t="shared" si="90"/>
        <v>0</v>
      </c>
      <c r="AK387" s="74">
        <f t="shared" si="91"/>
        <v>0</v>
      </c>
    </row>
    <row r="388" spans="1:37" ht="15.75" customHeight="1">
      <c r="A388" s="20"/>
      <c r="B388" s="19"/>
      <c r="C388" s="19"/>
      <c r="D388" s="70"/>
      <c r="E388" s="71"/>
      <c r="F388" s="125" t="str">
        <f>IF($A388 &lt;&gt; "",VLOOKUP($A388,CSP!$1:$1048576,10,FALSE)/1000000,"")</f>
        <v/>
      </c>
      <c r="G388" s="125" t="str">
        <f>IF($A388 &lt;&gt; "",VLOOKUP($A388,CSP!$1:$1048576,14,FALSE)/1000000,"")</f>
        <v/>
      </c>
      <c r="H388" s="126" t="str">
        <f t="shared" si="92"/>
        <v/>
      </c>
      <c r="I388" s="126" t="str">
        <f t="shared" si="93"/>
        <v/>
      </c>
      <c r="J388" s="126" t="str">
        <f t="shared" si="81"/>
        <v/>
      </c>
      <c r="K388" s="132" t="str">
        <f>IF($A388 &lt;&gt; "",VLOOKUP($A388,CSP!$1:$1048576,11,FALSE),"")</f>
        <v/>
      </c>
      <c r="L388" s="133" t="str">
        <f>IF($A388 &lt;&gt; "",VLOOKUP($A388,CSP!$1:$1048576,25,FALSE),"")</f>
        <v/>
      </c>
      <c r="N388" s="142"/>
      <c r="O388" s="144"/>
      <c r="P388" s="141" t="str">
        <f t="shared" ca="1" si="82"/>
        <v/>
      </c>
      <c r="W388" s="96">
        <f>SUMIF($E$11:$E$1004,AA388,AE$11:$AE$1004)</f>
        <v>0</v>
      </c>
      <c r="X388" s="74" t="str">
        <f t="shared" si="83"/>
        <v>sans</v>
      </c>
      <c r="Y388" s="74">
        <f>SUMIF($E$11:$E$1004,AA388,AD$11:$AD$1004)</f>
        <v>0</v>
      </c>
      <c r="Z388" s="95">
        <f>SUMIF($E$11:$E$1004,AA388,AB$11:$AB$1004)</f>
        <v>0</v>
      </c>
      <c r="AA388" s="97">
        <f t="shared" si="94"/>
        <v>378</v>
      </c>
      <c r="AB388" s="74">
        <f t="shared" si="84"/>
        <v>0</v>
      </c>
      <c r="AC388" s="74">
        <f t="shared" si="85"/>
        <v>0</v>
      </c>
      <c r="AD388" s="74">
        <f t="shared" si="86"/>
        <v>0</v>
      </c>
      <c r="AE388" s="96">
        <f t="shared" si="87"/>
        <v>0</v>
      </c>
      <c r="AF388" s="74" t="str">
        <f t="shared" si="88"/>
        <v>sans</v>
      </c>
      <c r="AG388" s="74">
        <f t="shared" si="89"/>
        <v>0</v>
      </c>
      <c r="AH388" s="74">
        <f t="shared" si="80"/>
        <v>0</v>
      </c>
      <c r="AI388" s="74">
        <f t="shared" si="95"/>
        <v>0</v>
      </c>
      <c r="AJ388" s="74">
        <f t="shared" si="90"/>
        <v>0</v>
      </c>
      <c r="AK388" s="74">
        <f t="shared" si="91"/>
        <v>0</v>
      </c>
    </row>
    <row r="389" spans="1:37" ht="15.75" customHeight="1">
      <c r="A389" s="20"/>
      <c r="B389" s="19"/>
      <c r="C389" s="19"/>
      <c r="D389" s="70"/>
      <c r="E389" s="71"/>
      <c r="F389" s="125" t="str">
        <f>IF($A389 &lt;&gt; "",VLOOKUP($A389,CSP!$1:$1048576,10,FALSE)/1000000,"")</f>
        <v/>
      </c>
      <c r="G389" s="125" t="str">
        <f>IF($A389 &lt;&gt; "",VLOOKUP($A389,CSP!$1:$1048576,14,FALSE)/1000000,"")</f>
        <v/>
      </c>
      <c r="H389" s="126" t="str">
        <f t="shared" si="92"/>
        <v/>
      </c>
      <c r="I389" s="126" t="str">
        <f t="shared" si="93"/>
        <v/>
      </c>
      <c r="J389" s="126" t="str">
        <f t="shared" si="81"/>
        <v/>
      </c>
      <c r="K389" s="132" t="str">
        <f>IF($A389 &lt;&gt; "",VLOOKUP($A389,CSP!$1:$1048576,11,FALSE),"")</f>
        <v/>
      </c>
      <c r="L389" s="133" t="str">
        <f>IF($A389 &lt;&gt; "",VLOOKUP($A389,CSP!$1:$1048576,25,FALSE),"")</f>
        <v/>
      </c>
      <c r="N389" s="142"/>
      <c r="O389" s="144"/>
      <c r="P389" s="141" t="str">
        <f t="shared" ca="1" si="82"/>
        <v/>
      </c>
      <c r="W389" s="96">
        <f>SUMIF($E$11:$E$1004,AA389,AE$11:$AE$1004)</f>
        <v>0</v>
      </c>
      <c r="X389" s="74" t="str">
        <f t="shared" si="83"/>
        <v>sans</v>
      </c>
      <c r="Y389" s="74">
        <f>SUMIF($E$11:$E$1004,AA389,AD$11:$AD$1004)</f>
        <v>0</v>
      </c>
      <c r="Z389" s="95">
        <f>SUMIF($E$11:$E$1004,AA389,AB$11:$AB$1004)</f>
        <v>0</v>
      </c>
      <c r="AA389" s="97">
        <f t="shared" si="94"/>
        <v>379</v>
      </c>
      <c r="AB389" s="74">
        <f t="shared" si="84"/>
        <v>0</v>
      </c>
      <c r="AC389" s="74">
        <f t="shared" si="85"/>
        <v>0</v>
      </c>
      <c r="AD389" s="74">
        <f t="shared" si="86"/>
        <v>0</v>
      </c>
      <c r="AE389" s="96">
        <f t="shared" si="87"/>
        <v>0</v>
      </c>
      <c r="AF389" s="74" t="str">
        <f t="shared" si="88"/>
        <v>sans</v>
      </c>
      <c r="AG389" s="74">
        <f t="shared" si="89"/>
        <v>0</v>
      </c>
      <c r="AH389" s="74">
        <f t="shared" si="80"/>
        <v>0</v>
      </c>
      <c r="AI389" s="74">
        <f t="shared" si="95"/>
        <v>0</v>
      </c>
      <c r="AJ389" s="74">
        <f t="shared" si="90"/>
        <v>0</v>
      </c>
      <c r="AK389" s="74">
        <f t="shared" si="91"/>
        <v>0</v>
      </c>
    </row>
    <row r="390" spans="1:37" ht="15.75" customHeight="1">
      <c r="A390" s="20"/>
      <c r="B390" s="19"/>
      <c r="C390" s="19"/>
      <c r="D390" s="70"/>
      <c r="E390" s="71"/>
      <c r="F390" s="125" t="str">
        <f>IF($A390 &lt;&gt; "",VLOOKUP($A390,CSP!$1:$1048576,10,FALSE)/1000000,"")</f>
        <v/>
      </c>
      <c r="G390" s="125" t="str">
        <f>IF($A390 &lt;&gt; "",VLOOKUP($A390,CSP!$1:$1048576,14,FALSE)/1000000,"")</f>
        <v/>
      </c>
      <c r="H390" s="126" t="str">
        <f t="shared" si="92"/>
        <v/>
      </c>
      <c r="I390" s="126" t="str">
        <f t="shared" si="93"/>
        <v/>
      </c>
      <c r="J390" s="126" t="str">
        <f t="shared" si="81"/>
        <v/>
      </c>
      <c r="K390" s="132" t="str">
        <f>IF($A390 &lt;&gt; "",VLOOKUP($A390,CSP!$1:$1048576,11,FALSE),"")</f>
        <v/>
      </c>
      <c r="L390" s="133" t="str">
        <f>IF($A390 &lt;&gt; "",VLOOKUP($A390,CSP!$1:$1048576,25,FALSE),"")</f>
        <v/>
      </c>
      <c r="N390" s="142"/>
      <c r="O390" s="144"/>
      <c r="P390" s="141" t="str">
        <f t="shared" ca="1" si="82"/>
        <v/>
      </c>
      <c r="W390" s="96">
        <f>SUMIF($E$11:$E$1004,AA390,AE$11:$AE$1004)</f>
        <v>0</v>
      </c>
      <c r="X390" s="74" t="str">
        <f t="shared" si="83"/>
        <v>sans</v>
      </c>
      <c r="Y390" s="74">
        <f>SUMIF($E$11:$E$1004,AA390,AD$11:$AD$1004)</f>
        <v>0</v>
      </c>
      <c r="Z390" s="95">
        <f>SUMIF($E$11:$E$1004,AA390,AB$11:$AB$1004)</f>
        <v>0</v>
      </c>
      <c r="AA390" s="97">
        <f t="shared" si="94"/>
        <v>380</v>
      </c>
      <c r="AB390" s="74">
        <f t="shared" si="84"/>
        <v>0</v>
      </c>
      <c r="AC390" s="74">
        <f t="shared" si="85"/>
        <v>0</v>
      </c>
      <c r="AD390" s="74">
        <f t="shared" si="86"/>
        <v>0</v>
      </c>
      <c r="AE390" s="96">
        <f t="shared" si="87"/>
        <v>0</v>
      </c>
      <c r="AF390" s="74" t="str">
        <f t="shared" si="88"/>
        <v>sans</v>
      </c>
      <c r="AG390" s="74">
        <f t="shared" si="89"/>
        <v>0</v>
      </c>
      <c r="AH390" s="74">
        <f t="shared" si="80"/>
        <v>0</v>
      </c>
      <c r="AI390" s="74">
        <f t="shared" si="95"/>
        <v>0</v>
      </c>
      <c r="AJ390" s="74">
        <f t="shared" si="90"/>
        <v>0</v>
      </c>
      <c r="AK390" s="74">
        <f t="shared" si="91"/>
        <v>0</v>
      </c>
    </row>
    <row r="391" spans="1:37" ht="15.75" customHeight="1">
      <c r="A391" s="20"/>
      <c r="B391" s="19"/>
      <c r="C391" s="19"/>
      <c r="D391" s="70"/>
      <c r="E391" s="71"/>
      <c r="F391" s="125" t="str">
        <f>IF($A391 &lt;&gt; "",VLOOKUP($A391,CSP!$1:$1048576,10,FALSE)/1000000,"")</f>
        <v/>
      </c>
      <c r="G391" s="125" t="str">
        <f>IF($A391 &lt;&gt; "",VLOOKUP($A391,CSP!$1:$1048576,14,FALSE)/1000000,"")</f>
        <v/>
      </c>
      <c r="H391" s="126" t="str">
        <f t="shared" si="92"/>
        <v/>
      </c>
      <c r="I391" s="126" t="str">
        <f t="shared" si="93"/>
        <v/>
      </c>
      <c r="J391" s="126" t="str">
        <f t="shared" si="81"/>
        <v/>
      </c>
      <c r="K391" s="132" t="str">
        <f>IF($A391 &lt;&gt; "",VLOOKUP($A391,CSP!$1:$1048576,11,FALSE),"")</f>
        <v/>
      </c>
      <c r="L391" s="133" t="str">
        <f>IF($A391 &lt;&gt; "",VLOOKUP($A391,CSP!$1:$1048576,25,FALSE),"")</f>
        <v/>
      </c>
      <c r="N391" s="142"/>
      <c r="O391" s="144"/>
      <c r="P391" s="141" t="str">
        <f t="shared" ca="1" si="82"/>
        <v/>
      </c>
      <c r="W391" s="96">
        <f>SUMIF($E$11:$E$1004,AA391,AE$11:$AE$1004)</f>
        <v>0</v>
      </c>
      <c r="X391" s="74" t="str">
        <f t="shared" si="83"/>
        <v>sans</v>
      </c>
      <c r="Y391" s="74">
        <f>SUMIF($E$11:$E$1004,AA391,AD$11:$AD$1004)</f>
        <v>0</v>
      </c>
      <c r="Z391" s="95">
        <f>SUMIF($E$11:$E$1004,AA391,AB$11:$AB$1004)</f>
        <v>0</v>
      </c>
      <c r="AA391" s="97">
        <f t="shared" si="94"/>
        <v>381</v>
      </c>
      <c r="AB391" s="74">
        <f t="shared" si="84"/>
        <v>0</v>
      </c>
      <c r="AC391" s="74">
        <f t="shared" si="85"/>
        <v>0</v>
      </c>
      <c r="AD391" s="74">
        <f t="shared" si="86"/>
        <v>0</v>
      </c>
      <c r="AE391" s="96">
        <f t="shared" si="87"/>
        <v>0</v>
      </c>
      <c r="AF391" s="74" t="str">
        <f t="shared" si="88"/>
        <v>sans</v>
      </c>
      <c r="AG391" s="74">
        <f t="shared" si="89"/>
        <v>0</v>
      </c>
      <c r="AH391" s="74">
        <f t="shared" si="80"/>
        <v>0</v>
      </c>
      <c r="AI391" s="74">
        <f t="shared" si="95"/>
        <v>0</v>
      </c>
      <c r="AJ391" s="74">
        <f t="shared" si="90"/>
        <v>0</v>
      </c>
      <c r="AK391" s="74">
        <f t="shared" si="91"/>
        <v>0</v>
      </c>
    </row>
    <row r="392" spans="1:37" ht="15.75" customHeight="1">
      <c r="A392" s="20"/>
      <c r="B392" s="19"/>
      <c r="C392" s="19"/>
      <c r="D392" s="70"/>
      <c r="E392" s="71"/>
      <c r="F392" s="125" t="str">
        <f>IF($A392 &lt;&gt; "",VLOOKUP($A392,CSP!$1:$1048576,10,FALSE)/1000000,"")</f>
        <v/>
      </c>
      <c r="G392" s="125" t="str">
        <f>IF($A392 &lt;&gt; "",VLOOKUP($A392,CSP!$1:$1048576,14,FALSE)/1000000,"")</f>
        <v/>
      </c>
      <c r="H392" s="126" t="str">
        <f t="shared" si="92"/>
        <v/>
      </c>
      <c r="I392" s="126" t="str">
        <f t="shared" si="93"/>
        <v/>
      </c>
      <c r="J392" s="126" t="str">
        <f t="shared" si="81"/>
        <v/>
      </c>
      <c r="K392" s="132" t="str">
        <f>IF($A392 &lt;&gt; "",VLOOKUP($A392,CSP!$1:$1048576,11,FALSE),"")</f>
        <v/>
      </c>
      <c r="L392" s="133" t="str">
        <f>IF($A392 &lt;&gt; "",VLOOKUP($A392,CSP!$1:$1048576,25,FALSE),"")</f>
        <v/>
      </c>
      <c r="N392" s="142"/>
      <c r="O392" s="144"/>
      <c r="P392" s="141" t="str">
        <f t="shared" ca="1" si="82"/>
        <v/>
      </c>
      <c r="W392" s="96">
        <f>SUMIF($E$11:$E$1004,AA392,AE$11:$AE$1004)</f>
        <v>0</v>
      </c>
      <c r="X392" s="74" t="str">
        <f t="shared" si="83"/>
        <v>sans</v>
      </c>
      <c r="Y392" s="74">
        <f>SUMIF($E$11:$E$1004,AA392,AD$11:$AD$1004)</f>
        <v>0</v>
      </c>
      <c r="Z392" s="95">
        <f>SUMIF($E$11:$E$1004,AA392,AB$11:$AB$1004)</f>
        <v>0</v>
      </c>
      <c r="AA392" s="97">
        <f t="shared" si="94"/>
        <v>382</v>
      </c>
      <c r="AB392" s="74">
        <f t="shared" si="84"/>
        <v>0</v>
      </c>
      <c r="AC392" s="74">
        <f t="shared" si="85"/>
        <v>0</v>
      </c>
      <c r="AD392" s="74">
        <f t="shared" si="86"/>
        <v>0</v>
      </c>
      <c r="AE392" s="96">
        <f t="shared" si="87"/>
        <v>0</v>
      </c>
      <c r="AF392" s="74" t="str">
        <f t="shared" si="88"/>
        <v>sans</v>
      </c>
      <c r="AG392" s="74">
        <f t="shared" si="89"/>
        <v>0</v>
      </c>
      <c r="AH392" s="74">
        <f t="shared" si="80"/>
        <v>0</v>
      </c>
      <c r="AI392" s="74">
        <f t="shared" si="95"/>
        <v>0</v>
      </c>
      <c r="AJ392" s="74">
        <f t="shared" si="90"/>
        <v>0</v>
      </c>
      <c r="AK392" s="74">
        <f t="shared" si="91"/>
        <v>0</v>
      </c>
    </row>
    <row r="393" spans="1:37" ht="15.75" customHeight="1">
      <c r="A393" s="20"/>
      <c r="B393" s="19"/>
      <c r="C393" s="19"/>
      <c r="D393" s="70"/>
      <c r="E393" s="71"/>
      <c r="F393" s="125" t="str">
        <f>IF($A393 &lt;&gt; "",VLOOKUP($A393,CSP!$1:$1048576,10,FALSE)/1000000,"")</f>
        <v/>
      </c>
      <c r="G393" s="125" t="str">
        <f>IF($A393 &lt;&gt; "",VLOOKUP($A393,CSP!$1:$1048576,14,FALSE)/1000000,"")</f>
        <v/>
      </c>
      <c r="H393" s="126" t="str">
        <f t="shared" si="92"/>
        <v/>
      </c>
      <c r="I393" s="126" t="str">
        <f t="shared" si="93"/>
        <v/>
      </c>
      <c r="J393" s="126" t="str">
        <f t="shared" si="81"/>
        <v/>
      </c>
      <c r="K393" s="132" t="str">
        <f>IF($A393 &lt;&gt; "",VLOOKUP($A393,CSP!$1:$1048576,11,FALSE),"")</f>
        <v/>
      </c>
      <c r="L393" s="133" t="str">
        <f>IF($A393 &lt;&gt; "",VLOOKUP($A393,CSP!$1:$1048576,25,FALSE),"")</f>
        <v/>
      </c>
      <c r="N393" s="142"/>
      <c r="O393" s="144"/>
      <c r="P393" s="141" t="str">
        <f t="shared" ca="1" si="82"/>
        <v/>
      </c>
      <c r="W393" s="96">
        <f>SUMIF($E$11:$E$1004,AA393,AE$11:$AE$1004)</f>
        <v>0</v>
      </c>
      <c r="X393" s="74" t="str">
        <f t="shared" si="83"/>
        <v>sans</v>
      </c>
      <c r="Y393" s="74">
        <f>SUMIF($E$11:$E$1004,AA393,AD$11:$AD$1004)</f>
        <v>0</v>
      </c>
      <c r="Z393" s="95">
        <f>SUMIF($E$11:$E$1004,AA393,AB$11:$AB$1004)</f>
        <v>0</v>
      </c>
      <c r="AA393" s="97">
        <f t="shared" si="94"/>
        <v>383</v>
      </c>
      <c r="AB393" s="74">
        <f t="shared" si="84"/>
        <v>0</v>
      </c>
      <c r="AC393" s="74">
        <f t="shared" si="85"/>
        <v>0</v>
      </c>
      <c r="AD393" s="74">
        <f t="shared" si="86"/>
        <v>0</v>
      </c>
      <c r="AE393" s="96">
        <f t="shared" si="87"/>
        <v>0</v>
      </c>
      <c r="AF393" s="74" t="str">
        <f t="shared" si="88"/>
        <v>sans</v>
      </c>
      <c r="AG393" s="74">
        <f t="shared" si="89"/>
        <v>0</v>
      </c>
      <c r="AH393" s="74">
        <f t="shared" si="80"/>
        <v>0</v>
      </c>
      <c r="AI393" s="74">
        <f t="shared" si="95"/>
        <v>0</v>
      </c>
      <c r="AJ393" s="74">
        <f t="shared" si="90"/>
        <v>0</v>
      </c>
      <c r="AK393" s="74">
        <f t="shared" si="91"/>
        <v>0</v>
      </c>
    </row>
    <row r="394" spans="1:37" ht="15.75" customHeight="1">
      <c r="A394" s="20"/>
      <c r="B394" s="19"/>
      <c r="C394" s="19"/>
      <c r="D394" s="70"/>
      <c r="E394" s="71"/>
      <c r="F394" s="125" t="str">
        <f>IF($A394 &lt;&gt; "",VLOOKUP($A394,CSP!$1:$1048576,10,FALSE)/1000000,"")</f>
        <v/>
      </c>
      <c r="G394" s="125" t="str">
        <f>IF($A394 &lt;&gt; "",VLOOKUP($A394,CSP!$1:$1048576,14,FALSE)/1000000,"")</f>
        <v/>
      </c>
      <c r="H394" s="126" t="str">
        <f t="shared" si="92"/>
        <v/>
      </c>
      <c r="I394" s="126" t="str">
        <f t="shared" si="93"/>
        <v/>
      </c>
      <c r="J394" s="126" t="str">
        <f t="shared" si="81"/>
        <v/>
      </c>
      <c r="K394" s="132" t="str">
        <f>IF($A394 &lt;&gt; "",VLOOKUP($A394,CSP!$1:$1048576,11,FALSE),"")</f>
        <v/>
      </c>
      <c r="L394" s="133" t="str">
        <f>IF($A394 &lt;&gt; "",VLOOKUP($A394,CSP!$1:$1048576,25,FALSE),"")</f>
        <v/>
      </c>
      <c r="N394" s="142"/>
      <c r="O394" s="144"/>
      <c r="P394" s="141" t="str">
        <f t="shared" ca="1" si="82"/>
        <v/>
      </c>
      <c r="W394" s="96">
        <f>SUMIF($E$11:$E$1004,AA394,AE$11:$AE$1004)</f>
        <v>0</v>
      </c>
      <c r="X394" s="74" t="str">
        <f t="shared" si="83"/>
        <v>sans</v>
      </c>
      <c r="Y394" s="74">
        <f>SUMIF($E$11:$E$1004,AA394,AD$11:$AD$1004)</f>
        <v>0</v>
      </c>
      <c r="Z394" s="95">
        <f>SUMIF($E$11:$E$1004,AA394,AB$11:$AB$1004)</f>
        <v>0</v>
      </c>
      <c r="AA394" s="97">
        <f t="shared" si="94"/>
        <v>384</v>
      </c>
      <c r="AB394" s="74">
        <f t="shared" si="84"/>
        <v>0</v>
      </c>
      <c r="AC394" s="74">
        <f t="shared" si="85"/>
        <v>0</v>
      </c>
      <c r="AD394" s="74">
        <f t="shared" si="86"/>
        <v>0</v>
      </c>
      <c r="AE394" s="96">
        <f t="shared" si="87"/>
        <v>0</v>
      </c>
      <c r="AF394" s="74" t="str">
        <f t="shared" si="88"/>
        <v>sans</v>
      </c>
      <c r="AG394" s="74">
        <f t="shared" si="89"/>
        <v>0</v>
      </c>
      <c r="AH394" s="74">
        <f t="shared" si="80"/>
        <v>0</v>
      </c>
      <c r="AI394" s="74">
        <f t="shared" si="95"/>
        <v>0</v>
      </c>
      <c r="AJ394" s="74">
        <f t="shared" si="90"/>
        <v>0</v>
      </c>
      <c r="AK394" s="74">
        <f t="shared" si="91"/>
        <v>0</v>
      </c>
    </row>
    <row r="395" spans="1:37" ht="15.75" customHeight="1">
      <c r="A395" s="20"/>
      <c r="B395" s="19"/>
      <c r="C395" s="19"/>
      <c r="D395" s="70"/>
      <c r="E395" s="71"/>
      <c r="F395" s="125" t="str">
        <f>IF($A395 &lt;&gt; "",VLOOKUP($A395,CSP!$1:$1048576,10,FALSE)/1000000,"")</f>
        <v/>
      </c>
      <c r="G395" s="125" t="str">
        <f>IF($A395 &lt;&gt; "",VLOOKUP($A395,CSP!$1:$1048576,14,FALSE)/1000000,"")</f>
        <v/>
      </c>
      <c r="H395" s="126" t="str">
        <f t="shared" si="92"/>
        <v/>
      </c>
      <c r="I395" s="126" t="str">
        <f t="shared" si="93"/>
        <v/>
      </c>
      <c r="J395" s="126" t="str">
        <f t="shared" si="81"/>
        <v/>
      </c>
      <c r="K395" s="132" t="str">
        <f>IF($A395 &lt;&gt; "",VLOOKUP($A395,CSP!$1:$1048576,11,FALSE),"")</f>
        <v/>
      </c>
      <c r="L395" s="133" t="str">
        <f>IF($A395 &lt;&gt; "",VLOOKUP($A395,CSP!$1:$1048576,25,FALSE),"")</f>
        <v/>
      </c>
      <c r="N395" s="142"/>
      <c r="O395" s="144"/>
      <c r="P395" s="141" t="str">
        <f t="shared" ca="1" si="82"/>
        <v/>
      </c>
      <c r="W395" s="96">
        <f>SUMIF($E$11:$E$1004,AA395,AE$11:$AE$1004)</f>
        <v>0</v>
      </c>
      <c r="X395" s="74" t="str">
        <f t="shared" si="83"/>
        <v>sans</v>
      </c>
      <c r="Y395" s="74">
        <f>SUMIF($E$11:$E$1004,AA395,AD$11:$AD$1004)</f>
        <v>0</v>
      </c>
      <c r="Z395" s="95">
        <f>SUMIF($E$11:$E$1004,AA395,AB$11:$AB$1004)</f>
        <v>0</v>
      </c>
      <c r="AA395" s="97">
        <f t="shared" si="94"/>
        <v>385</v>
      </c>
      <c r="AB395" s="74">
        <f t="shared" si="84"/>
        <v>0</v>
      </c>
      <c r="AC395" s="74">
        <f t="shared" si="85"/>
        <v>0</v>
      </c>
      <c r="AD395" s="74">
        <f t="shared" si="86"/>
        <v>0</v>
      </c>
      <c r="AE395" s="96">
        <f t="shared" si="87"/>
        <v>0</v>
      </c>
      <c r="AF395" s="74" t="str">
        <f t="shared" si="88"/>
        <v>sans</v>
      </c>
      <c r="AG395" s="74">
        <f t="shared" si="89"/>
        <v>0</v>
      </c>
      <c r="AH395" s="74">
        <f t="shared" ref="AH395:AH458" si="96">IF($G$5=E395,AG395,0)</f>
        <v>0</v>
      </c>
      <c r="AI395" s="74">
        <f t="shared" si="95"/>
        <v>0</v>
      </c>
      <c r="AJ395" s="74">
        <f t="shared" si="90"/>
        <v>0</v>
      </c>
      <c r="AK395" s="74">
        <f t="shared" si="91"/>
        <v>0</v>
      </c>
    </row>
    <row r="396" spans="1:37" ht="15.75" customHeight="1">
      <c r="A396" s="20"/>
      <c r="B396" s="19"/>
      <c r="C396" s="19"/>
      <c r="D396" s="70"/>
      <c r="E396" s="71"/>
      <c r="F396" s="125" t="str">
        <f>IF($A396 &lt;&gt; "",VLOOKUP($A396,CSP!$1:$1048576,10,FALSE)/1000000,"")</f>
        <v/>
      </c>
      <c r="G396" s="125" t="str">
        <f>IF($A396 &lt;&gt; "",VLOOKUP($A396,CSP!$1:$1048576,14,FALSE)/1000000,"")</f>
        <v/>
      </c>
      <c r="H396" s="126" t="str">
        <f t="shared" si="92"/>
        <v/>
      </c>
      <c r="I396" s="126" t="str">
        <f t="shared" si="93"/>
        <v/>
      </c>
      <c r="J396" s="126" t="str">
        <f t="shared" ref="J396:J459" si="97">IF(OR(AND(B396="",C396=""),A396=""),"",IF(OR(AND(B396&lt;&gt;"",B396&lt;F396),AND(C396&lt;&gt;"",C396&lt;F396)),"sans",IF(OR(AND(C396&lt;&gt;"",C396&gt;=F396),AND(B396&gt;=F396,B396&lt;G396)),"D",IF(AND(B396&gt;=G396,B396&lt;10*G396,D396&lt;&gt;"oui"),"C",IF(OR(AND(B396&lt;1000*G396,D396="oui"),AND(B396&gt;=G396*10,B396&lt;1000*G396)),"B",IF(B396&gt;=1000*G396,"A",""))))))</f>
        <v/>
      </c>
      <c r="K396" s="132" t="str">
        <f>IF($A396 &lt;&gt; "",VLOOKUP($A396,CSP!$1:$1048576,11,FALSE),"")</f>
        <v/>
      </c>
      <c r="L396" s="133" t="str">
        <f>IF($A396 &lt;&gt; "",VLOOKUP($A396,CSP!$1:$1048576,25,FALSE),"")</f>
        <v/>
      </c>
      <c r="N396" s="142"/>
      <c r="O396" s="144"/>
      <c r="P396" s="141" t="str">
        <f t="shared" ref="P396:P459" ca="1" si="98">IF(OR(N396="",O396="",A396=""),"",N396/(2^((TODAY()-O396)/L396)))</f>
        <v/>
      </c>
      <c r="W396" s="96">
        <f>SUMIF($E$11:$E$1004,AA396,AE$11:$AE$1004)</f>
        <v>0</v>
      </c>
      <c r="X396" s="74" t="str">
        <f t="shared" ref="X396:X459" si="99">IF(Z396&gt;=1000,"A",IF(OR(Z396&gt;=10,Y396&gt;=1),"B",IF(Z396&gt;=1,"C",IF(W396&gt;=1,"D","sans"))))</f>
        <v>sans</v>
      </c>
      <c r="Y396" s="74">
        <f>SUMIF($E$11:$E$1004,AA396,AD$11:$AD$1004)</f>
        <v>0</v>
      </c>
      <c r="Z396" s="95">
        <f>SUMIF($E$11:$E$1004,AA396,AB$11:$AB$1004)</f>
        <v>0</v>
      </c>
      <c r="AA396" s="97">
        <f t="shared" si="94"/>
        <v>386</v>
      </c>
      <c r="AB396" s="74">
        <f t="shared" ref="AB396:AB459" si="100">IF(AND(B396&lt;&gt;"",G396&lt;&gt;""),B396/G396,0)</f>
        <v>0</v>
      </c>
      <c r="AC396" s="74">
        <f t="shared" ref="AC396:AC459" si="101">IF(AB396&gt;=1,1,0)</f>
        <v>0</v>
      </c>
      <c r="AD396" s="74">
        <f t="shared" ref="AD396:AD459" si="102">IF(AND(B396&lt;&gt;"",D396="oui"),1,0)</f>
        <v>0</v>
      </c>
      <c r="AE396" s="96">
        <f t="shared" ref="AE396:AE459" si="103">IF(B396&lt;&gt;"",B396/F396,0)</f>
        <v>0</v>
      </c>
      <c r="AF396" s="74" t="str">
        <f t="shared" ref="AF396:AF459" si="104">X396</f>
        <v>sans</v>
      </c>
      <c r="AG396" s="74">
        <f t="shared" ref="AG396:AG459" si="105">IF(B396&lt;&gt;"",IF(J396="sans",0,IF(J396="A",4,IF(J396="B",3,IF(J396="C",2,IF(J396="D",1,""))))),0)</f>
        <v>0</v>
      </c>
      <c r="AH396" s="74">
        <f t="shared" si="96"/>
        <v>0</v>
      </c>
      <c r="AI396" s="74">
        <f t="shared" si="95"/>
        <v>0</v>
      </c>
      <c r="AJ396" s="74">
        <f t="shared" ref="AJ396:AJ459" si="106">IF(AI396&gt;=1,1,0)</f>
        <v>0</v>
      </c>
      <c r="AK396" s="74">
        <f t="shared" ref="AK396:AK459" si="107">IF(C396&lt;&gt;"",L396,0)</f>
        <v>0</v>
      </c>
    </row>
    <row r="397" spans="1:37" ht="15.75" customHeight="1">
      <c r="A397" s="20"/>
      <c r="B397" s="19"/>
      <c r="C397" s="19"/>
      <c r="D397" s="70"/>
      <c r="E397" s="71"/>
      <c r="F397" s="125" t="str">
        <f>IF($A397 &lt;&gt; "",VLOOKUP($A397,CSP!$1:$1048576,10,FALSE)/1000000,"")</f>
        <v/>
      </c>
      <c r="G397" s="125" t="str">
        <f>IF($A397 &lt;&gt; "",VLOOKUP($A397,CSP!$1:$1048576,14,FALSE)/1000000,"")</f>
        <v/>
      </c>
      <c r="H397" s="126" t="str">
        <f t="shared" ref="H397:H460" si="108">IF(AND(C397&lt;&gt;0,A397&lt;&gt;""), $C397/$F397,"")</f>
        <v/>
      </c>
      <c r="I397" s="126" t="str">
        <f t="shared" ref="I397:I460" si="109">IF(AND(F397=0,OR(B397&lt;&gt;"",C397&lt;&gt;"")),1,IF(AND(A397&lt;&gt;"",OR(B397&lt;&gt;"",C397&lt;&gt;"")),(B397+C397)/F397,""))</f>
        <v/>
      </c>
      <c r="J397" s="126" t="str">
        <f t="shared" si="97"/>
        <v/>
      </c>
      <c r="K397" s="132" t="str">
        <f>IF($A397 &lt;&gt; "",VLOOKUP($A397,CSP!$1:$1048576,11,FALSE),"")</f>
        <v/>
      </c>
      <c r="L397" s="133" t="str">
        <f>IF($A397 &lt;&gt; "",VLOOKUP($A397,CSP!$1:$1048576,25,FALSE),"")</f>
        <v/>
      </c>
      <c r="N397" s="142"/>
      <c r="O397" s="144"/>
      <c r="P397" s="141" t="str">
        <f t="shared" ca="1" si="98"/>
        <v/>
      </c>
      <c r="W397" s="96">
        <f>SUMIF($E$11:$E$1004,AA397,AE$11:$AE$1004)</f>
        <v>0</v>
      </c>
      <c r="X397" s="74" t="str">
        <f t="shared" si="99"/>
        <v>sans</v>
      </c>
      <c r="Y397" s="74">
        <f>SUMIF($E$11:$E$1004,AA397,AD$11:$AD$1004)</f>
        <v>0</v>
      </c>
      <c r="Z397" s="95">
        <f>SUMIF($E$11:$E$1004,AA397,AB$11:$AB$1004)</f>
        <v>0</v>
      </c>
      <c r="AA397" s="97">
        <f t="shared" ref="AA397:AA460" si="110">1+AA396</f>
        <v>387</v>
      </c>
      <c r="AB397" s="74">
        <f t="shared" si="100"/>
        <v>0</v>
      </c>
      <c r="AC397" s="74">
        <f t="shared" si="101"/>
        <v>0</v>
      </c>
      <c r="AD397" s="74">
        <f t="shared" si="102"/>
        <v>0</v>
      </c>
      <c r="AE397" s="96">
        <f t="shared" si="103"/>
        <v>0</v>
      </c>
      <c r="AF397" s="74" t="str">
        <f t="shared" si="104"/>
        <v>sans</v>
      </c>
      <c r="AG397" s="74">
        <f t="shared" si="105"/>
        <v>0</v>
      </c>
      <c r="AH397" s="74">
        <f t="shared" si="96"/>
        <v>0</v>
      </c>
      <c r="AI397" s="74">
        <f t="shared" ref="AI397:AI460" si="111">IF(AND(B397&lt;&gt;"",ISNUMBER(K397),K397&lt;&gt;0),B397/K397,0)</f>
        <v>0</v>
      </c>
      <c r="AJ397" s="74">
        <f t="shared" si="106"/>
        <v>0</v>
      </c>
      <c r="AK397" s="74">
        <f t="shared" si="107"/>
        <v>0</v>
      </c>
    </row>
    <row r="398" spans="1:37" ht="15.75" customHeight="1">
      <c r="A398" s="20"/>
      <c r="B398" s="19"/>
      <c r="C398" s="19"/>
      <c r="D398" s="70"/>
      <c r="E398" s="71"/>
      <c r="F398" s="125" t="str">
        <f>IF($A398 &lt;&gt; "",VLOOKUP($A398,CSP!$1:$1048576,10,FALSE)/1000000,"")</f>
        <v/>
      </c>
      <c r="G398" s="125" t="str">
        <f>IF($A398 &lt;&gt; "",VLOOKUP($A398,CSP!$1:$1048576,14,FALSE)/1000000,"")</f>
        <v/>
      </c>
      <c r="H398" s="126" t="str">
        <f t="shared" si="108"/>
        <v/>
      </c>
      <c r="I398" s="126" t="str">
        <f t="shared" si="109"/>
        <v/>
      </c>
      <c r="J398" s="126" t="str">
        <f t="shared" si="97"/>
        <v/>
      </c>
      <c r="K398" s="132" t="str">
        <f>IF($A398 &lt;&gt; "",VLOOKUP($A398,CSP!$1:$1048576,11,FALSE),"")</f>
        <v/>
      </c>
      <c r="L398" s="133" t="str">
        <f>IF($A398 &lt;&gt; "",VLOOKUP($A398,CSP!$1:$1048576,25,FALSE),"")</f>
        <v/>
      </c>
      <c r="N398" s="142"/>
      <c r="O398" s="144"/>
      <c r="P398" s="141" t="str">
        <f t="shared" ca="1" si="98"/>
        <v/>
      </c>
      <c r="W398" s="96">
        <f>SUMIF($E$11:$E$1004,AA398,AE$11:$AE$1004)</f>
        <v>0</v>
      </c>
      <c r="X398" s="74" t="str">
        <f t="shared" si="99"/>
        <v>sans</v>
      </c>
      <c r="Y398" s="74">
        <f>SUMIF($E$11:$E$1004,AA398,AD$11:$AD$1004)</f>
        <v>0</v>
      </c>
      <c r="Z398" s="95">
        <f>SUMIF($E$11:$E$1004,AA398,AB$11:$AB$1004)</f>
        <v>0</v>
      </c>
      <c r="AA398" s="97">
        <f t="shared" si="110"/>
        <v>388</v>
      </c>
      <c r="AB398" s="74">
        <f t="shared" si="100"/>
        <v>0</v>
      </c>
      <c r="AC398" s="74">
        <f t="shared" si="101"/>
        <v>0</v>
      </c>
      <c r="AD398" s="74">
        <f t="shared" si="102"/>
        <v>0</v>
      </c>
      <c r="AE398" s="96">
        <f t="shared" si="103"/>
        <v>0</v>
      </c>
      <c r="AF398" s="74" t="str">
        <f t="shared" si="104"/>
        <v>sans</v>
      </c>
      <c r="AG398" s="74">
        <f t="shared" si="105"/>
        <v>0</v>
      </c>
      <c r="AH398" s="74">
        <f t="shared" si="96"/>
        <v>0</v>
      </c>
      <c r="AI398" s="74">
        <f t="shared" si="111"/>
        <v>0</v>
      </c>
      <c r="AJ398" s="74">
        <f t="shared" si="106"/>
        <v>0</v>
      </c>
      <c r="AK398" s="74">
        <f t="shared" si="107"/>
        <v>0</v>
      </c>
    </row>
    <row r="399" spans="1:37" ht="15.75" customHeight="1">
      <c r="A399" s="20"/>
      <c r="B399" s="19"/>
      <c r="C399" s="19"/>
      <c r="D399" s="70"/>
      <c r="E399" s="71"/>
      <c r="F399" s="125" t="str">
        <f>IF($A399 &lt;&gt; "",VLOOKUP($A399,CSP!$1:$1048576,10,FALSE)/1000000,"")</f>
        <v/>
      </c>
      <c r="G399" s="125" t="str">
        <f>IF($A399 &lt;&gt; "",VLOOKUP($A399,CSP!$1:$1048576,14,FALSE)/1000000,"")</f>
        <v/>
      </c>
      <c r="H399" s="126" t="str">
        <f t="shared" si="108"/>
        <v/>
      </c>
      <c r="I399" s="126" t="str">
        <f t="shared" si="109"/>
        <v/>
      </c>
      <c r="J399" s="126" t="str">
        <f t="shared" si="97"/>
        <v/>
      </c>
      <c r="K399" s="132" t="str">
        <f>IF($A399 &lt;&gt; "",VLOOKUP($A399,CSP!$1:$1048576,11,FALSE),"")</f>
        <v/>
      </c>
      <c r="L399" s="133" t="str">
        <f>IF($A399 &lt;&gt; "",VLOOKUP($A399,CSP!$1:$1048576,25,FALSE),"")</f>
        <v/>
      </c>
      <c r="N399" s="142"/>
      <c r="O399" s="144"/>
      <c r="P399" s="141" t="str">
        <f t="shared" ca="1" si="98"/>
        <v/>
      </c>
      <c r="W399" s="96">
        <f>SUMIF($E$11:$E$1004,AA399,AE$11:$AE$1004)</f>
        <v>0</v>
      </c>
      <c r="X399" s="74" t="str">
        <f t="shared" si="99"/>
        <v>sans</v>
      </c>
      <c r="Y399" s="74">
        <f>SUMIF($E$11:$E$1004,AA399,AD$11:$AD$1004)</f>
        <v>0</v>
      </c>
      <c r="Z399" s="95">
        <f>SUMIF($E$11:$E$1004,AA399,AB$11:$AB$1004)</f>
        <v>0</v>
      </c>
      <c r="AA399" s="97">
        <f t="shared" si="110"/>
        <v>389</v>
      </c>
      <c r="AB399" s="74">
        <f t="shared" si="100"/>
        <v>0</v>
      </c>
      <c r="AC399" s="74">
        <f t="shared" si="101"/>
        <v>0</v>
      </c>
      <c r="AD399" s="74">
        <f t="shared" si="102"/>
        <v>0</v>
      </c>
      <c r="AE399" s="96">
        <f t="shared" si="103"/>
        <v>0</v>
      </c>
      <c r="AF399" s="74" t="str">
        <f t="shared" si="104"/>
        <v>sans</v>
      </c>
      <c r="AG399" s="74">
        <f t="shared" si="105"/>
        <v>0</v>
      </c>
      <c r="AH399" s="74">
        <f t="shared" si="96"/>
        <v>0</v>
      </c>
      <c r="AI399" s="74">
        <f t="shared" si="111"/>
        <v>0</v>
      </c>
      <c r="AJ399" s="74">
        <f t="shared" si="106"/>
        <v>0</v>
      </c>
      <c r="AK399" s="74">
        <f t="shared" si="107"/>
        <v>0</v>
      </c>
    </row>
    <row r="400" spans="1:37" ht="15.75" customHeight="1">
      <c r="A400" s="20"/>
      <c r="B400" s="19"/>
      <c r="C400" s="19"/>
      <c r="D400" s="70"/>
      <c r="E400" s="71"/>
      <c r="F400" s="125" t="str">
        <f>IF($A400 &lt;&gt; "",VLOOKUP($A400,CSP!$1:$1048576,10,FALSE)/1000000,"")</f>
        <v/>
      </c>
      <c r="G400" s="125" t="str">
        <f>IF($A400 &lt;&gt; "",VLOOKUP($A400,CSP!$1:$1048576,14,FALSE)/1000000,"")</f>
        <v/>
      </c>
      <c r="H400" s="126" t="str">
        <f t="shared" si="108"/>
        <v/>
      </c>
      <c r="I400" s="126" t="str">
        <f t="shared" si="109"/>
        <v/>
      </c>
      <c r="J400" s="126" t="str">
        <f t="shared" si="97"/>
        <v/>
      </c>
      <c r="K400" s="132" t="str">
        <f>IF($A400 &lt;&gt; "",VLOOKUP($A400,CSP!$1:$1048576,11,FALSE),"")</f>
        <v/>
      </c>
      <c r="L400" s="133" t="str">
        <f>IF($A400 &lt;&gt; "",VLOOKUP($A400,CSP!$1:$1048576,25,FALSE),"")</f>
        <v/>
      </c>
      <c r="N400" s="142"/>
      <c r="O400" s="144"/>
      <c r="P400" s="141" t="str">
        <f t="shared" ca="1" si="98"/>
        <v/>
      </c>
      <c r="W400" s="96">
        <f>SUMIF($E$11:$E$1004,AA400,AE$11:$AE$1004)</f>
        <v>0</v>
      </c>
      <c r="X400" s="74" t="str">
        <f t="shared" si="99"/>
        <v>sans</v>
      </c>
      <c r="Y400" s="74">
        <f>SUMIF($E$11:$E$1004,AA400,AD$11:$AD$1004)</f>
        <v>0</v>
      </c>
      <c r="Z400" s="95">
        <f>SUMIF($E$11:$E$1004,AA400,AB$11:$AB$1004)</f>
        <v>0</v>
      </c>
      <c r="AA400" s="97">
        <f t="shared" si="110"/>
        <v>390</v>
      </c>
      <c r="AB400" s="74">
        <f t="shared" si="100"/>
        <v>0</v>
      </c>
      <c r="AC400" s="74">
        <f t="shared" si="101"/>
        <v>0</v>
      </c>
      <c r="AD400" s="74">
        <f t="shared" si="102"/>
        <v>0</v>
      </c>
      <c r="AE400" s="96">
        <f t="shared" si="103"/>
        <v>0</v>
      </c>
      <c r="AF400" s="74" t="str">
        <f t="shared" si="104"/>
        <v>sans</v>
      </c>
      <c r="AG400" s="74">
        <f t="shared" si="105"/>
        <v>0</v>
      </c>
      <c r="AH400" s="74">
        <f t="shared" si="96"/>
        <v>0</v>
      </c>
      <c r="AI400" s="74">
        <f t="shared" si="111"/>
        <v>0</v>
      </c>
      <c r="AJ400" s="74">
        <f t="shared" si="106"/>
        <v>0</v>
      </c>
      <c r="AK400" s="74">
        <f t="shared" si="107"/>
        <v>0</v>
      </c>
    </row>
    <row r="401" spans="1:37" ht="15.75" customHeight="1">
      <c r="A401" s="20"/>
      <c r="B401" s="19"/>
      <c r="C401" s="19"/>
      <c r="D401" s="70"/>
      <c r="E401" s="71"/>
      <c r="F401" s="125" t="str">
        <f>IF($A401 &lt;&gt; "",VLOOKUP($A401,CSP!$1:$1048576,10,FALSE)/1000000,"")</f>
        <v/>
      </c>
      <c r="G401" s="125" t="str">
        <f>IF($A401 &lt;&gt; "",VLOOKUP($A401,CSP!$1:$1048576,14,FALSE)/1000000,"")</f>
        <v/>
      </c>
      <c r="H401" s="126" t="str">
        <f t="shared" si="108"/>
        <v/>
      </c>
      <c r="I401" s="126" t="str">
        <f t="shared" si="109"/>
        <v/>
      </c>
      <c r="J401" s="126" t="str">
        <f t="shared" si="97"/>
        <v/>
      </c>
      <c r="K401" s="132" t="str">
        <f>IF($A401 &lt;&gt; "",VLOOKUP($A401,CSP!$1:$1048576,11,FALSE),"")</f>
        <v/>
      </c>
      <c r="L401" s="133" t="str">
        <f>IF($A401 &lt;&gt; "",VLOOKUP($A401,CSP!$1:$1048576,25,FALSE),"")</f>
        <v/>
      </c>
      <c r="N401" s="142"/>
      <c r="O401" s="144"/>
      <c r="P401" s="141" t="str">
        <f t="shared" ca="1" si="98"/>
        <v/>
      </c>
      <c r="W401" s="96">
        <f>SUMIF($E$11:$E$1004,AA401,AE$11:$AE$1004)</f>
        <v>0</v>
      </c>
      <c r="X401" s="74" t="str">
        <f t="shared" si="99"/>
        <v>sans</v>
      </c>
      <c r="Y401" s="74">
        <f>SUMIF($E$11:$E$1004,AA401,AD$11:$AD$1004)</f>
        <v>0</v>
      </c>
      <c r="Z401" s="95">
        <f>SUMIF($E$11:$E$1004,AA401,AB$11:$AB$1004)</f>
        <v>0</v>
      </c>
      <c r="AA401" s="97">
        <f t="shared" si="110"/>
        <v>391</v>
      </c>
      <c r="AB401" s="74">
        <f t="shared" si="100"/>
        <v>0</v>
      </c>
      <c r="AC401" s="74">
        <f t="shared" si="101"/>
        <v>0</v>
      </c>
      <c r="AD401" s="74">
        <f t="shared" si="102"/>
        <v>0</v>
      </c>
      <c r="AE401" s="96">
        <f t="shared" si="103"/>
        <v>0</v>
      </c>
      <c r="AF401" s="74" t="str">
        <f t="shared" si="104"/>
        <v>sans</v>
      </c>
      <c r="AG401" s="74">
        <f t="shared" si="105"/>
        <v>0</v>
      </c>
      <c r="AH401" s="74">
        <f t="shared" si="96"/>
        <v>0</v>
      </c>
      <c r="AI401" s="74">
        <f t="shared" si="111"/>
        <v>0</v>
      </c>
      <c r="AJ401" s="74">
        <f t="shared" si="106"/>
        <v>0</v>
      </c>
      <c r="AK401" s="74">
        <f t="shared" si="107"/>
        <v>0</v>
      </c>
    </row>
    <row r="402" spans="1:37" ht="15.75" customHeight="1">
      <c r="A402" s="20"/>
      <c r="B402" s="19"/>
      <c r="C402" s="19"/>
      <c r="D402" s="70"/>
      <c r="E402" s="71"/>
      <c r="F402" s="125" t="str">
        <f>IF($A402 &lt;&gt; "",VLOOKUP($A402,CSP!$1:$1048576,10,FALSE)/1000000,"")</f>
        <v/>
      </c>
      <c r="G402" s="125" t="str">
        <f>IF($A402 &lt;&gt; "",VLOOKUP($A402,CSP!$1:$1048576,14,FALSE)/1000000,"")</f>
        <v/>
      </c>
      <c r="H402" s="126" t="str">
        <f t="shared" si="108"/>
        <v/>
      </c>
      <c r="I402" s="126" t="str">
        <f t="shared" si="109"/>
        <v/>
      </c>
      <c r="J402" s="126" t="str">
        <f t="shared" si="97"/>
        <v/>
      </c>
      <c r="K402" s="132" t="str">
        <f>IF($A402 &lt;&gt; "",VLOOKUP($A402,CSP!$1:$1048576,11,FALSE),"")</f>
        <v/>
      </c>
      <c r="L402" s="133" t="str">
        <f>IF($A402 &lt;&gt; "",VLOOKUP($A402,CSP!$1:$1048576,25,FALSE),"")</f>
        <v/>
      </c>
      <c r="N402" s="142"/>
      <c r="O402" s="144"/>
      <c r="P402" s="141" t="str">
        <f t="shared" ca="1" si="98"/>
        <v/>
      </c>
      <c r="W402" s="96">
        <f>SUMIF($E$11:$E$1004,AA402,AE$11:$AE$1004)</f>
        <v>0</v>
      </c>
      <c r="X402" s="74" t="str">
        <f t="shared" si="99"/>
        <v>sans</v>
      </c>
      <c r="Y402" s="74">
        <f>SUMIF($E$11:$E$1004,AA402,AD$11:$AD$1004)</f>
        <v>0</v>
      </c>
      <c r="Z402" s="95">
        <f>SUMIF($E$11:$E$1004,AA402,AB$11:$AB$1004)</f>
        <v>0</v>
      </c>
      <c r="AA402" s="97">
        <f t="shared" si="110"/>
        <v>392</v>
      </c>
      <c r="AB402" s="74">
        <f t="shared" si="100"/>
        <v>0</v>
      </c>
      <c r="AC402" s="74">
        <f t="shared" si="101"/>
        <v>0</v>
      </c>
      <c r="AD402" s="74">
        <f t="shared" si="102"/>
        <v>0</v>
      </c>
      <c r="AE402" s="96">
        <f t="shared" si="103"/>
        <v>0</v>
      </c>
      <c r="AF402" s="74" t="str">
        <f t="shared" si="104"/>
        <v>sans</v>
      </c>
      <c r="AG402" s="74">
        <f t="shared" si="105"/>
        <v>0</v>
      </c>
      <c r="AH402" s="74">
        <f t="shared" si="96"/>
        <v>0</v>
      </c>
      <c r="AI402" s="74">
        <f t="shared" si="111"/>
        <v>0</v>
      </c>
      <c r="AJ402" s="74">
        <f t="shared" si="106"/>
        <v>0</v>
      </c>
      <c r="AK402" s="74">
        <f t="shared" si="107"/>
        <v>0</v>
      </c>
    </row>
    <row r="403" spans="1:37" ht="15.75" customHeight="1">
      <c r="A403" s="20"/>
      <c r="B403" s="19"/>
      <c r="C403" s="19"/>
      <c r="D403" s="70"/>
      <c r="E403" s="71"/>
      <c r="F403" s="125" t="str">
        <f>IF($A403 &lt;&gt; "",VLOOKUP($A403,CSP!$1:$1048576,10,FALSE)/1000000,"")</f>
        <v/>
      </c>
      <c r="G403" s="125" t="str">
        <f>IF($A403 &lt;&gt; "",VLOOKUP($A403,CSP!$1:$1048576,14,FALSE)/1000000,"")</f>
        <v/>
      </c>
      <c r="H403" s="126" t="str">
        <f t="shared" si="108"/>
        <v/>
      </c>
      <c r="I403" s="126" t="str">
        <f t="shared" si="109"/>
        <v/>
      </c>
      <c r="J403" s="126" t="str">
        <f t="shared" si="97"/>
        <v/>
      </c>
      <c r="K403" s="132" t="str">
        <f>IF($A403 &lt;&gt; "",VLOOKUP($A403,CSP!$1:$1048576,11,FALSE),"")</f>
        <v/>
      </c>
      <c r="L403" s="133" t="str">
        <f>IF($A403 &lt;&gt; "",VLOOKUP($A403,CSP!$1:$1048576,25,FALSE),"")</f>
        <v/>
      </c>
      <c r="N403" s="142"/>
      <c r="O403" s="144"/>
      <c r="P403" s="141" t="str">
        <f t="shared" ca="1" si="98"/>
        <v/>
      </c>
      <c r="W403" s="96">
        <f>SUMIF($E$11:$E$1004,AA403,AE$11:$AE$1004)</f>
        <v>0</v>
      </c>
      <c r="X403" s="74" t="str">
        <f t="shared" si="99"/>
        <v>sans</v>
      </c>
      <c r="Y403" s="74">
        <f>SUMIF($E$11:$E$1004,AA403,AD$11:$AD$1004)</f>
        <v>0</v>
      </c>
      <c r="Z403" s="95">
        <f>SUMIF($E$11:$E$1004,AA403,AB$11:$AB$1004)</f>
        <v>0</v>
      </c>
      <c r="AA403" s="97">
        <f t="shared" si="110"/>
        <v>393</v>
      </c>
      <c r="AB403" s="74">
        <f t="shared" si="100"/>
        <v>0</v>
      </c>
      <c r="AC403" s="74">
        <f t="shared" si="101"/>
        <v>0</v>
      </c>
      <c r="AD403" s="74">
        <f t="shared" si="102"/>
        <v>0</v>
      </c>
      <c r="AE403" s="96">
        <f t="shared" si="103"/>
        <v>0</v>
      </c>
      <c r="AF403" s="74" t="str">
        <f t="shared" si="104"/>
        <v>sans</v>
      </c>
      <c r="AG403" s="74">
        <f t="shared" si="105"/>
        <v>0</v>
      </c>
      <c r="AH403" s="74">
        <f t="shared" si="96"/>
        <v>0</v>
      </c>
      <c r="AI403" s="74">
        <f t="shared" si="111"/>
        <v>0</v>
      </c>
      <c r="AJ403" s="74">
        <f t="shared" si="106"/>
        <v>0</v>
      </c>
      <c r="AK403" s="74">
        <f t="shared" si="107"/>
        <v>0</v>
      </c>
    </row>
    <row r="404" spans="1:37" ht="15.75" customHeight="1">
      <c r="A404" s="20"/>
      <c r="B404" s="19"/>
      <c r="C404" s="19"/>
      <c r="D404" s="70"/>
      <c r="E404" s="71"/>
      <c r="F404" s="125" t="str">
        <f>IF($A404 &lt;&gt; "",VLOOKUP($A404,CSP!$1:$1048576,10,FALSE)/1000000,"")</f>
        <v/>
      </c>
      <c r="G404" s="125" t="str">
        <f>IF($A404 &lt;&gt; "",VLOOKUP($A404,CSP!$1:$1048576,14,FALSE)/1000000,"")</f>
        <v/>
      </c>
      <c r="H404" s="126" t="str">
        <f t="shared" si="108"/>
        <v/>
      </c>
      <c r="I404" s="126" t="str">
        <f t="shared" si="109"/>
        <v/>
      </c>
      <c r="J404" s="126" t="str">
        <f t="shared" si="97"/>
        <v/>
      </c>
      <c r="K404" s="132" t="str">
        <f>IF($A404 &lt;&gt; "",VLOOKUP($A404,CSP!$1:$1048576,11,FALSE),"")</f>
        <v/>
      </c>
      <c r="L404" s="133" t="str">
        <f>IF($A404 &lt;&gt; "",VLOOKUP($A404,CSP!$1:$1048576,25,FALSE),"")</f>
        <v/>
      </c>
      <c r="N404" s="142"/>
      <c r="O404" s="144"/>
      <c r="P404" s="141" t="str">
        <f t="shared" ca="1" si="98"/>
        <v/>
      </c>
      <c r="W404" s="96">
        <f>SUMIF($E$11:$E$1004,AA404,AE$11:$AE$1004)</f>
        <v>0</v>
      </c>
      <c r="X404" s="74" t="str">
        <f t="shared" si="99"/>
        <v>sans</v>
      </c>
      <c r="Y404" s="74">
        <f>SUMIF($E$11:$E$1004,AA404,AD$11:$AD$1004)</f>
        <v>0</v>
      </c>
      <c r="Z404" s="95">
        <f>SUMIF($E$11:$E$1004,AA404,AB$11:$AB$1004)</f>
        <v>0</v>
      </c>
      <c r="AA404" s="97">
        <f t="shared" si="110"/>
        <v>394</v>
      </c>
      <c r="AB404" s="74">
        <f t="shared" si="100"/>
        <v>0</v>
      </c>
      <c r="AC404" s="74">
        <f t="shared" si="101"/>
        <v>0</v>
      </c>
      <c r="AD404" s="74">
        <f t="shared" si="102"/>
        <v>0</v>
      </c>
      <c r="AE404" s="96">
        <f t="shared" si="103"/>
        <v>0</v>
      </c>
      <c r="AF404" s="74" t="str">
        <f t="shared" si="104"/>
        <v>sans</v>
      </c>
      <c r="AG404" s="74">
        <f t="shared" si="105"/>
        <v>0</v>
      </c>
      <c r="AH404" s="74">
        <f t="shared" si="96"/>
        <v>0</v>
      </c>
      <c r="AI404" s="74">
        <f t="shared" si="111"/>
        <v>0</v>
      </c>
      <c r="AJ404" s="74">
        <f t="shared" si="106"/>
        <v>0</v>
      </c>
      <c r="AK404" s="74">
        <f t="shared" si="107"/>
        <v>0</v>
      </c>
    </row>
    <row r="405" spans="1:37" ht="15.75" customHeight="1">
      <c r="A405" s="20"/>
      <c r="B405" s="19"/>
      <c r="C405" s="19"/>
      <c r="D405" s="70"/>
      <c r="E405" s="71"/>
      <c r="F405" s="125" t="str">
        <f>IF($A405 &lt;&gt; "",VLOOKUP($A405,CSP!$1:$1048576,10,FALSE)/1000000,"")</f>
        <v/>
      </c>
      <c r="G405" s="125" t="str">
        <f>IF($A405 &lt;&gt; "",VLOOKUP($A405,CSP!$1:$1048576,14,FALSE)/1000000,"")</f>
        <v/>
      </c>
      <c r="H405" s="126" t="str">
        <f t="shared" si="108"/>
        <v/>
      </c>
      <c r="I405" s="126" t="str">
        <f t="shared" si="109"/>
        <v/>
      </c>
      <c r="J405" s="126" t="str">
        <f t="shared" si="97"/>
        <v/>
      </c>
      <c r="K405" s="132" t="str">
        <f>IF($A405 &lt;&gt; "",VLOOKUP($A405,CSP!$1:$1048576,11,FALSE),"")</f>
        <v/>
      </c>
      <c r="L405" s="133" t="str">
        <f>IF($A405 &lt;&gt; "",VLOOKUP($A405,CSP!$1:$1048576,25,FALSE),"")</f>
        <v/>
      </c>
      <c r="N405" s="142"/>
      <c r="O405" s="144"/>
      <c r="P405" s="141" t="str">
        <f t="shared" ca="1" si="98"/>
        <v/>
      </c>
      <c r="W405" s="96">
        <f>SUMIF($E$11:$E$1004,AA405,AE$11:$AE$1004)</f>
        <v>0</v>
      </c>
      <c r="X405" s="74" t="str">
        <f t="shared" si="99"/>
        <v>sans</v>
      </c>
      <c r="Y405" s="74">
        <f>SUMIF($E$11:$E$1004,AA405,AD$11:$AD$1004)</f>
        <v>0</v>
      </c>
      <c r="Z405" s="95">
        <f>SUMIF($E$11:$E$1004,AA405,AB$11:$AB$1004)</f>
        <v>0</v>
      </c>
      <c r="AA405" s="97">
        <f t="shared" si="110"/>
        <v>395</v>
      </c>
      <c r="AB405" s="74">
        <f t="shared" si="100"/>
        <v>0</v>
      </c>
      <c r="AC405" s="74">
        <f t="shared" si="101"/>
        <v>0</v>
      </c>
      <c r="AD405" s="74">
        <f t="shared" si="102"/>
        <v>0</v>
      </c>
      <c r="AE405" s="96">
        <f t="shared" si="103"/>
        <v>0</v>
      </c>
      <c r="AF405" s="74" t="str">
        <f t="shared" si="104"/>
        <v>sans</v>
      </c>
      <c r="AG405" s="74">
        <f t="shared" si="105"/>
        <v>0</v>
      </c>
      <c r="AH405" s="74">
        <f t="shared" si="96"/>
        <v>0</v>
      </c>
      <c r="AI405" s="74">
        <f t="shared" si="111"/>
        <v>0</v>
      </c>
      <c r="AJ405" s="74">
        <f t="shared" si="106"/>
        <v>0</v>
      </c>
      <c r="AK405" s="74">
        <f t="shared" si="107"/>
        <v>0</v>
      </c>
    </row>
    <row r="406" spans="1:37" ht="15.75" customHeight="1">
      <c r="A406" s="20"/>
      <c r="B406" s="19"/>
      <c r="C406" s="19"/>
      <c r="D406" s="70"/>
      <c r="E406" s="71"/>
      <c r="F406" s="125" t="str">
        <f>IF($A406 &lt;&gt; "",VLOOKUP($A406,CSP!$1:$1048576,10,FALSE)/1000000,"")</f>
        <v/>
      </c>
      <c r="G406" s="125" t="str">
        <f>IF($A406 &lt;&gt; "",VLOOKUP($A406,CSP!$1:$1048576,14,FALSE)/1000000,"")</f>
        <v/>
      </c>
      <c r="H406" s="126" t="str">
        <f t="shared" si="108"/>
        <v/>
      </c>
      <c r="I406" s="126" t="str">
        <f t="shared" si="109"/>
        <v/>
      </c>
      <c r="J406" s="126" t="str">
        <f t="shared" si="97"/>
        <v/>
      </c>
      <c r="K406" s="132" t="str">
        <f>IF($A406 &lt;&gt; "",VLOOKUP($A406,CSP!$1:$1048576,11,FALSE),"")</f>
        <v/>
      </c>
      <c r="L406" s="133" t="str">
        <f>IF($A406 &lt;&gt; "",VLOOKUP($A406,CSP!$1:$1048576,25,FALSE),"")</f>
        <v/>
      </c>
      <c r="N406" s="142"/>
      <c r="O406" s="144"/>
      <c r="P406" s="141" t="str">
        <f t="shared" ca="1" si="98"/>
        <v/>
      </c>
      <c r="W406" s="96">
        <f>SUMIF($E$11:$E$1004,AA406,AE$11:$AE$1004)</f>
        <v>0</v>
      </c>
      <c r="X406" s="74" t="str">
        <f t="shared" si="99"/>
        <v>sans</v>
      </c>
      <c r="Y406" s="74">
        <f>SUMIF($E$11:$E$1004,AA406,AD$11:$AD$1004)</f>
        <v>0</v>
      </c>
      <c r="Z406" s="95">
        <f>SUMIF($E$11:$E$1004,AA406,AB$11:$AB$1004)</f>
        <v>0</v>
      </c>
      <c r="AA406" s="97">
        <f t="shared" si="110"/>
        <v>396</v>
      </c>
      <c r="AB406" s="74">
        <f t="shared" si="100"/>
        <v>0</v>
      </c>
      <c r="AC406" s="74">
        <f t="shared" si="101"/>
        <v>0</v>
      </c>
      <c r="AD406" s="74">
        <f t="shared" si="102"/>
        <v>0</v>
      </c>
      <c r="AE406" s="96">
        <f t="shared" si="103"/>
        <v>0</v>
      </c>
      <c r="AF406" s="74" t="str">
        <f t="shared" si="104"/>
        <v>sans</v>
      </c>
      <c r="AG406" s="74">
        <f t="shared" si="105"/>
        <v>0</v>
      </c>
      <c r="AH406" s="74">
        <f t="shared" si="96"/>
        <v>0</v>
      </c>
      <c r="AI406" s="74">
        <f t="shared" si="111"/>
        <v>0</v>
      </c>
      <c r="AJ406" s="74">
        <f t="shared" si="106"/>
        <v>0</v>
      </c>
      <c r="AK406" s="74">
        <f t="shared" si="107"/>
        <v>0</v>
      </c>
    </row>
    <row r="407" spans="1:37" ht="15.75" customHeight="1">
      <c r="A407" s="20"/>
      <c r="B407" s="19"/>
      <c r="C407" s="19"/>
      <c r="D407" s="70"/>
      <c r="E407" s="71"/>
      <c r="F407" s="125" t="str">
        <f>IF($A407 &lt;&gt; "",VLOOKUP($A407,CSP!$1:$1048576,10,FALSE)/1000000,"")</f>
        <v/>
      </c>
      <c r="G407" s="125" t="str">
        <f>IF($A407 &lt;&gt; "",VLOOKUP($A407,CSP!$1:$1048576,14,FALSE)/1000000,"")</f>
        <v/>
      </c>
      <c r="H407" s="126" t="str">
        <f t="shared" si="108"/>
        <v/>
      </c>
      <c r="I407" s="126" t="str">
        <f t="shared" si="109"/>
        <v/>
      </c>
      <c r="J407" s="126" t="str">
        <f t="shared" si="97"/>
        <v/>
      </c>
      <c r="K407" s="132" t="str">
        <f>IF($A407 &lt;&gt; "",VLOOKUP($A407,CSP!$1:$1048576,11,FALSE),"")</f>
        <v/>
      </c>
      <c r="L407" s="133" t="str">
        <f>IF($A407 &lt;&gt; "",VLOOKUP($A407,CSP!$1:$1048576,25,FALSE),"")</f>
        <v/>
      </c>
      <c r="N407" s="142"/>
      <c r="O407" s="144"/>
      <c r="P407" s="141" t="str">
        <f t="shared" ca="1" si="98"/>
        <v/>
      </c>
      <c r="W407" s="96">
        <f>SUMIF($E$11:$E$1004,AA407,AE$11:$AE$1004)</f>
        <v>0</v>
      </c>
      <c r="X407" s="74" t="str">
        <f t="shared" si="99"/>
        <v>sans</v>
      </c>
      <c r="Y407" s="74">
        <f>SUMIF($E$11:$E$1004,AA407,AD$11:$AD$1004)</f>
        <v>0</v>
      </c>
      <c r="Z407" s="95">
        <f>SUMIF($E$11:$E$1004,AA407,AB$11:$AB$1004)</f>
        <v>0</v>
      </c>
      <c r="AA407" s="97">
        <f t="shared" si="110"/>
        <v>397</v>
      </c>
      <c r="AB407" s="74">
        <f t="shared" si="100"/>
        <v>0</v>
      </c>
      <c r="AC407" s="74">
        <f t="shared" si="101"/>
        <v>0</v>
      </c>
      <c r="AD407" s="74">
        <f t="shared" si="102"/>
        <v>0</v>
      </c>
      <c r="AE407" s="96">
        <f t="shared" si="103"/>
        <v>0</v>
      </c>
      <c r="AF407" s="74" t="str">
        <f t="shared" si="104"/>
        <v>sans</v>
      </c>
      <c r="AG407" s="74">
        <f t="shared" si="105"/>
        <v>0</v>
      </c>
      <c r="AH407" s="74">
        <f t="shared" si="96"/>
        <v>0</v>
      </c>
      <c r="AI407" s="74">
        <f t="shared" si="111"/>
        <v>0</v>
      </c>
      <c r="AJ407" s="74">
        <f t="shared" si="106"/>
        <v>0</v>
      </c>
      <c r="AK407" s="74">
        <f t="shared" si="107"/>
        <v>0</v>
      </c>
    </row>
    <row r="408" spans="1:37" ht="15.75" customHeight="1">
      <c r="A408" s="20"/>
      <c r="B408" s="19"/>
      <c r="C408" s="19"/>
      <c r="D408" s="70"/>
      <c r="E408" s="71"/>
      <c r="F408" s="125" t="str">
        <f>IF($A408 &lt;&gt; "",VLOOKUP($A408,CSP!$1:$1048576,10,FALSE)/1000000,"")</f>
        <v/>
      </c>
      <c r="G408" s="125" t="str">
        <f>IF($A408 &lt;&gt; "",VLOOKUP($A408,CSP!$1:$1048576,14,FALSE)/1000000,"")</f>
        <v/>
      </c>
      <c r="H408" s="126" t="str">
        <f t="shared" si="108"/>
        <v/>
      </c>
      <c r="I408" s="126" t="str">
        <f t="shared" si="109"/>
        <v/>
      </c>
      <c r="J408" s="126" t="str">
        <f t="shared" si="97"/>
        <v/>
      </c>
      <c r="K408" s="132" t="str">
        <f>IF($A408 &lt;&gt; "",VLOOKUP($A408,CSP!$1:$1048576,11,FALSE),"")</f>
        <v/>
      </c>
      <c r="L408" s="133" t="str">
        <f>IF($A408 &lt;&gt; "",VLOOKUP($A408,CSP!$1:$1048576,25,FALSE),"")</f>
        <v/>
      </c>
      <c r="N408" s="142"/>
      <c r="O408" s="144"/>
      <c r="P408" s="141" t="str">
        <f t="shared" ca="1" si="98"/>
        <v/>
      </c>
      <c r="W408" s="96">
        <f>SUMIF($E$11:$E$1004,AA408,AE$11:$AE$1004)</f>
        <v>0</v>
      </c>
      <c r="X408" s="74" t="str">
        <f t="shared" si="99"/>
        <v>sans</v>
      </c>
      <c r="Y408" s="74">
        <f>SUMIF($E$11:$E$1004,AA408,AD$11:$AD$1004)</f>
        <v>0</v>
      </c>
      <c r="Z408" s="95">
        <f>SUMIF($E$11:$E$1004,AA408,AB$11:$AB$1004)</f>
        <v>0</v>
      </c>
      <c r="AA408" s="97">
        <f t="shared" si="110"/>
        <v>398</v>
      </c>
      <c r="AB408" s="74">
        <f t="shared" si="100"/>
        <v>0</v>
      </c>
      <c r="AC408" s="74">
        <f t="shared" si="101"/>
        <v>0</v>
      </c>
      <c r="AD408" s="74">
        <f t="shared" si="102"/>
        <v>0</v>
      </c>
      <c r="AE408" s="96">
        <f t="shared" si="103"/>
        <v>0</v>
      </c>
      <c r="AF408" s="74" t="str">
        <f t="shared" si="104"/>
        <v>sans</v>
      </c>
      <c r="AG408" s="74">
        <f t="shared" si="105"/>
        <v>0</v>
      </c>
      <c r="AH408" s="74">
        <f t="shared" si="96"/>
        <v>0</v>
      </c>
      <c r="AI408" s="74">
        <f t="shared" si="111"/>
        <v>0</v>
      </c>
      <c r="AJ408" s="74">
        <f t="shared" si="106"/>
        <v>0</v>
      </c>
      <c r="AK408" s="74">
        <f t="shared" si="107"/>
        <v>0</v>
      </c>
    </row>
    <row r="409" spans="1:37" ht="15.75" customHeight="1">
      <c r="A409" s="20"/>
      <c r="B409" s="19"/>
      <c r="C409" s="19"/>
      <c r="D409" s="70"/>
      <c r="E409" s="71"/>
      <c r="F409" s="125" t="str">
        <f>IF($A409 &lt;&gt; "",VLOOKUP($A409,CSP!$1:$1048576,10,FALSE)/1000000,"")</f>
        <v/>
      </c>
      <c r="G409" s="125" t="str">
        <f>IF($A409 &lt;&gt; "",VLOOKUP($A409,CSP!$1:$1048576,14,FALSE)/1000000,"")</f>
        <v/>
      </c>
      <c r="H409" s="126" t="str">
        <f t="shared" si="108"/>
        <v/>
      </c>
      <c r="I409" s="126" t="str">
        <f t="shared" si="109"/>
        <v/>
      </c>
      <c r="J409" s="126" t="str">
        <f t="shared" si="97"/>
        <v/>
      </c>
      <c r="K409" s="132" t="str">
        <f>IF($A409 &lt;&gt; "",VLOOKUP($A409,CSP!$1:$1048576,11,FALSE),"")</f>
        <v/>
      </c>
      <c r="L409" s="133" t="str">
        <f>IF($A409 &lt;&gt; "",VLOOKUP($A409,CSP!$1:$1048576,25,FALSE),"")</f>
        <v/>
      </c>
      <c r="N409" s="142"/>
      <c r="O409" s="144"/>
      <c r="P409" s="141" t="str">
        <f t="shared" ca="1" si="98"/>
        <v/>
      </c>
      <c r="W409" s="96">
        <f>SUMIF($E$11:$E$1004,AA409,AE$11:$AE$1004)</f>
        <v>0</v>
      </c>
      <c r="X409" s="74" t="str">
        <f t="shared" si="99"/>
        <v>sans</v>
      </c>
      <c r="Y409" s="74">
        <f>SUMIF($E$11:$E$1004,AA409,AD$11:$AD$1004)</f>
        <v>0</v>
      </c>
      <c r="Z409" s="95">
        <f>SUMIF($E$11:$E$1004,AA409,AB$11:$AB$1004)</f>
        <v>0</v>
      </c>
      <c r="AA409" s="97">
        <f t="shared" si="110"/>
        <v>399</v>
      </c>
      <c r="AB409" s="74">
        <f t="shared" si="100"/>
        <v>0</v>
      </c>
      <c r="AC409" s="74">
        <f t="shared" si="101"/>
        <v>0</v>
      </c>
      <c r="AD409" s="74">
        <f t="shared" si="102"/>
        <v>0</v>
      </c>
      <c r="AE409" s="96">
        <f t="shared" si="103"/>
        <v>0</v>
      </c>
      <c r="AF409" s="74" t="str">
        <f t="shared" si="104"/>
        <v>sans</v>
      </c>
      <c r="AG409" s="74">
        <f t="shared" si="105"/>
        <v>0</v>
      </c>
      <c r="AH409" s="74">
        <f t="shared" si="96"/>
        <v>0</v>
      </c>
      <c r="AI409" s="74">
        <f t="shared" si="111"/>
        <v>0</v>
      </c>
      <c r="AJ409" s="74">
        <f t="shared" si="106"/>
        <v>0</v>
      </c>
      <c r="AK409" s="74">
        <f t="shared" si="107"/>
        <v>0</v>
      </c>
    </row>
    <row r="410" spans="1:37" ht="15.75" customHeight="1">
      <c r="A410" s="20"/>
      <c r="B410" s="19"/>
      <c r="C410" s="19"/>
      <c r="D410" s="70"/>
      <c r="E410" s="71"/>
      <c r="F410" s="125" t="str">
        <f>IF($A410 &lt;&gt; "",VLOOKUP($A410,CSP!$1:$1048576,10,FALSE)/1000000,"")</f>
        <v/>
      </c>
      <c r="G410" s="125" t="str">
        <f>IF($A410 &lt;&gt; "",VLOOKUP($A410,CSP!$1:$1048576,14,FALSE)/1000000,"")</f>
        <v/>
      </c>
      <c r="H410" s="126" t="str">
        <f t="shared" si="108"/>
        <v/>
      </c>
      <c r="I410" s="126" t="str">
        <f t="shared" si="109"/>
        <v/>
      </c>
      <c r="J410" s="126" t="str">
        <f t="shared" si="97"/>
        <v/>
      </c>
      <c r="K410" s="132" t="str">
        <f>IF($A410 &lt;&gt; "",VLOOKUP($A410,CSP!$1:$1048576,11,FALSE),"")</f>
        <v/>
      </c>
      <c r="L410" s="133" t="str">
        <f>IF($A410 &lt;&gt; "",VLOOKUP($A410,CSP!$1:$1048576,25,FALSE),"")</f>
        <v/>
      </c>
      <c r="N410" s="142"/>
      <c r="O410" s="144"/>
      <c r="P410" s="141" t="str">
        <f t="shared" ca="1" si="98"/>
        <v/>
      </c>
      <c r="W410" s="96">
        <f>SUMIF($E$11:$E$1004,AA410,AE$11:$AE$1004)</f>
        <v>0</v>
      </c>
      <c r="X410" s="74" t="str">
        <f t="shared" si="99"/>
        <v>sans</v>
      </c>
      <c r="Y410" s="74">
        <f>SUMIF($E$11:$E$1004,AA410,AD$11:$AD$1004)</f>
        <v>0</v>
      </c>
      <c r="Z410" s="95">
        <f>SUMIF($E$11:$E$1004,AA410,AB$11:$AB$1004)</f>
        <v>0</v>
      </c>
      <c r="AA410" s="97">
        <f t="shared" si="110"/>
        <v>400</v>
      </c>
      <c r="AB410" s="74">
        <f t="shared" si="100"/>
        <v>0</v>
      </c>
      <c r="AC410" s="74">
        <f t="shared" si="101"/>
        <v>0</v>
      </c>
      <c r="AD410" s="74">
        <f t="shared" si="102"/>
        <v>0</v>
      </c>
      <c r="AE410" s="96">
        <f t="shared" si="103"/>
        <v>0</v>
      </c>
      <c r="AF410" s="74" t="str">
        <f t="shared" si="104"/>
        <v>sans</v>
      </c>
      <c r="AG410" s="74">
        <f t="shared" si="105"/>
        <v>0</v>
      </c>
      <c r="AH410" s="74">
        <f t="shared" si="96"/>
        <v>0</v>
      </c>
      <c r="AI410" s="74">
        <f t="shared" si="111"/>
        <v>0</v>
      </c>
      <c r="AJ410" s="74">
        <f t="shared" si="106"/>
        <v>0</v>
      </c>
      <c r="AK410" s="74">
        <f t="shared" si="107"/>
        <v>0</v>
      </c>
    </row>
    <row r="411" spans="1:37" ht="15.75" customHeight="1">
      <c r="A411" s="20"/>
      <c r="B411" s="19"/>
      <c r="C411" s="19"/>
      <c r="D411" s="70"/>
      <c r="E411" s="71"/>
      <c r="F411" s="125" t="str">
        <f>IF($A411 &lt;&gt; "",VLOOKUP($A411,CSP!$1:$1048576,10,FALSE)/1000000,"")</f>
        <v/>
      </c>
      <c r="G411" s="125" t="str">
        <f>IF($A411 &lt;&gt; "",VLOOKUP($A411,CSP!$1:$1048576,14,FALSE)/1000000,"")</f>
        <v/>
      </c>
      <c r="H411" s="126" t="str">
        <f t="shared" si="108"/>
        <v/>
      </c>
      <c r="I411" s="126" t="str">
        <f t="shared" si="109"/>
        <v/>
      </c>
      <c r="J411" s="126" t="str">
        <f t="shared" si="97"/>
        <v/>
      </c>
      <c r="K411" s="132" t="str">
        <f>IF($A411 &lt;&gt; "",VLOOKUP($A411,CSP!$1:$1048576,11,FALSE),"")</f>
        <v/>
      </c>
      <c r="L411" s="133" t="str">
        <f>IF($A411 &lt;&gt; "",VLOOKUP($A411,CSP!$1:$1048576,25,FALSE),"")</f>
        <v/>
      </c>
      <c r="N411" s="142"/>
      <c r="O411" s="144"/>
      <c r="P411" s="141" t="str">
        <f t="shared" ca="1" si="98"/>
        <v/>
      </c>
      <c r="W411" s="96">
        <f>SUMIF($E$11:$E$1004,AA411,AE$11:$AE$1004)</f>
        <v>0</v>
      </c>
      <c r="X411" s="74" t="str">
        <f t="shared" si="99"/>
        <v>sans</v>
      </c>
      <c r="Y411" s="74">
        <f>SUMIF($E$11:$E$1004,AA411,AD$11:$AD$1004)</f>
        <v>0</v>
      </c>
      <c r="Z411" s="95">
        <f>SUMIF($E$11:$E$1004,AA411,AB$11:$AB$1004)</f>
        <v>0</v>
      </c>
      <c r="AA411" s="97">
        <f t="shared" si="110"/>
        <v>401</v>
      </c>
      <c r="AB411" s="74">
        <f t="shared" si="100"/>
        <v>0</v>
      </c>
      <c r="AC411" s="74">
        <f t="shared" si="101"/>
        <v>0</v>
      </c>
      <c r="AD411" s="74">
        <f t="shared" si="102"/>
        <v>0</v>
      </c>
      <c r="AE411" s="96">
        <f t="shared" si="103"/>
        <v>0</v>
      </c>
      <c r="AF411" s="74" t="str">
        <f t="shared" si="104"/>
        <v>sans</v>
      </c>
      <c r="AG411" s="74">
        <f t="shared" si="105"/>
        <v>0</v>
      </c>
      <c r="AH411" s="74">
        <f t="shared" si="96"/>
        <v>0</v>
      </c>
      <c r="AI411" s="74">
        <f t="shared" si="111"/>
        <v>0</v>
      </c>
      <c r="AJ411" s="74">
        <f t="shared" si="106"/>
        <v>0</v>
      </c>
      <c r="AK411" s="74">
        <f t="shared" si="107"/>
        <v>0</v>
      </c>
    </row>
    <row r="412" spans="1:37" ht="15.75" customHeight="1">
      <c r="A412" s="20"/>
      <c r="B412" s="19"/>
      <c r="C412" s="19"/>
      <c r="D412" s="70"/>
      <c r="E412" s="71"/>
      <c r="F412" s="125" t="str">
        <f>IF($A412 &lt;&gt; "",VLOOKUP($A412,CSP!$1:$1048576,10,FALSE)/1000000,"")</f>
        <v/>
      </c>
      <c r="G412" s="125" t="str">
        <f>IF($A412 &lt;&gt; "",VLOOKUP($A412,CSP!$1:$1048576,14,FALSE)/1000000,"")</f>
        <v/>
      </c>
      <c r="H412" s="126" t="str">
        <f t="shared" si="108"/>
        <v/>
      </c>
      <c r="I412" s="126" t="str">
        <f t="shared" si="109"/>
        <v/>
      </c>
      <c r="J412" s="126" t="str">
        <f t="shared" si="97"/>
        <v/>
      </c>
      <c r="K412" s="132" t="str">
        <f>IF($A412 &lt;&gt; "",VLOOKUP($A412,CSP!$1:$1048576,11,FALSE),"")</f>
        <v/>
      </c>
      <c r="L412" s="133" t="str">
        <f>IF($A412 &lt;&gt; "",VLOOKUP($A412,CSP!$1:$1048576,25,FALSE),"")</f>
        <v/>
      </c>
      <c r="N412" s="142"/>
      <c r="O412" s="144"/>
      <c r="P412" s="141" t="str">
        <f t="shared" ca="1" si="98"/>
        <v/>
      </c>
      <c r="W412" s="96">
        <f>SUMIF($E$11:$E$1004,AA412,AE$11:$AE$1004)</f>
        <v>0</v>
      </c>
      <c r="X412" s="74" t="str">
        <f t="shared" si="99"/>
        <v>sans</v>
      </c>
      <c r="Y412" s="74">
        <f>SUMIF($E$11:$E$1004,AA412,AD$11:$AD$1004)</f>
        <v>0</v>
      </c>
      <c r="Z412" s="95">
        <f>SUMIF($E$11:$E$1004,AA412,AB$11:$AB$1004)</f>
        <v>0</v>
      </c>
      <c r="AA412" s="97">
        <f t="shared" si="110"/>
        <v>402</v>
      </c>
      <c r="AB412" s="74">
        <f t="shared" si="100"/>
        <v>0</v>
      </c>
      <c r="AC412" s="74">
        <f t="shared" si="101"/>
        <v>0</v>
      </c>
      <c r="AD412" s="74">
        <f t="shared" si="102"/>
        <v>0</v>
      </c>
      <c r="AE412" s="96">
        <f t="shared" si="103"/>
        <v>0</v>
      </c>
      <c r="AF412" s="74" t="str">
        <f t="shared" si="104"/>
        <v>sans</v>
      </c>
      <c r="AG412" s="74">
        <f t="shared" si="105"/>
        <v>0</v>
      </c>
      <c r="AH412" s="74">
        <f t="shared" si="96"/>
        <v>0</v>
      </c>
      <c r="AI412" s="74">
        <f t="shared" si="111"/>
        <v>0</v>
      </c>
      <c r="AJ412" s="74">
        <f t="shared" si="106"/>
        <v>0</v>
      </c>
      <c r="AK412" s="74">
        <f t="shared" si="107"/>
        <v>0</v>
      </c>
    </row>
    <row r="413" spans="1:37" ht="15.75" customHeight="1">
      <c r="A413" s="20"/>
      <c r="B413" s="19"/>
      <c r="C413" s="19"/>
      <c r="D413" s="70"/>
      <c r="E413" s="71"/>
      <c r="F413" s="125" t="str">
        <f>IF($A413 &lt;&gt; "",VLOOKUP($A413,CSP!$1:$1048576,10,FALSE)/1000000,"")</f>
        <v/>
      </c>
      <c r="G413" s="125" t="str">
        <f>IF($A413 &lt;&gt; "",VLOOKUP($A413,CSP!$1:$1048576,14,FALSE)/1000000,"")</f>
        <v/>
      </c>
      <c r="H413" s="126" t="str">
        <f t="shared" si="108"/>
        <v/>
      </c>
      <c r="I413" s="126" t="str">
        <f t="shared" si="109"/>
        <v/>
      </c>
      <c r="J413" s="126" t="str">
        <f t="shared" si="97"/>
        <v/>
      </c>
      <c r="K413" s="132" t="str">
        <f>IF($A413 &lt;&gt; "",VLOOKUP($A413,CSP!$1:$1048576,11,FALSE),"")</f>
        <v/>
      </c>
      <c r="L413" s="133" t="str">
        <f>IF($A413 &lt;&gt; "",VLOOKUP($A413,CSP!$1:$1048576,25,FALSE),"")</f>
        <v/>
      </c>
      <c r="N413" s="142"/>
      <c r="O413" s="144"/>
      <c r="P413" s="141" t="str">
        <f t="shared" ca="1" si="98"/>
        <v/>
      </c>
      <c r="W413" s="96">
        <f>SUMIF($E$11:$E$1004,AA413,AE$11:$AE$1004)</f>
        <v>0</v>
      </c>
      <c r="X413" s="74" t="str">
        <f t="shared" si="99"/>
        <v>sans</v>
      </c>
      <c r="Y413" s="74">
        <f>SUMIF($E$11:$E$1004,AA413,AD$11:$AD$1004)</f>
        <v>0</v>
      </c>
      <c r="Z413" s="95">
        <f>SUMIF($E$11:$E$1004,AA413,AB$11:$AB$1004)</f>
        <v>0</v>
      </c>
      <c r="AA413" s="97">
        <f t="shared" si="110"/>
        <v>403</v>
      </c>
      <c r="AB413" s="74">
        <f t="shared" si="100"/>
        <v>0</v>
      </c>
      <c r="AC413" s="74">
        <f t="shared" si="101"/>
        <v>0</v>
      </c>
      <c r="AD413" s="74">
        <f t="shared" si="102"/>
        <v>0</v>
      </c>
      <c r="AE413" s="96">
        <f t="shared" si="103"/>
        <v>0</v>
      </c>
      <c r="AF413" s="74" t="str">
        <f t="shared" si="104"/>
        <v>sans</v>
      </c>
      <c r="AG413" s="74">
        <f t="shared" si="105"/>
        <v>0</v>
      </c>
      <c r="AH413" s="74">
        <f t="shared" si="96"/>
        <v>0</v>
      </c>
      <c r="AI413" s="74">
        <f t="shared" si="111"/>
        <v>0</v>
      </c>
      <c r="AJ413" s="74">
        <f t="shared" si="106"/>
        <v>0</v>
      </c>
      <c r="AK413" s="74">
        <f t="shared" si="107"/>
        <v>0</v>
      </c>
    </row>
    <row r="414" spans="1:37" ht="15.75" customHeight="1">
      <c r="A414" s="20"/>
      <c r="B414" s="19"/>
      <c r="C414" s="19"/>
      <c r="D414" s="70"/>
      <c r="E414" s="71"/>
      <c r="F414" s="125" t="str">
        <f>IF($A414 &lt;&gt; "",VLOOKUP($A414,CSP!$1:$1048576,10,FALSE)/1000000,"")</f>
        <v/>
      </c>
      <c r="G414" s="125" t="str">
        <f>IF($A414 &lt;&gt; "",VLOOKUP($A414,CSP!$1:$1048576,14,FALSE)/1000000,"")</f>
        <v/>
      </c>
      <c r="H414" s="126" t="str">
        <f t="shared" si="108"/>
        <v/>
      </c>
      <c r="I414" s="126" t="str">
        <f t="shared" si="109"/>
        <v/>
      </c>
      <c r="J414" s="126" t="str">
        <f t="shared" si="97"/>
        <v/>
      </c>
      <c r="K414" s="132" t="str">
        <f>IF($A414 &lt;&gt; "",VLOOKUP($A414,CSP!$1:$1048576,11,FALSE),"")</f>
        <v/>
      </c>
      <c r="L414" s="133" t="str">
        <f>IF($A414 &lt;&gt; "",VLOOKUP($A414,CSP!$1:$1048576,25,FALSE),"")</f>
        <v/>
      </c>
      <c r="N414" s="142"/>
      <c r="O414" s="144"/>
      <c r="P414" s="141" t="str">
        <f t="shared" ca="1" si="98"/>
        <v/>
      </c>
      <c r="W414" s="96">
        <f>SUMIF($E$11:$E$1004,AA414,AE$11:$AE$1004)</f>
        <v>0</v>
      </c>
      <c r="X414" s="74" t="str">
        <f t="shared" si="99"/>
        <v>sans</v>
      </c>
      <c r="Y414" s="74">
        <f>SUMIF($E$11:$E$1004,AA414,AD$11:$AD$1004)</f>
        <v>0</v>
      </c>
      <c r="Z414" s="95">
        <f>SUMIF($E$11:$E$1004,AA414,AB$11:$AB$1004)</f>
        <v>0</v>
      </c>
      <c r="AA414" s="97">
        <f t="shared" si="110"/>
        <v>404</v>
      </c>
      <c r="AB414" s="74">
        <f t="shared" si="100"/>
        <v>0</v>
      </c>
      <c r="AC414" s="74">
        <f t="shared" si="101"/>
        <v>0</v>
      </c>
      <c r="AD414" s="74">
        <f t="shared" si="102"/>
        <v>0</v>
      </c>
      <c r="AE414" s="96">
        <f t="shared" si="103"/>
        <v>0</v>
      </c>
      <c r="AF414" s="74" t="str">
        <f t="shared" si="104"/>
        <v>sans</v>
      </c>
      <c r="AG414" s="74">
        <f t="shared" si="105"/>
        <v>0</v>
      </c>
      <c r="AH414" s="74">
        <f t="shared" si="96"/>
        <v>0</v>
      </c>
      <c r="AI414" s="74">
        <f t="shared" si="111"/>
        <v>0</v>
      </c>
      <c r="AJ414" s="74">
        <f t="shared" si="106"/>
        <v>0</v>
      </c>
      <c r="AK414" s="74">
        <f t="shared" si="107"/>
        <v>0</v>
      </c>
    </row>
    <row r="415" spans="1:37" ht="15.75" customHeight="1">
      <c r="A415" s="20"/>
      <c r="B415" s="19"/>
      <c r="C415" s="19"/>
      <c r="D415" s="70"/>
      <c r="E415" s="71"/>
      <c r="F415" s="125" t="str">
        <f>IF($A415 &lt;&gt; "",VLOOKUP($A415,CSP!$1:$1048576,10,FALSE)/1000000,"")</f>
        <v/>
      </c>
      <c r="G415" s="125" t="str">
        <f>IF($A415 &lt;&gt; "",VLOOKUP($A415,CSP!$1:$1048576,14,FALSE)/1000000,"")</f>
        <v/>
      </c>
      <c r="H415" s="126" t="str">
        <f t="shared" si="108"/>
        <v/>
      </c>
      <c r="I415" s="126" t="str">
        <f t="shared" si="109"/>
        <v/>
      </c>
      <c r="J415" s="126" t="str">
        <f t="shared" si="97"/>
        <v/>
      </c>
      <c r="K415" s="132" t="str">
        <f>IF($A415 &lt;&gt; "",VLOOKUP($A415,CSP!$1:$1048576,11,FALSE),"")</f>
        <v/>
      </c>
      <c r="L415" s="133" t="str">
        <f>IF($A415 &lt;&gt; "",VLOOKUP($A415,CSP!$1:$1048576,25,FALSE),"")</f>
        <v/>
      </c>
      <c r="N415" s="142"/>
      <c r="O415" s="144"/>
      <c r="P415" s="141" t="str">
        <f t="shared" ca="1" si="98"/>
        <v/>
      </c>
      <c r="W415" s="96">
        <f>SUMIF($E$11:$E$1004,AA415,AE$11:$AE$1004)</f>
        <v>0</v>
      </c>
      <c r="X415" s="74" t="str">
        <f t="shared" si="99"/>
        <v>sans</v>
      </c>
      <c r="Y415" s="74">
        <f>SUMIF($E$11:$E$1004,AA415,AD$11:$AD$1004)</f>
        <v>0</v>
      </c>
      <c r="Z415" s="95">
        <f>SUMIF($E$11:$E$1004,AA415,AB$11:$AB$1004)</f>
        <v>0</v>
      </c>
      <c r="AA415" s="97">
        <f t="shared" si="110"/>
        <v>405</v>
      </c>
      <c r="AB415" s="74">
        <f t="shared" si="100"/>
        <v>0</v>
      </c>
      <c r="AC415" s="74">
        <f t="shared" si="101"/>
        <v>0</v>
      </c>
      <c r="AD415" s="74">
        <f t="shared" si="102"/>
        <v>0</v>
      </c>
      <c r="AE415" s="96">
        <f t="shared" si="103"/>
        <v>0</v>
      </c>
      <c r="AF415" s="74" t="str">
        <f t="shared" si="104"/>
        <v>sans</v>
      </c>
      <c r="AG415" s="74">
        <f t="shared" si="105"/>
        <v>0</v>
      </c>
      <c r="AH415" s="74">
        <f t="shared" si="96"/>
        <v>0</v>
      </c>
      <c r="AI415" s="74">
        <f t="shared" si="111"/>
        <v>0</v>
      </c>
      <c r="AJ415" s="74">
        <f t="shared" si="106"/>
        <v>0</v>
      </c>
      <c r="AK415" s="74">
        <f t="shared" si="107"/>
        <v>0</v>
      </c>
    </row>
    <row r="416" spans="1:37" ht="15.75" customHeight="1">
      <c r="A416" s="20"/>
      <c r="B416" s="19"/>
      <c r="C416" s="19"/>
      <c r="D416" s="70"/>
      <c r="E416" s="71"/>
      <c r="F416" s="125" t="str">
        <f>IF($A416 &lt;&gt; "",VLOOKUP($A416,CSP!$1:$1048576,10,FALSE)/1000000,"")</f>
        <v/>
      </c>
      <c r="G416" s="125" t="str">
        <f>IF($A416 &lt;&gt; "",VLOOKUP($A416,CSP!$1:$1048576,14,FALSE)/1000000,"")</f>
        <v/>
      </c>
      <c r="H416" s="126" t="str">
        <f t="shared" si="108"/>
        <v/>
      </c>
      <c r="I416" s="126" t="str">
        <f t="shared" si="109"/>
        <v/>
      </c>
      <c r="J416" s="126" t="str">
        <f t="shared" si="97"/>
        <v/>
      </c>
      <c r="K416" s="132" t="str">
        <f>IF($A416 &lt;&gt; "",VLOOKUP($A416,CSP!$1:$1048576,11,FALSE),"")</f>
        <v/>
      </c>
      <c r="L416" s="133" t="str">
        <f>IF($A416 &lt;&gt; "",VLOOKUP($A416,CSP!$1:$1048576,25,FALSE),"")</f>
        <v/>
      </c>
      <c r="N416" s="142"/>
      <c r="O416" s="144"/>
      <c r="P416" s="141" t="str">
        <f t="shared" ca="1" si="98"/>
        <v/>
      </c>
      <c r="W416" s="96">
        <f>SUMIF($E$11:$E$1004,AA416,AE$11:$AE$1004)</f>
        <v>0</v>
      </c>
      <c r="X416" s="74" t="str">
        <f t="shared" si="99"/>
        <v>sans</v>
      </c>
      <c r="Y416" s="74">
        <f>SUMIF($E$11:$E$1004,AA416,AD$11:$AD$1004)</f>
        <v>0</v>
      </c>
      <c r="Z416" s="95">
        <f>SUMIF($E$11:$E$1004,AA416,AB$11:$AB$1004)</f>
        <v>0</v>
      </c>
      <c r="AA416" s="97">
        <f t="shared" si="110"/>
        <v>406</v>
      </c>
      <c r="AB416" s="74">
        <f t="shared" si="100"/>
        <v>0</v>
      </c>
      <c r="AC416" s="74">
        <f t="shared" si="101"/>
        <v>0</v>
      </c>
      <c r="AD416" s="74">
        <f t="shared" si="102"/>
        <v>0</v>
      </c>
      <c r="AE416" s="96">
        <f t="shared" si="103"/>
        <v>0</v>
      </c>
      <c r="AF416" s="74" t="str">
        <f t="shared" si="104"/>
        <v>sans</v>
      </c>
      <c r="AG416" s="74">
        <f t="shared" si="105"/>
        <v>0</v>
      </c>
      <c r="AH416" s="74">
        <f t="shared" si="96"/>
        <v>0</v>
      </c>
      <c r="AI416" s="74">
        <f t="shared" si="111"/>
        <v>0</v>
      </c>
      <c r="AJ416" s="74">
        <f t="shared" si="106"/>
        <v>0</v>
      </c>
      <c r="AK416" s="74">
        <f t="shared" si="107"/>
        <v>0</v>
      </c>
    </row>
    <row r="417" spans="1:37" ht="15.75" customHeight="1">
      <c r="A417" s="20"/>
      <c r="B417" s="19"/>
      <c r="C417" s="19"/>
      <c r="D417" s="70"/>
      <c r="E417" s="71"/>
      <c r="F417" s="125" t="str">
        <f>IF($A417 &lt;&gt; "",VLOOKUP($A417,CSP!$1:$1048576,10,FALSE)/1000000,"")</f>
        <v/>
      </c>
      <c r="G417" s="125" t="str">
        <f>IF($A417 &lt;&gt; "",VLOOKUP($A417,CSP!$1:$1048576,14,FALSE)/1000000,"")</f>
        <v/>
      </c>
      <c r="H417" s="126" t="str">
        <f t="shared" si="108"/>
        <v/>
      </c>
      <c r="I417" s="126" t="str">
        <f t="shared" si="109"/>
        <v/>
      </c>
      <c r="J417" s="126" t="str">
        <f t="shared" si="97"/>
        <v/>
      </c>
      <c r="K417" s="132" t="str">
        <f>IF($A417 &lt;&gt; "",VLOOKUP($A417,CSP!$1:$1048576,11,FALSE),"")</f>
        <v/>
      </c>
      <c r="L417" s="133" t="str">
        <f>IF($A417 &lt;&gt; "",VLOOKUP($A417,CSP!$1:$1048576,25,FALSE),"")</f>
        <v/>
      </c>
      <c r="N417" s="142"/>
      <c r="O417" s="144"/>
      <c r="P417" s="141" t="str">
        <f t="shared" ca="1" si="98"/>
        <v/>
      </c>
      <c r="W417" s="96">
        <f>SUMIF($E$11:$E$1004,AA417,AE$11:$AE$1004)</f>
        <v>0</v>
      </c>
      <c r="X417" s="74" t="str">
        <f t="shared" si="99"/>
        <v>sans</v>
      </c>
      <c r="Y417" s="74">
        <f>SUMIF($E$11:$E$1004,AA417,AD$11:$AD$1004)</f>
        <v>0</v>
      </c>
      <c r="Z417" s="95">
        <f>SUMIF($E$11:$E$1004,AA417,AB$11:$AB$1004)</f>
        <v>0</v>
      </c>
      <c r="AA417" s="97">
        <f t="shared" si="110"/>
        <v>407</v>
      </c>
      <c r="AB417" s="74">
        <f t="shared" si="100"/>
        <v>0</v>
      </c>
      <c r="AC417" s="74">
        <f t="shared" si="101"/>
        <v>0</v>
      </c>
      <c r="AD417" s="74">
        <f t="shared" si="102"/>
        <v>0</v>
      </c>
      <c r="AE417" s="96">
        <f t="shared" si="103"/>
        <v>0</v>
      </c>
      <c r="AF417" s="74" t="str">
        <f t="shared" si="104"/>
        <v>sans</v>
      </c>
      <c r="AG417" s="74">
        <f t="shared" si="105"/>
        <v>0</v>
      </c>
      <c r="AH417" s="74">
        <f t="shared" si="96"/>
        <v>0</v>
      </c>
      <c r="AI417" s="74">
        <f t="shared" si="111"/>
        <v>0</v>
      </c>
      <c r="AJ417" s="74">
        <f t="shared" si="106"/>
        <v>0</v>
      </c>
      <c r="AK417" s="74">
        <f t="shared" si="107"/>
        <v>0</v>
      </c>
    </row>
    <row r="418" spans="1:37" ht="15.75" customHeight="1">
      <c r="A418" s="20"/>
      <c r="B418" s="19"/>
      <c r="C418" s="19"/>
      <c r="D418" s="70"/>
      <c r="E418" s="71"/>
      <c r="F418" s="125" t="str">
        <f>IF($A418 &lt;&gt; "",VLOOKUP($A418,CSP!$1:$1048576,10,FALSE)/1000000,"")</f>
        <v/>
      </c>
      <c r="G418" s="125" t="str">
        <f>IF($A418 &lt;&gt; "",VLOOKUP($A418,CSP!$1:$1048576,14,FALSE)/1000000,"")</f>
        <v/>
      </c>
      <c r="H418" s="126" t="str">
        <f t="shared" si="108"/>
        <v/>
      </c>
      <c r="I418" s="126" t="str">
        <f t="shared" si="109"/>
        <v/>
      </c>
      <c r="J418" s="126" t="str">
        <f t="shared" si="97"/>
        <v/>
      </c>
      <c r="K418" s="132" t="str">
        <f>IF($A418 &lt;&gt; "",VLOOKUP($A418,CSP!$1:$1048576,11,FALSE),"")</f>
        <v/>
      </c>
      <c r="L418" s="133" t="str">
        <f>IF($A418 &lt;&gt; "",VLOOKUP($A418,CSP!$1:$1048576,25,FALSE),"")</f>
        <v/>
      </c>
      <c r="N418" s="142"/>
      <c r="O418" s="144"/>
      <c r="P418" s="141" t="str">
        <f t="shared" ca="1" si="98"/>
        <v/>
      </c>
      <c r="W418" s="96">
        <f>SUMIF($E$11:$E$1004,AA418,AE$11:$AE$1004)</f>
        <v>0</v>
      </c>
      <c r="X418" s="74" t="str">
        <f t="shared" si="99"/>
        <v>sans</v>
      </c>
      <c r="Y418" s="74">
        <f>SUMIF($E$11:$E$1004,AA418,AD$11:$AD$1004)</f>
        <v>0</v>
      </c>
      <c r="Z418" s="95">
        <f>SUMIF($E$11:$E$1004,AA418,AB$11:$AB$1004)</f>
        <v>0</v>
      </c>
      <c r="AA418" s="97">
        <f t="shared" si="110"/>
        <v>408</v>
      </c>
      <c r="AB418" s="74">
        <f t="shared" si="100"/>
        <v>0</v>
      </c>
      <c r="AC418" s="74">
        <f t="shared" si="101"/>
        <v>0</v>
      </c>
      <c r="AD418" s="74">
        <f t="shared" si="102"/>
        <v>0</v>
      </c>
      <c r="AE418" s="96">
        <f t="shared" si="103"/>
        <v>0</v>
      </c>
      <c r="AF418" s="74" t="str">
        <f t="shared" si="104"/>
        <v>sans</v>
      </c>
      <c r="AG418" s="74">
        <f t="shared" si="105"/>
        <v>0</v>
      </c>
      <c r="AH418" s="74">
        <f t="shared" si="96"/>
        <v>0</v>
      </c>
      <c r="AI418" s="74">
        <f t="shared" si="111"/>
        <v>0</v>
      </c>
      <c r="AJ418" s="74">
        <f t="shared" si="106"/>
        <v>0</v>
      </c>
      <c r="AK418" s="74">
        <f t="shared" si="107"/>
        <v>0</v>
      </c>
    </row>
    <row r="419" spans="1:37" ht="15.75" customHeight="1">
      <c r="A419" s="20"/>
      <c r="B419" s="19"/>
      <c r="C419" s="19"/>
      <c r="D419" s="70"/>
      <c r="E419" s="71"/>
      <c r="F419" s="125" t="str">
        <f>IF($A419 &lt;&gt; "",VLOOKUP($A419,CSP!$1:$1048576,10,FALSE)/1000000,"")</f>
        <v/>
      </c>
      <c r="G419" s="125" t="str">
        <f>IF($A419 &lt;&gt; "",VLOOKUP($A419,CSP!$1:$1048576,14,FALSE)/1000000,"")</f>
        <v/>
      </c>
      <c r="H419" s="126" t="str">
        <f t="shared" si="108"/>
        <v/>
      </c>
      <c r="I419" s="126" t="str">
        <f t="shared" si="109"/>
        <v/>
      </c>
      <c r="J419" s="126" t="str">
        <f t="shared" si="97"/>
        <v/>
      </c>
      <c r="K419" s="132" t="str">
        <f>IF($A419 &lt;&gt; "",VLOOKUP($A419,CSP!$1:$1048576,11,FALSE),"")</f>
        <v/>
      </c>
      <c r="L419" s="133" t="str">
        <f>IF($A419 &lt;&gt; "",VLOOKUP($A419,CSP!$1:$1048576,25,FALSE),"")</f>
        <v/>
      </c>
      <c r="N419" s="142"/>
      <c r="O419" s="144"/>
      <c r="P419" s="141" t="str">
        <f t="shared" ca="1" si="98"/>
        <v/>
      </c>
      <c r="W419" s="96">
        <f>SUMIF($E$11:$E$1004,AA419,AE$11:$AE$1004)</f>
        <v>0</v>
      </c>
      <c r="X419" s="74" t="str">
        <f t="shared" si="99"/>
        <v>sans</v>
      </c>
      <c r="Y419" s="74">
        <f>SUMIF($E$11:$E$1004,AA419,AD$11:$AD$1004)</f>
        <v>0</v>
      </c>
      <c r="Z419" s="95">
        <f>SUMIF($E$11:$E$1004,AA419,AB$11:$AB$1004)</f>
        <v>0</v>
      </c>
      <c r="AA419" s="97">
        <f t="shared" si="110"/>
        <v>409</v>
      </c>
      <c r="AB419" s="74">
        <f t="shared" si="100"/>
        <v>0</v>
      </c>
      <c r="AC419" s="74">
        <f t="shared" si="101"/>
        <v>0</v>
      </c>
      <c r="AD419" s="74">
        <f t="shared" si="102"/>
        <v>0</v>
      </c>
      <c r="AE419" s="96">
        <f t="shared" si="103"/>
        <v>0</v>
      </c>
      <c r="AF419" s="74" t="str">
        <f t="shared" si="104"/>
        <v>sans</v>
      </c>
      <c r="AG419" s="74">
        <f t="shared" si="105"/>
        <v>0</v>
      </c>
      <c r="AH419" s="74">
        <f t="shared" si="96"/>
        <v>0</v>
      </c>
      <c r="AI419" s="74">
        <f t="shared" si="111"/>
        <v>0</v>
      </c>
      <c r="AJ419" s="74">
        <f t="shared" si="106"/>
        <v>0</v>
      </c>
      <c r="AK419" s="74">
        <f t="shared" si="107"/>
        <v>0</v>
      </c>
    </row>
    <row r="420" spans="1:37" ht="15.75" customHeight="1">
      <c r="A420" s="20"/>
      <c r="B420" s="19"/>
      <c r="C420" s="19"/>
      <c r="D420" s="70"/>
      <c r="E420" s="71"/>
      <c r="F420" s="125" t="str">
        <f>IF($A420 &lt;&gt; "",VLOOKUP($A420,CSP!$1:$1048576,10,FALSE)/1000000,"")</f>
        <v/>
      </c>
      <c r="G420" s="125" t="str">
        <f>IF($A420 &lt;&gt; "",VLOOKUP($A420,CSP!$1:$1048576,14,FALSE)/1000000,"")</f>
        <v/>
      </c>
      <c r="H420" s="126" t="str">
        <f t="shared" si="108"/>
        <v/>
      </c>
      <c r="I420" s="126" t="str">
        <f t="shared" si="109"/>
        <v/>
      </c>
      <c r="J420" s="126" t="str">
        <f t="shared" si="97"/>
        <v/>
      </c>
      <c r="K420" s="132" t="str">
        <f>IF($A420 &lt;&gt; "",VLOOKUP($A420,CSP!$1:$1048576,11,FALSE),"")</f>
        <v/>
      </c>
      <c r="L420" s="133" t="str">
        <f>IF($A420 &lt;&gt; "",VLOOKUP($A420,CSP!$1:$1048576,25,FALSE),"")</f>
        <v/>
      </c>
      <c r="N420" s="142"/>
      <c r="O420" s="144"/>
      <c r="P420" s="141" t="str">
        <f t="shared" ca="1" si="98"/>
        <v/>
      </c>
      <c r="W420" s="96">
        <f>SUMIF($E$11:$E$1004,AA420,AE$11:$AE$1004)</f>
        <v>0</v>
      </c>
      <c r="X420" s="74" t="str">
        <f t="shared" si="99"/>
        <v>sans</v>
      </c>
      <c r="Y420" s="74">
        <f>SUMIF($E$11:$E$1004,AA420,AD$11:$AD$1004)</f>
        <v>0</v>
      </c>
      <c r="Z420" s="95">
        <f>SUMIF($E$11:$E$1004,AA420,AB$11:$AB$1004)</f>
        <v>0</v>
      </c>
      <c r="AA420" s="97">
        <f t="shared" si="110"/>
        <v>410</v>
      </c>
      <c r="AB420" s="74">
        <f t="shared" si="100"/>
        <v>0</v>
      </c>
      <c r="AC420" s="74">
        <f t="shared" si="101"/>
        <v>0</v>
      </c>
      <c r="AD420" s="74">
        <f t="shared" si="102"/>
        <v>0</v>
      </c>
      <c r="AE420" s="96">
        <f t="shared" si="103"/>
        <v>0</v>
      </c>
      <c r="AF420" s="74" t="str">
        <f t="shared" si="104"/>
        <v>sans</v>
      </c>
      <c r="AG420" s="74">
        <f t="shared" si="105"/>
        <v>0</v>
      </c>
      <c r="AH420" s="74">
        <f t="shared" si="96"/>
        <v>0</v>
      </c>
      <c r="AI420" s="74">
        <f t="shared" si="111"/>
        <v>0</v>
      </c>
      <c r="AJ420" s="74">
        <f t="shared" si="106"/>
        <v>0</v>
      </c>
      <c r="AK420" s="74">
        <f t="shared" si="107"/>
        <v>0</v>
      </c>
    </row>
    <row r="421" spans="1:37" ht="15.75" customHeight="1">
      <c r="A421" s="20"/>
      <c r="B421" s="19"/>
      <c r="C421" s="19"/>
      <c r="D421" s="70"/>
      <c r="E421" s="71"/>
      <c r="F421" s="125" t="str">
        <f>IF($A421 &lt;&gt; "",VLOOKUP($A421,CSP!$1:$1048576,10,FALSE)/1000000,"")</f>
        <v/>
      </c>
      <c r="G421" s="125" t="str">
        <f>IF($A421 &lt;&gt; "",VLOOKUP($A421,CSP!$1:$1048576,14,FALSE)/1000000,"")</f>
        <v/>
      </c>
      <c r="H421" s="126" t="str">
        <f t="shared" si="108"/>
        <v/>
      </c>
      <c r="I421" s="126" t="str">
        <f t="shared" si="109"/>
        <v/>
      </c>
      <c r="J421" s="126" t="str">
        <f t="shared" si="97"/>
        <v/>
      </c>
      <c r="K421" s="132" t="str">
        <f>IF($A421 &lt;&gt; "",VLOOKUP($A421,CSP!$1:$1048576,11,FALSE),"")</f>
        <v/>
      </c>
      <c r="L421" s="133" t="str">
        <f>IF($A421 &lt;&gt; "",VLOOKUP($A421,CSP!$1:$1048576,25,FALSE),"")</f>
        <v/>
      </c>
      <c r="N421" s="142"/>
      <c r="O421" s="144"/>
      <c r="P421" s="141" t="str">
        <f t="shared" ca="1" si="98"/>
        <v/>
      </c>
      <c r="W421" s="96">
        <f>SUMIF($E$11:$E$1004,AA421,AE$11:$AE$1004)</f>
        <v>0</v>
      </c>
      <c r="X421" s="74" t="str">
        <f t="shared" si="99"/>
        <v>sans</v>
      </c>
      <c r="Y421" s="74">
        <f>SUMIF($E$11:$E$1004,AA421,AD$11:$AD$1004)</f>
        <v>0</v>
      </c>
      <c r="Z421" s="95">
        <f>SUMIF($E$11:$E$1004,AA421,AB$11:$AB$1004)</f>
        <v>0</v>
      </c>
      <c r="AA421" s="97">
        <f t="shared" si="110"/>
        <v>411</v>
      </c>
      <c r="AB421" s="74">
        <f t="shared" si="100"/>
        <v>0</v>
      </c>
      <c r="AC421" s="74">
        <f t="shared" si="101"/>
        <v>0</v>
      </c>
      <c r="AD421" s="74">
        <f t="shared" si="102"/>
        <v>0</v>
      </c>
      <c r="AE421" s="96">
        <f t="shared" si="103"/>
        <v>0</v>
      </c>
      <c r="AF421" s="74" t="str">
        <f t="shared" si="104"/>
        <v>sans</v>
      </c>
      <c r="AG421" s="74">
        <f t="shared" si="105"/>
        <v>0</v>
      </c>
      <c r="AH421" s="74">
        <f t="shared" si="96"/>
        <v>0</v>
      </c>
      <c r="AI421" s="74">
        <f t="shared" si="111"/>
        <v>0</v>
      </c>
      <c r="AJ421" s="74">
        <f t="shared" si="106"/>
        <v>0</v>
      </c>
      <c r="AK421" s="74">
        <f t="shared" si="107"/>
        <v>0</v>
      </c>
    </row>
    <row r="422" spans="1:37" ht="15.75" customHeight="1">
      <c r="A422" s="20"/>
      <c r="B422" s="19"/>
      <c r="C422" s="19"/>
      <c r="D422" s="70"/>
      <c r="E422" s="71"/>
      <c r="F422" s="125" t="str">
        <f>IF($A422 &lt;&gt; "",VLOOKUP($A422,CSP!$1:$1048576,10,FALSE)/1000000,"")</f>
        <v/>
      </c>
      <c r="G422" s="125" t="str">
        <f>IF($A422 &lt;&gt; "",VLOOKUP($A422,CSP!$1:$1048576,14,FALSE)/1000000,"")</f>
        <v/>
      </c>
      <c r="H422" s="126" t="str">
        <f t="shared" si="108"/>
        <v/>
      </c>
      <c r="I422" s="126" t="str">
        <f t="shared" si="109"/>
        <v/>
      </c>
      <c r="J422" s="126" t="str">
        <f t="shared" si="97"/>
        <v/>
      </c>
      <c r="K422" s="132" t="str">
        <f>IF($A422 &lt;&gt; "",VLOOKUP($A422,CSP!$1:$1048576,11,FALSE),"")</f>
        <v/>
      </c>
      <c r="L422" s="133" t="str">
        <f>IF($A422 &lt;&gt; "",VLOOKUP($A422,CSP!$1:$1048576,25,FALSE),"")</f>
        <v/>
      </c>
      <c r="N422" s="142"/>
      <c r="O422" s="144"/>
      <c r="P422" s="141" t="str">
        <f t="shared" ca="1" si="98"/>
        <v/>
      </c>
      <c r="W422" s="96">
        <f>SUMIF($E$11:$E$1004,AA422,AE$11:$AE$1004)</f>
        <v>0</v>
      </c>
      <c r="X422" s="74" t="str">
        <f t="shared" si="99"/>
        <v>sans</v>
      </c>
      <c r="Y422" s="74">
        <f>SUMIF($E$11:$E$1004,AA422,AD$11:$AD$1004)</f>
        <v>0</v>
      </c>
      <c r="Z422" s="95">
        <f>SUMIF($E$11:$E$1004,AA422,AB$11:$AB$1004)</f>
        <v>0</v>
      </c>
      <c r="AA422" s="97">
        <f t="shared" si="110"/>
        <v>412</v>
      </c>
      <c r="AB422" s="74">
        <f t="shared" si="100"/>
        <v>0</v>
      </c>
      <c r="AC422" s="74">
        <f t="shared" si="101"/>
        <v>0</v>
      </c>
      <c r="AD422" s="74">
        <f t="shared" si="102"/>
        <v>0</v>
      </c>
      <c r="AE422" s="96">
        <f t="shared" si="103"/>
        <v>0</v>
      </c>
      <c r="AF422" s="74" t="str">
        <f t="shared" si="104"/>
        <v>sans</v>
      </c>
      <c r="AG422" s="74">
        <f t="shared" si="105"/>
        <v>0</v>
      </c>
      <c r="AH422" s="74">
        <f t="shared" si="96"/>
        <v>0</v>
      </c>
      <c r="AI422" s="74">
        <f t="shared" si="111"/>
        <v>0</v>
      </c>
      <c r="AJ422" s="74">
        <f t="shared" si="106"/>
        <v>0</v>
      </c>
      <c r="AK422" s="74">
        <f t="shared" si="107"/>
        <v>0</v>
      </c>
    </row>
    <row r="423" spans="1:37" ht="15.75" customHeight="1">
      <c r="A423" s="20"/>
      <c r="B423" s="19"/>
      <c r="C423" s="19"/>
      <c r="D423" s="70"/>
      <c r="E423" s="71"/>
      <c r="F423" s="125" t="str">
        <f>IF($A423 &lt;&gt; "",VLOOKUP($A423,CSP!$1:$1048576,10,FALSE)/1000000,"")</f>
        <v/>
      </c>
      <c r="G423" s="125" t="str">
        <f>IF($A423 &lt;&gt; "",VLOOKUP($A423,CSP!$1:$1048576,14,FALSE)/1000000,"")</f>
        <v/>
      </c>
      <c r="H423" s="126" t="str">
        <f t="shared" si="108"/>
        <v/>
      </c>
      <c r="I423" s="126" t="str">
        <f t="shared" si="109"/>
        <v/>
      </c>
      <c r="J423" s="126" t="str">
        <f t="shared" si="97"/>
        <v/>
      </c>
      <c r="K423" s="132" t="str">
        <f>IF($A423 &lt;&gt; "",VLOOKUP($A423,CSP!$1:$1048576,11,FALSE),"")</f>
        <v/>
      </c>
      <c r="L423" s="133" t="str">
        <f>IF($A423 &lt;&gt; "",VLOOKUP($A423,CSP!$1:$1048576,25,FALSE),"")</f>
        <v/>
      </c>
      <c r="N423" s="142"/>
      <c r="O423" s="144"/>
      <c r="P423" s="141" t="str">
        <f t="shared" ca="1" si="98"/>
        <v/>
      </c>
      <c r="W423" s="96">
        <f>SUMIF($E$11:$E$1004,AA423,AE$11:$AE$1004)</f>
        <v>0</v>
      </c>
      <c r="X423" s="74" t="str">
        <f t="shared" si="99"/>
        <v>sans</v>
      </c>
      <c r="Y423" s="74">
        <f>SUMIF($E$11:$E$1004,AA423,AD$11:$AD$1004)</f>
        <v>0</v>
      </c>
      <c r="Z423" s="95">
        <f>SUMIF($E$11:$E$1004,AA423,AB$11:$AB$1004)</f>
        <v>0</v>
      </c>
      <c r="AA423" s="97">
        <f t="shared" si="110"/>
        <v>413</v>
      </c>
      <c r="AB423" s="74">
        <f t="shared" si="100"/>
        <v>0</v>
      </c>
      <c r="AC423" s="74">
        <f t="shared" si="101"/>
        <v>0</v>
      </c>
      <c r="AD423" s="74">
        <f t="shared" si="102"/>
        <v>0</v>
      </c>
      <c r="AE423" s="96">
        <f t="shared" si="103"/>
        <v>0</v>
      </c>
      <c r="AF423" s="74" t="str">
        <f t="shared" si="104"/>
        <v>sans</v>
      </c>
      <c r="AG423" s="74">
        <f t="shared" si="105"/>
        <v>0</v>
      </c>
      <c r="AH423" s="74">
        <f t="shared" si="96"/>
        <v>0</v>
      </c>
      <c r="AI423" s="74">
        <f t="shared" si="111"/>
        <v>0</v>
      </c>
      <c r="AJ423" s="74">
        <f t="shared" si="106"/>
        <v>0</v>
      </c>
      <c r="AK423" s="74">
        <f t="shared" si="107"/>
        <v>0</v>
      </c>
    </row>
    <row r="424" spans="1:37" ht="15.75" customHeight="1">
      <c r="A424" s="20"/>
      <c r="B424" s="19"/>
      <c r="C424" s="19"/>
      <c r="D424" s="70"/>
      <c r="E424" s="71"/>
      <c r="F424" s="125" t="str">
        <f>IF($A424 &lt;&gt; "",VLOOKUP($A424,CSP!$1:$1048576,10,FALSE)/1000000,"")</f>
        <v/>
      </c>
      <c r="G424" s="125" t="str">
        <f>IF($A424 &lt;&gt; "",VLOOKUP($A424,CSP!$1:$1048576,14,FALSE)/1000000,"")</f>
        <v/>
      </c>
      <c r="H424" s="126" t="str">
        <f t="shared" si="108"/>
        <v/>
      </c>
      <c r="I424" s="126" t="str">
        <f t="shared" si="109"/>
        <v/>
      </c>
      <c r="J424" s="126" t="str">
        <f t="shared" si="97"/>
        <v/>
      </c>
      <c r="K424" s="132" t="str">
        <f>IF($A424 &lt;&gt; "",VLOOKUP($A424,CSP!$1:$1048576,11,FALSE),"")</f>
        <v/>
      </c>
      <c r="L424" s="133" t="str">
        <f>IF($A424 &lt;&gt; "",VLOOKUP($A424,CSP!$1:$1048576,25,FALSE),"")</f>
        <v/>
      </c>
      <c r="N424" s="142"/>
      <c r="O424" s="144"/>
      <c r="P424" s="141" t="str">
        <f t="shared" ca="1" si="98"/>
        <v/>
      </c>
      <c r="W424" s="96">
        <f>SUMIF($E$11:$E$1004,AA424,AE$11:$AE$1004)</f>
        <v>0</v>
      </c>
      <c r="X424" s="74" t="str">
        <f t="shared" si="99"/>
        <v>sans</v>
      </c>
      <c r="Y424" s="74">
        <f>SUMIF($E$11:$E$1004,AA424,AD$11:$AD$1004)</f>
        <v>0</v>
      </c>
      <c r="Z424" s="95">
        <f>SUMIF($E$11:$E$1004,AA424,AB$11:$AB$1004)</f>
        <v>0</v>
      </c>
      <c r="AA424" s="97">
        <f t="shared" si="110"/>
        <v>414</v>
      </c>
      <c r="AB424" s="74">
        <f t="shared" si="100"/>
        <v>0</v>
      </c>
      <c r="AC424" s="74">
        <f t="shared" si="101"/>
        <v>0</v>
      </c>
      <c r="AD424" s="74">
        <f t="shared" si="102"/>
        <v>0</v>
      </c>
      <c r="AE424" s="96">
        <f t="shared" si="103"/>
        <v>0</v>
      </c>
      <c r="AF424" s="74" t="str">
        <f t="shared" si="104"/>
        <v>sans</v>
      </c>
      <c r="AG424" s="74">
        <f t="shared" si="105"/>
        <v>0</v>
      </c>
      <c r="AH424" s="74">
        <f t="shared" si="96"/>
        <v>0</v>
      </c>
      <c r="AI424" s="74">
        <f t="shared" si="111"/>
        <v>0</v>
      </c>
      <c r="AJ424" s="74">
        <f t="shared" si="106"/>
        <v>0</v>
      </c>
      <c r="AK424" s="74">
        <f t="shared" si="107"/>
        <v>0</v>
      </c>
    </row>
    <row r="425" spans="1:37" ht="15.75" customHeight="1">
      <c r="A425" s="20"/>
      <c r="B425" s="19"/>
      <c r="C425" s="19"/>
      <c r="D425" s="70"/>
      <c r="E425" s="71"/>
      <c r="F425" s="125" t="str">
        <f>IF($A425 &lt;&gt; "",VLOOKUP($A425,CSP!$1:$1048576,10,FALSE)/1000000,"")</f>
        <v/>
      </c>
      <c r="G425" s="125" t="str">
        <f>IF($A425 &lt;&gt; "",VLOOKUP($A425,CSP!$1:$1048576,14,FALSE)/1000000,"")</f>
        <v/>
      </c>
      <c r="H425" s="126" t="str">
        <f t="shared" si="108"/>
        <v/>
      </c>
      <c r="I425" s="126" t="str">
        <f t="shared" si="109"/>
        <v/>
      </c>
      <c r="J425" s="126" t="str">
        <f t="shared" si="97"/>
        <v/>
      </c>
      <c r="K425" s="132" t="str">
        <f>IF($A425 &lt;&gt; "",VLOOKUP($A425,CSP!$1:$1048576,11,FALSE),"")</f>
        <v/>
      </c>
      <c r="L425" s="133" t="str">
        <f>IF($A425 &lt;&gt; "",VLOOKUP($A425,CSP!$1:$1048576,25,FALSE),"")</f>
        <v/>
      </c>
      <c r="N425" s="142"/>
      <c r="O425" s="144"/>
      <c r="P425" s="141" t="str">
        <f t="shared" ca="1" si="98"/>
        <v/>
      </c>
      <c r="W425" s="96">
        <f>SUMIF($E$11:$E$1004,AA425,AE$11:$AE$1004)</f>
        <v>0</v>
      </c>
      <c r="X425" s="74" t="str">
        <f t="shared" si="99"/>
        <v>sans</v>
      </c>
      <c r="Y425" s="74">
        <f>SUMIF($E$11:$E$1004,AA425,AD$11:$AD$1004)</f>
        <v>0</v>
      </c>
      <c r="Z425" s="95">
        <f>SUMIF($E$11:$E$1004,AA425,AB$11:$AB$1004)</f>
        <v>0</v>
      </c>
      <c r="AA425" s="97">
        <f t="shared" si="110"/>
        <v>415</v>
      </c>
      <c r="AB425" s="74">
        <f t="shared" si="100"/>
        <v>0</v>
      </c>
      <c r="AC425" s="74">
        <f t="shared" si="101"/>
        <v>0</v>
      </c>
      <c r="AD425" s="74">
        <f t="shared" si="102"/>
        <v>0</v>
      </c>
      <c r="AE425" s="96">
        <f t="shared" si="103"/>
        <v>0</v>
      </c>
      <c r="AF425" s="74" t="str">
        <f t="shared" si="104"/>
        <v>sans</v>
      </c>
      <c r="AG425" s="74">
        <f t="shared" si="105"/>
        <v>0</v>
      </c>
      <c r="AH425" s="74">
        <f t="shared" si="96"/>
        <v>0</v>
      </c>
      <c r="AI425" s="74">
        <f t="shared" si="111"/>
        <v>0</v>
      </c>
      <c r="AJ425" s="74">
        <f t="shared" si="106"/>
        <v>0</v>
      </c>
      <c r="AK425" s="74">
        <f t="shared" si="107"/>
        <v>0</v>
      </c>
    </row>
    <row r="426" spans="1:37" ht="15.75" customHeight="1">
      <c r="A426" s="20"/>
      <c r="B426" s="19"/>
      <c r="C426" s="19"/>
      <c r="D426" s="70"/>
      <c r="E426" s="71"/>
      <c r="F426" s="125" t="str">
        <f>IF($A426 &lt;&gt; "",VLOOKUP($A426,CSP!$1:$1048576,10,FALSE)/1000000,"")</f>
        <v/>
      </c>
      <c r="G426" s="125" t="str">
        <f>IF($A426 &lt;&gt; "",VLOOKUP($A426,CSP!$1:$1048576,14,FALSE)/1000000,"")</f>
        <v/>
      </c>
      <c r="H426" s="126" t="str">
        <f t="shared" si="108"/>
        <v/>
      </c>
      <c r="I426" s="126" t="str">
        <f t="shared" si="109"/>
        <v/>
      </c>
      <c r="J426" s="126" t="str">
        <f t="shared" si="97"/>
        <v/>
      </c>
      <c r="K426" s="132" t="str">
        <f>IF($A426 &lt;&gt; "",VLOOKUP($A426,CSP!$1:$1048576,11,FALSE),"")</f>
        <v/>
      </c>
      <c r="L426" s="133" t="str">
        <f>IF($A426 &lt;&gt; "",VLOOKUP($A426,CSP!$1:$1048576,25,FALSE),"")</f>
        <v/>
      </c>
      <c r="N426" s="142"/>
      <c r="O426" s="144"/>
      <c r="P426" s="141" t="str">
        <f t="shared" ca="1" si="98"/>
        <v/>
      </c>
      <c r="W426" s="96">
        <f>SUMIF($E$11:$E$1004,AA426,AE$11:$AE$1004)</f>
        <v>0</v>
      </c>
      <c r="X426" s="74" t="str">
        <f t="shared" si="99"/>
        <v>sans</v>
      </c>
      <c r="Y426" s="74">
        <f>SUMIF($E$11:$E$1004,AA426,AD$11:$AD$1004)</f>
        <v>0</v>
      </c>
      <c r="Z426" s="95">
        <f>SUMIF($E$11:$E$1004,AA426,AB$11:$AB$1004)</f>
        <v>0</v>
      </c>
      <c r="AA426" s="97">
        <f t="shared" si="110"/>
        <v>416</v>
      </c>
      <c r="AB426" s="74">
        <f t="shared" si="100"/>
        <v>0</v>
      </c>
      <c r="AC426" s="74">
        <f t="shared" si="101"/>
        <v>0</v>
      </c>
      <c r="AD426" s="74">
        <f t="shared" si="102"/>
        <v>0</v>
      </c>
      <c r="AE426" s="96">
        <f t="shared" si="103"/>
        <v>0</v>
      </c>
      <c r="AF426" s="74" t="str">
        <f t="shared" si="104"/>
        <v>sans</v>
      </c>
      <c r="AG426" s="74">
        <f t="shared" si="105"/>
        <v>0</v>
      </c>
      <c r="AH426" s="74">
        <f t="shared" si="96"/>
        <v>0</v>
      </c>
      <c r="AI426" s="74">
        <f t="shared" si="111"/>
        <v>0</v>
      </c>
      <c r="AJ426" s="74">
        <f t="shared" si="106"/>
        <v>0</v>
      </c>
      <c r="AK426" s="74">
        <f t="shared" si="107"/>
        <v>0</v>
      </c>
    </row>
    <row r="427" spans="1:37" ht="15.75" customHeight="1">
      <c r="A427" s="20"/>
      <c r="B427" s="19"/>
      <c r="C427" s="19"/>
      <c r="D427" s="70"/>
      <c r="E427" s="71"/>
      <c r="F427" s="125" t="str">
        <f>IF($A427 &lt;&gt; "",VLOOKUP($A427,CSP!$1:$1048576,10,FALSE)/1000000,"")</f>
        <v/>
      </c>
      <c r="G427" s="125" t="str">
        <f>IF($A427 &lt;&gt; "",VLOOKUP($A427,CSP!$1:$1048576,14,FALSE)/1000000,"")</f>
        <v/>
      </c>
      <c r="H427" s="126" t="str">
        <f t="shared" si="108"/>
        <v/>
      </c>
      <c r="I427" s="126" t="str">
        <f t="shared" si="109"/>
        <v/>
      </c>
      <c r="J427" s="126" t="str">
        <f t="shared" si="97"/>
        <v/>
      </c>
      <c r="K427" s="132" t="str">
        <f>IF($A427 &lt;&gt; "",VLOOKUP($A427,CSP!$1:$1048576,11,FALSE),"")</f>
        <v/>
      </c>
      <c r="L427" s="133" t="str">
        <f>IF($A427 &lt;&gt; "",VLOOKUP($A427,CSP!$1:$1048576,25,FALSE),"")</f>
        <v/>
      </c>
      <c r="N427" s="142"/>
      <c r="O427" s="144"/>
      <c r="P427" s="141" t="str">
        <f t="shared" ca="1" si="98"/>
        <v/>
      </c>
      <c r="W427" s="96">
        <f>SUMIF($E$11:$E$1004,AA427,AE$11:$AE$1004)</f>
        <v>0</v>
      </c>
      <c r="X427" s="74" t="str">
        <f t="shared" si="99"/>
        <v>sans</v>
      </c>
      <c r="Y427" s="74">
        <f>SUMIF($E$11:$E$1004,AA427,AD$11:$AD$1004)</f>
        <v>0</v>
      </c>
      <c r="Z427" s="95">
        <f>SUMIF($E$11:$E$1004,AA427,AB$11:$AB$1004)</f>
        <v>0</v>
      </c>
      <c r="AA427" s="97">
        <f t="shared" si="110"/>
        <v>417</v>
      </c>
      <c r="AB427" s="74">
        <f t="shared" si="100"/>
        <v>0</v>
      </c>
      <c r="AC427" s="74">
        <f t="shared" si="101"/>
        <v>0</v>
      </c>
      <c r="AD427" s="74">
        <f t="shared" si="102"/>
        <v>0</v>
      </c>
      <c r="AE427" s="96">
        <f t="shared" si="103"/>
        <v>0</v>
      </c>
      <c r="AF427" s="74" t="str">
        <f t="shared" si="104"/>
        <v>sans</v>
      </c>
      <c r="AG427" s="74">
        <f t="shared" si="105"/>
        <v>0</v>
      </c>
      <c r="AH427" s="74">
        <f t="shared" si="96"/>
        <v>0</v>
      </c>
      <c r="AI427" s="74">
        <f t="shared" si="111"/>
        <v>0</v>
      </c>
      <c r="AJ427" s="74">
        <f t="shared" si="106"/>
        <v>0</v>
      </c>
      <c r="AK427" s="74">
        <f t="shared" si="107"/>
        <v>0</v>
      </c>
    </row>
    <row r="428" spans="1:37" ht="15.75" customHeight="1">
      <c r="A428" s="20"/>
      <c r="B428" s="19"/>
      <c r="C428" s="19"/>
      <c r="D428" s="70"/>
      <c r="E428" s="71"/>
      <c r="F428" s="125" t="str">
        <f>IF($A428 &lt;&gt; "",VLOOKUP($A428,CSP!$1:$1048576,10,FALSE)/1000000,"")</f>
        <v/>
      </c>
      <c r="G428" s="125" t="str">
        <f>IF($A428 &lt;&gt; "",VLOOKUP($A428,CSP!$1:$1048576,14,FALSE)/1000000,"")</f>
        <v/>
      </c>
      <c r="H428" s="126" t="str">
        <f t="shared" si="108"/>
        <v/>
      </c>
      <c r="I428" s="126" t="str">
        <f t="shared" si="109"/>
        <v/>
      </c>
      <c r="J428" s="126" t="str">
        <f t="shared" si="97"/>
        <v/>
      </c>
      <c r="K428" s="132" t="str">
        <f>IF($A428 &lt;&gt; "",VLOOKUP($A428,CSP!$1:$1048576,11,FALSE),"")</f>
        <v/>
      </c>
      <c r="L428" s="133" t="str">
        <f>IF($A428 &lt;&gt; "",VLOOKUP($A428,CSP!$1:$1048576,25,FALSE),"")</f>
        <v/>
      </c>
      <c r="N428" s="142"/>
      <c r="O428" s="144"/>
      <c r="P428" s="141" t="str">
        <f t="shared" ca="1" si="98"/>
        <v/>
      </c>
      <c r="W428" s="96">
        <f>SUMIF($E$11:$E$1004,AA428,AE$11:$AE$1004)</f>
        <v>0</v>
      </c>
      <c r="X428" s="74" t="str">
        <f t="shared" si="99"/>
        <v>sans</v>
      </c>
      <c r="Y428" s="74">
        <f>SUMIF($E$11:$E$1004,AA428,AD$11:$AD$1004)</f>
        <v>0</v>
      </c>
      <c r="Z428" s="95">
        <f>SUMIF($E$11:$E$1004,AA428,AB$11:$AB$1004)</f>
        <v>0</v>
      </c>
      <c r="AA428" s="97">
        <f t="shared" si="110"/>
        <v>418</v>
      </c>
      <c r="AB428" s="74">
        <f t="shared" si="100"/>
        <v>0</v>
      </c>
      <c r="AC428" s="74">
        <f t="shared" si="101"/>
        <v>0</v>
      </c>
      <c r="AD428" s="74">
        <f t="shared" si="102"/>
        <v>0</v>
      </c>
      <c r="AE428" s="96">
        <f t="shared" si="103"/>
        <v>0</v>
      </c>
      <c r="AF428" s="74" t="str">
        <f t="shared" si="104"/>
        <v>sans</v>
      </c>
      <c r="AG428" s="74">
        <f t="shared" si="105"/>
        <v>0</v>
      </c>
      <c r="AH428" s="74">
        <f t="shared" si="96"/>
        <v>0</v>
      </c>
      <c r="AI428" s="74">
        <f t="shared" si="111"/>
        <v>0</v>
      </c>
      <c r="AJ428" s="74">
        <f t="shared" si="106"/>
        <v>0</v>
      </c>
      <c r="AK428" s="74">
        <f t="shared" si="107"/>
        <v>0</v>
      </c>
    </row>
    <row r="429" spans="1:37" ht="15.75" customHeight="1">
      <c r="A429" s="20"/>
      <c r="B429" s="19"/>
      <c r="C429" s="19"/>
      <c r="D429" s="70"/>
      <c r="E429" s="71"/>
      <c r="F429" s="125" t="str">
        <f>IF($A429 &lt;&gt; "",VLOOKUP($A429,CSP!$1:$1048576,10,FALSE)/1000000,"")</f>
        <v/>
      </c>
      <c r="G429" s="125" t="str">
        <f>IF($A429 &lt;&gt; "",VLOOKUP($A429,CSP!$1:$1048576,14,FALSE)/1000000,"")</f>
        <v/>
      </c>
      <c r="H429" s="126" t="str">
        <f t="shared" si="108"/>
        <v/>
      </c>
      <c r="I429" s="126" t="str">
        <f t="shared" si="109"/>
        <v/>
      </c>
      <c r="J429" s="126" t="str">
        <f t="shared" si="97"/>
        <v/>
      </c>
      <c r="K429" s="132" t="str">
        <f>IF($A429 &lt;&gt; "",VLOOKUP($A429,CSP!$1:$1048576,11,FALSE),"")</f>
        <v/>
      </c>
      <c r="L429" s="133" t="str">
        <f>IF($A429 &lt;&gt; "",VLOOKUP($A429,CSP!$1:$1048576,25,FALSE),"")</f>
        <v/>
      </c>
      <c r="N429" s="142"/>
      <c r="O429" s="144"/>
      <c r="P429" s="141" t="str">
        <f t="shared" ca="1" si="98"/>
        <v/>
      </c>
      <c r="W429" s="96">
        <f>SUMIF($E$11:$E$1004,AA429,AE$11:$AE$1004)</f>
        <v>0</v>
      </c>
      <c r="X429" s="74" t="str">
        <f t="shared" si="99"/>
        <v>sans</v>
      </c>
      <c r="Y429" s="74">
        <f>SUMIF($E$11:$E$1004,AA429,AD$11:$AD$1004)</f>
        <v>0</v>
      </c>
      <c r="Z429" s="95">
        <f>SUMIF($E$11:$E$1004,AA429,AB$11:$AB$1004)</f>
        <v>0</v>
      </c>
      <c r="AA429" s="97">
        <f t="shared" si="110"/>
        <v>419</v>
      </c>
      <c r="AB429" s="74">
        <f t="shared" si="100"/>
        <v>0</v>
      </c>
      <c r="AC429" s="74">
        <f t="shared" si="101"/>
        <v>0</v>
      </c>
      <c r="AD429" s="74">
        <f t="shared" si="102"/>
        <v>0</v>
      </c>
      <c r="AE429" s="96">
        <f t="shared" si="103"/>
        <v>0</v>
      </c>
      <c r="AF429" s="74" t="str">
        <f t="shared" si="104"/>
        <v>sans</v>
      </c>
      <c r="AG429" s="74">
        <f t="shared" si="105"/>
        <v>0</v>
      </c>
      <c r="AH429" s="74">
        <f t="shared" si="96"/>
        <v>0</v>
      </c>
      <c r="AI429" s="74">
        <f t="shared" si="111"/>
        <v>0</v>
      </c>
      <c r="AJ429" s="74">
        <f t="shared" si="106"/>
        <v>0</v>
      </c>
      <c r="AK429" s="74">
        <f t="shared" si="107"/>
        <v>0</v>
      </c>
    </row>
    <row r="430" spans="1:37" ht="15.75" customHeight="1">
      <c r="A430" s="20"/>
      <c r="B430" s="19"/>
      <c r="C430" s="19"/>
      <c r="D430" s="70"/>
      <c r="E430" s="71"/>
      <c r="F430" s="125" t="str">
        <f>IF($A430 &lt;&gt; "",VLOOKUP($A430,CSP!$1:$1048576,10,FALSE)/1000000,"")</f>
        <v/>
      </c>
      <c r="G430" s="125" t="str">
        <f>IF($A430 &lt;&gt; "",VLOOKUP($A430,CSP!$1:$1048576,14,FALSE)/1000000,"")</f>
        <v/>
      </c>
      <c r="H430" s="126" t="str">
        <f t="shared" si="108"/>
        <v/>
      </c>
      <c r="I430" s="126" t="str">
        <f t="shared" si="109"/>
        <v/>
      </c>
      <c r="J430" s="126" t="str">
        <f t="shared" si="97"/>
        <v/>
      </c>
      <c r="K430" s="132" t="str">
        <f>IF($A430 &lt;&gt; "",VLOOKUP($A430,CSP!$1:$1048576,11,FALSE),"")</f>
        <v/>
      </c>
      <c r="L430" s="133" t="str">
        <f>IF($A430 &lt;&gt; "",VLOOKUP($A430,CSP!$1:$1048576,25,FALSE),"")</f>
        <v/>
      </c>
      <c r="N430" s="142"/>
      <c r="O430" s="144"/>
      <c r="P430" s="141" t="str">
        <f t="shared" ca="1" si="98"/>
        <v/>
      </c>
      <c r="W430" s="96">
        <f>SUMIF($E$11:$E$1004,AA430,AE$11:$AE$1004)</f>
        <v>0</v>
      </c>
      <c r="X430" s="74" t="str">
        <f t="shared" si="99"/>
        <v>sans</v>
      </c>
      <c r="Y430" s="74">
        <f>SUMIF($E$11:$E$1004,AA430,AD$11:$AD$1004)</f>
        <v>0</v>
      </c>
      <c r="Z430" s="95">
        <f>SUMIF($E$11:$E$1004,AA430,AB$11:$AB$1004)</f>
        <v>0</v>
      </c>
      <c r="AA430" s="97">
        <f t="shared" si="110"/>
        <v>420</v>
      </c>
      <c r="AB430" s="74">
        <f t="shared" si="100"/>
        <v>0</v>
      </c>
      <c r="AC430" s="74">
        <f t="shared" si="101"/>
        <v>0</v>
      </c>
      <c r="AD430" s="74">
        <f t="shared" si="102"/>
        <v>0</v>
      </c>
      <c r="AE430" s="96">
        <f t="shared" si="103"/>
        <v>0</v>
      </c>
      <c r="AF430" s="74" t="str">
        <f t="shared" si="104"/>
        <v>sans</v>
      </c>
      <c r="AG430" s="74">
        <f t="shared" si="105"/>
        <v>0</v>
      </c>
      <c r="AH430" s="74">
        <f t="shared" si="96"/>
        <v>0</v>
      </c>
      <c r="AI430" s="74">
        <f t="shared" si="111"/>
        <v>0</v>
      </c>
      <c r="AJ430" s="74">
        <f t="shared" si="106"/>
        <v>0</v>
      </c>
      <c r="AK430" s="74">
        <f t="shared" si="107"/>
        <v>0</v>
      </c>
    </row>
    <row r="431" spans="1:37" ht="15.75" customHeight="1">
      <c r="A431" s="20"/>
      <c r="B431" s="19"/>
      <c r="C431" s="19"/>
      <c r="D431" s="70"/>
      <c r="E431" s="71"/>
      <c r="F431" s="125" t="str">
        <f>IF($A431 &lt;&gt; "",VLOOKUP($A431,CSP!$1:$1048576,10,FALSE)/1000000,"")</f>
        <v/>
      </c>
      <c r="G431" s="125" t="str">
        <f>IF($A431 &lt;&gt; "",VLOOKUP($A431,CSP!$1:$1048576,14,FALSE)/1000000,"")</f>
        <v/>
      </c>
      <c r="H431" s="126" t="str">
        <f t="shared" si="108"/>
        <v/>
      </c>
      <c r="I431" s="126" t="str">
        <f t="shared" si="109"/>
        <v/>
      </c>
      <c r="J431" s="126" t="str">
        <f t="shared" si="97"/>
        <v/>
      </c>
      <c r="K431" s="132" t="str">
        <f>IF($A431 &lt;&gt; "",VLOOKUP($A431,CSP!$1:$1048576,11,FALSE),"")</f>
        <v/>
      </c>
      <c r="L431" s="133" t="str">
        <f>IF($A431 &lt;&gt; "",VLOOKUP($A431,CSP!$1:$1048576,25,FALSE),"")</f>
        <v/>
      </c>
      <c r="N431" s="142"/>
      <c r="O431" s="144"/>
      <c r="P431" s="141" t="str">
        <f t="shared" ca="1" si="98"/>
        <v/>
      </c>
      <c r="W431" s="96">
        <f>SUMIF($E$11:$E$1004,AA431,AE$11:$AE$1004)</f>
        <v>0</v>
      </c>
      <c r="X431" s="74" t="str">
        <f t="shared" si="99"/>
        <v>sans</v>
      </c>
      <c r="Y431" s="74">
        <f>SUMIF($E$11:$E$1004,AA431,AD$11:$AD$1004)</f>
        <v>0</v>
      </c>
      <c r="Z431" s="95">
        <f>SUMIF($E$11:$E$1004,AA431,AB$11:$AB$1004)</f>
        <v>0</v>
      </c>
      <c r="AA431" s="97">
        <f t="shared" si="110"/>
        <v>421</v>
      </c>
      <c r="AB431" s="74">
        <f t="shared" si="100"/>
        <v>0</v>
      </c>
      <c r="AC431" s="74">
        <f t="shared" si="101"/>
        <v>0</v>
      </c>
      <c r="AD431" s="74">
        <f t="shared" si="102"/>
        <v>0</v>
      </c>
      <c r="AE431" s="96">
        <f t="shared" si="103"/>
        <v>0</v>
      </c>
      <c r="AF431" s="74" t="str">
        <f t="shared" si="104"/>
        <v>sans</v>
      </c>
      <c r="AG431" s="74">
        <f t="shared" si="105"/>
        <v>0</v>
      </c>
      <c r="AH431" s="74">
        <f t="shared" si="96"/>
        <v>0</v>
      </c>
      <c r="AI431" s="74">
        <f t="shared" si="111"/>
        <v>0</v>
      </c>
      <c r="AJ431" s="74">
        <f t="shared" si="106"/>
        <v>0</v>
      </c>
      <c r="AK431" s="74">
        <f t="shared" si="107"/>
        <v>0</v>
      </c>
    </row>
    <row r="432" spans="1:37" ht="15.75" customHeight="1">
      <c r="A432" s="20"/>
      <c r="B432" s="19"/>
      <c r="C432" s="19"/>
      <c r="D432" s="70"/>
      <c r="E432" s="71"/>
      <c r="F432" s="125" t="str">
        <f>IF($A432 &lt;&gt; "",VLOOKUP($A432,CSP!$1:$1048576,10,FALSE)/1000000,"")</f>
        <v/>
      </c>
      <c r="G432" s="125" t="str">
        <f>IF($A432 &lt;&gt; "",VLOOKUP($A432,CSP!$1:$1048576,14,FALSE)/1000000,"")</f>
        <v/>
      </c>
      <c r="H432" s="126" t="str">
        <f t="shared" si="108"/>
        <v/>
      </c>
      <c r="I432" s="126" t="str">
        <f t="shared" si="109"/>
        <v/>
      </c>
      <c r="J432" s="126" t="str">
        <f t="shared" si="97"/>
        <v/>
      </c>
      <c r="K432" s="132" t="str">
        <f>IF($A432 &lt;&gt; "",VLOOKUP($A432,CSP!$1:$1048576,11,FALSE),"")</f>
        <v/>
      </c>
      <c r="L432" s="133" t="str">
        <f>IF($A432 &lt;&gt; "",VLOOKUP($A432,CSP!$1:$1048576,25,FALSE),"")</f>
        <v/>
      </c>
      <c r="N432" s="142"/>
      <c r="O432" s="144"/>
      <c r="P432" s="141" t="str">
        <f t="shared" ca="1" si="98"/>
        <v/>
      </c>
      <c r="W432" s="96">
        <f>SUMIF($E$11:$E$1004,AA432,AE$11:$AE$1004)</f>
        <v>0</v>
      </c>
      <c r="X432" s="74" t="str">
        <f t="shared" si="99"/>
        <v>sans</v>
      </c>
      <c r="Y432" s="74">
        <f>SUMIF($E$11:$E$1004,AA432,AD$11:$AD$1004)</f>
        <v>0</v>
      </c>
      <c r="Z432" s="95">
        <f>SUMIF($E$11:$E$1004,AA432,AB$11:$AB$1004)</f>
        <v>0</v>
      </c>
      <c r="AA432" s="97">
        <f t="shared" si="110"/>
        <v>422</v>
      </c>
      <c r="AB432" s="74">
        <f t="shared" si="100"/>
        <v>0</v>
      </c>
      <c r="AC432" s="74">
        <f t="shared" si="101"/>
        <v>0</v>
      </c>
      <c r="AD432" s="74">
        <f t="shared" si="102"/>
        <v>0</v>
      </c>
      <c r="AE432" s="96">
        <f t="shared" si="103"/>
        <v>0</v>
      </c>
      <c r="AF432" s="74" t="str">
        <f t="shared" si="104"/>
        <v>sans</v>
      </c>
      <c r="AG432" s="74">
        <f t="shared" si="105"/>
        <v>0</v>
      </c>
      <c r="AH432" s="74">
        <f t="shared" si="96"/>
        <v>0</v>
      </c>
      <c r="AI432" s="74">
        <f t="shared" si="111"/>
        <v>0</v>
      </c>
      <c r="AJ432" s="74">
        <f t="shared" si="106"/>
        <v>0</v>
      </c>
      <c r="AK432" s="74">
        <f t="shared" si="107"/>
        <v>0</v>
      </c>
    </row>
    <row r="433" spans="1:37" ht="15.75" customHeight="1">
      <c r="A433" s="20"/>
      <c r="B433" s="19"/>
      <c r="C433" s="19"/>
      <c r="D433" s="70"/>
      <c r="E433" s="71"/>
      <c r="F433" s="125" t="str">
        <f>IF($A433 &lt;&gt; "",VLOOKUP($A433,CSP!$1:$1048576,10,FALSE)/1000000,"")</f>
        <v/>
      </c>
      <c r="G433" s="125" t="str">
        <f>IF($A433 &lt;&gt; "",VLOOKUP($A433,CSP!$1:$1048576,14,FALSE)/1000000,"")</f>
        <v/>
      </c>
      <c r="H433" s="126" t="str">
        <f t="shared" si="108"/>
        <v/>
      </c>
      <c r="I433" s="126" t="str">
        <f t="shared" si="109"/>
        <v/>
      </c>
      <c r="J433" s="126" t="str">
        <f t="shared" si="97"/>
        <v/>
      </c>
      <c r="K433" s="132" t="str">
        <f>IF($A433 &lt;&gt; "",VLOOKUP($A433,CSP!$1:$1048576,11,FALSE),"")</f>
        <v/>
      </c>
      <c r="L433" s="133" t="str">
        <f>IF($A433 &lt;&gt; "",VLOOKUP($A433,CSP!$1:$1048576,25,FALSE),"")</f>
        <v/>
      </c>
      <c r="N433" s="142"/>
      <c r="O433" s="144"/>
      <c r="P433" s="141" t="str">
        <f t="shared" ca="1" si="98"/>
        <v/>
      </c>
      <c r="W433" s="96">
        <f>SUMIF($E$11:$E$1004,AA433,AE$11:$AE$1004)</f>
        <v>0</v>
      </c>
      <c r="X433" s="74" t="str">
        <f t="shared" si="99"/>
        <v>sans</v>
      </c>
      <c r="Y433" s="74">
        <f>SUMIF($E$11:$E$1004,AA433,AD$11:$AD$1004)</f>
        <v>0</v>
      </c>
      <c r="Z433" s="95">
        <f>SUMIF($E$11:$E$1004,AA433,AB$11:$AB$1004)</f>
        <v>0</v>
      </c>
      <c r="AA433" s="97">
        <f t="shared" si="110"/>
        <v>423</v>
      </c>
      <c r="AB433" s="74">
        <f t="shared" si="100"/>
        <v>0</v>
      </c>
      <c r="AC433" s="74">
        <f t="shared" si="101"/>
        <v>0</v>
      </c>
      <c r="AD433" s="74">
        <f t="shared" si="102"/>
        <v>0</v>
      </c>
      <c r="AE433" s="96">
        <f t="shared" si="103"/>
        <v>0</v>
      </c>
      <c r="AF433" s="74" t="str">
        <f t="shared" si="104"/>
        <v>sans</v>
      </c>
      <c r="AG433" s="74">
        <f t="shared" si="105"/>
        <v>0</v>
      </c>
      <c r="AH433" s="74">
        <f t="shared" si="96"/>
        <v>0</v>
      </c>
      <c r="AI433" s="74">
        <f t="shared" si="111"/>
        <v>0</v>
      </c>
      <c r="AJ433" s="74">
        <f t="shared" si="106"/>
        <v>0</v>
      </c>
      <c r="AK433" s="74">
        <f t="shared" si="107"/>
        <v>0</v>
      </c>
    </row>
    <row r="434" spans="1:37" ht="15.75" customHeight="1">
      <c r="A434" s="20"/>
      <c r="B434" s="19"/>
      <c r="C434" s="19"/>
      <c r="D434" s="70"/>
      <c r="E434" s="71"/>
      <c r="F434" s="125" t="str">
        <f>IF($A434 &lt;&gt; "",VLOOKUP($A434,CSP!$1:$1048576,10,FALSE)/1000000,"")</f>
        <v/>
      </c>
      <c r="G434" s="125" t="str">
        <f>IF($A434 &lt;&gt; "",VLOOKUP($A434,CSP!$1:$1048576,14,FALSE)/1000000,"")</f>
        <v/>
      </c>
      <c r="H434" s="126" t="str">
        <f t="shared" si="108"/>
        <v/>
      </c>
      <c r="I434" s="126" t="str">
        <f t="shared" si="109"/>
        <v/>
      </c>
      <c r="J434" s="126" t="str">
        <f t="shared" si="97"/>
        <v/>
      </c>
      <c r="K434" s="132" t="str">
        <f>IF($A434 &lt;&gt; "",VLOOKUP($A434,CSP!$1:$1048576,11,FALSE),"")</f>
        <v/>
      </c>
      <c r="L434" s="133" t="str">
        <f>IF($A434 &lt;&gt; "",VLOOKUP($A434,CSP!$1:$1048576,25,FALSE),"")</f>
        <v/>
      </c>
      <c r="N434" s="142"/>
      <c r="O434" s="144"/>
      <c r="P434" s="141" t="str">
        <f t="shared" ca="1" si="98"/>
        <v/>
      </c>
      <c r="W434" s="96">
        <f>SUMIF($E$11:$E$1004,AA434,AE$11:$AE$1004)</f>
        <v>0</v>
      </c>
      <c r="X434" s="74" t="str">
        <f t="shared" si="99"/>
        <v>sans</v>
      </c>
      <c r="Y434" s="74">
        <f>SUMIF($E$11:$E$1004,AA434,AD$11:$AD$1004)</f>
        <v>0</v>
      </c>
      <c r="Z434" s="95">
        <f>SUMIF($E$11:$E$1004,AA434,AB$11:$AB$1004)</f>
        <v>0</v>
      </c>
      <c r="AA434" s="97">
        <f t="shared" si="110"/>
        <v>424</v>
      </c>
      <c r="AB434" s="74">
        <f t="shared" si="100"/>
        <v>0</v>
      </c>
      <c r="AC434" s="74">
        <f t="shared" si="101"/>
        <v>0</v>
      </c>
      <c r="AD434" s="74">
        <f t="shared" si="102"/>
        <v>0</v>
      </c>
      <c r="AE434" s="96">
        <f t="shared" si="103"/>
        <v>0</v>
      </c>
      <c r="AF434" s="74" t="str">
        <f t="shared" si="104"/>
        <v>sans</v>
      </c>
      <c r="AG434" s="74">
        <f t="shared" si="105"/>
        <v>0</v>
      </c>
      <c r="AH434" s="74">
        <f t="shared" si="96"/>
        <v>0</v>
      </c>
      <c r="AI434" s="74">
        <f t="shared" si="111"/>
        <v>0</v>
      </c>
      <c r="AJ434" s="74">
        <f t="shared" si="106"/>
        <v>0</v>
      </c>
      <c r="AK434" s="74">
        <f t="shared" si="107"/>
        <v>0</v>
      </c>
    </row>
    <row r="435" spans="1:37" ht="15.75" customHeight="1">
      <c r="A435" s="20"/>
      <c r="B435" s="19"/>
      <c r="C435" s="19"/>
      <c r="D435" s="70"/>
      <c r="E435" s="71"/>
      <c r="F435" s="125" t="str">
        <f>IF($A435 &lt;&gt; "",VLOOKUP($A435,CSP!$1:$1048576,10,FALSE)/1000000,"")</f>
        <v/>
      </c>
      <c r="G435" s="125" t="str">
        <f>IF($A435 &lt;&gt; "",VLOOKUP($A435,CSP!$1:$1048576,14,FALSE)/1000000,"")</f>
        <v/>
      </c>
      <c r="H435" s="126" t="str">
        <f t="shared" si="108"/>
        <v/>
      </c>
      <c r="I435" s="126" t="str">
        <f t="shared" si="109"/>
        <v/>
      </c>
      <c r="J435" s="126" t="str">
        <f t="shared" si="97"/>
        <v/>
      </c>
      <c r="K435" s="132" t="str">
        <f>IF($A435 &lt;&gt; "",VLOOKUP($A435,CSP!$1:$1048576,11,FALSE),"")</f>
        <v/>
      </c>
      <c r="L435" s="133" t="str">
        <f>IF($A435 &lt;&gt; "",VLOOKUP($A435,CSP!$1:$1048576,25,FALSE),"")</f>
        <v/>
      </c>
      <c r="N435" s="142"/>
      <c r="O435" s="144"/>
      <c r="P435" s="141" t="str">
        <f t="shared" ca="1" si="98"/>
        <v/>
      </c>
      <c r="W435" s="96">
        <f>SUMIF($E$11:$E$1004,AA435,AE$11:$AE$1004)</f>
        <v>0</v>
      </c>
      <c r="X435" s="74" t="str">
        <f t="shared" si="99"/>
        <v>sans</v>
      </c>
      <c r="Y435" s="74">
        <f>SUMIF($E$11:$E$1004,AA435,AD$11:$AD$1004)</f>
        <v>0</v>
      </c>
      <c r="Z435" s="95">
        <f>SUMIF($E$11:$E$1004,AA435,AB$11:$AB$1004)</f>
        <v>0</v>
      </c>
      <c r="AA435" s="97">
        <f t="shared" si="110"/>
        <v>425</v>
      </c>
      <c r="AB435" s="74">
        <f t="shared" si="100"/>
        <v>0</v>
      </c>
      <c r="AC435" s="74">
        <f t="shared" si="101"/>
        <v>0</v>
      </c>
      <c r="AD435" s="74">
        <f t="shared" si="102"/>
        <v>0</v>
      </c>
      <c r="AE435" s="96">
        <f t="shared" si="103"/>
        <v>0</v>
      </c>
      <c r="AF435" s="74" t="str">
        <f t="shared" si="104"/>
        <v>sans</v>
      </c>
      <c r="AG435" s="74">
        <f t="shared" si="105"/>
        <v>0</v>
      </c>
      <c r="AH435" s="74">
        <f t="shared" si="96"/>
        <v>0</v>
      </c>
      <c r="AI435" s="74">
        <f t="shared" si="111"/>
        <v>0</v>
      </c>
      <c r="AJ435" s="74">
        <f t="shared" si="106"/>
        <v>0</v>
      </c>
      <c r="AK435" s="74">
        <f t="shared" si="107"/>
        <v>0</v>
      </c>
    </row>
    <row r="436" spans="1:37" ht="15.75" customHeight="1">
      <c r="A436" s="20"/>
      <c r="B436" s="19"/>
      <c r="C436" s="19"/>
      <c r="D436" s="70"/>
      <c r="E436" s="71"/>
      <c r="F436" s="125" t="str">
        <f>IF($A436 &lt;&gt; "",VLOOKUP($A436,CSP!$1:$1048576,10,FALSE)/1000000,"")</f>
        <v/>
      </c>
      <c r="G436" s="125" t="str">
        <f>IF($A436 &lt;&gt; "",VLOOKUP($A436,CSP!$1:$1048576,14,FALSE)/1000000,"")</f>
        <v/>
      </c>
      <c r="H436" s="126" t="str">
        <f t="shared" si="108"/>
        <v/>
      </c>
      <c r="I436" s="126" t="str">
        <f t="shared" si="109"/>
        <v/>
      </c>
      <c r="J436" s="126" t="str">
        <f t="shared" si="97"/>
        <v/>
      </c>
      <c r="K436" s="132" t="str">
        <f>IF($A436 &lt;&gt; "",VLOOKUP($A436,CSP!$1:$1048576,11,FALSE),"")</f>
        <v/>
      </c>
      <c r="L436" s="133" t="str">
        <f>IF($A436 &lt;&gt; "",VLOOKUP($A436,CSP!$1:$1048576,25,FALSE),"")</f>
        <v/>
      </c>
      <c r="N436" s="142"/>
      <c r="O436" s="144"/>
      <c r="P436" s="141" t="str">
        <f t="shared" ca="1" si="98"/>
        <v/>
      </c>
      <c r="W436" s="96">
        <f>SUMIF($E$11:$E$1004,AA436,AE$11:$AE$1004)</f>
        <v>0</v>
      </c>
      <c r="X436" s="74" t="str">
        <f t="shared" si="99"/>
        <v>sans</v>
      </c>
      <c r="Y436" s="74">
        <f>SUMIF($E$11:$E$1004,AA436,AD$11:$AD$1004)</f>
        <v>0</v>
      </c>
      <c r="Z436" s="95">
        <f>SUMIF($E$11:$E$1004,AA436,AB$11:$AB$1004)</f>
        <v>0</v>
      </c>
      <c r="AA436" s="97">
        <f t="shared" si="110"/>
        <v>426</v>
      </c>
      <c r="AB436" s="74">
        <f t="shared" si="100"/>
        <v>0</v>
      </c>
      <c r="AC436" s="74">
        <f t="shared" si="101"/>
        <v>0</v>
      </c>
      <c r="AD436" s="74">
        <f t="shared" si="102"/>
        <v>0</v>
      </c>
      <c r="AE436" s="96">
        <f t="shared" si="103"/>
        <v>0</v>
      </c>
      <c r="AF436" s="74" t="str">
        <f t="shared" si="104"/>
        <v>sans</v>
      </c>
      <c r="AG436" s="74">
        <f t="shared" si="105"/>
        <v>0</v>
      </c>
      <c r="AH436" s="74">
        <f t="shared" si="96"/>
        <v>0</v>
      </c>
      <c r="AI436" s="74">
        <f t="shared" si="111"/>
        <v>0</v>
      </c>
      <c r="AJ436" s="74">
        <f t="shared" si="106"/>
        <v>0</v>
      </c>
      <c r="AK436" s="74">
        <f t="shared" si="107"/>
        <v>0</v>
      </c>
    </row>
    <row r="437" spans="1:37" ht="15.75" customHeight="1">
      <c r="A437" s="20"/>
      <c r="B437" s="19"/>
      <c r="C437" s="19"/>
      <c r="D437" s="70"/>
      <c r="E437" s="71"/>
      <c r="F437" s="125" t="str">
        <f>IF($A437 &lt;&gt; "",VLOOKUP($A437,CSP!$1:$1048576,10,FALSE)/1000000,"")</f>
        <v/>
      </c>
      <c r="G437" s="125" t="str">
        <f>IF($A437 &lt;&gt; "",VLOOKUP($A437,CSP!$1:$1048576,14,FALSE)/1000000,"")</f>
        <v/>
      </c>
      <c r="H437" s="126" t="str">
        <f t="shared" si="108"/>
        <v/>
      </c>
      <c r="I437" s="126" t="str">
        <f t="shared" si="109"/>
        <v/>
      </c>
      <c r="J437" s="126" t="str">
        <f t="shared" si="97"/>
        <v/>
      </c>
      <c r="K437" s="132" t="str">
        <f>IF($A437 &lt;&gt; "",VLOOKUP($A437,CSP!$1:$1048576,11,FALSE),"")</f>
        <v/>
      </c>
      <c r="L437" s="133" t="str">
        <f>IF($A437 &lt;&gt; "",VLOOKUP($A437,CSP!$1:$1048576,25,FALSE),"")</f>
        <v/>
      </c>
      <c r="N437" s="142"/>
      <c r="O437" s="144"/>
      <c r="P437" s="141" t="str">
        <f t="shared" ca="1" si="98"/>
        <v/>
      </c>
      <c r="W437" s="96">
        <f>SUMIF($E$11:$E$1004,AA437,AE$11:$AE$1004)</f>
        <v>0</v>
      </c>
      <c r="X437" s="74" t="str">
        <f t="shared" si="99"/>
        <v>sans</v>
      </c>
      <c r="Y437" s="74">
        <f>SUMIF($E$11:$E$1004,AA437,AD$11:$AD$1004)</f>
        <v>0</v>
      </c>
      <c r="Z437" s="95">
        <f>SUMIF($E$11:$E$1004,AA437,AB$11:$AB$1004)</f>
        <v>0</v>
      </c>
      <c r="AA437" s="97">
        <f t="shared" si="110"/>
        <v>427</v>
      </c>
      <c r="AB437" s="74">
        <f t="shared" si="100"/>
        <v>0</v>
      </c>
      <c r="AC437" s="74">
        <f t="shared" si="101"/>
        <v>0</v>
      </c>
      <c r="AD437" s="74">
        <f t="shared" si="102"/>
        <v>0</v>
      </c>
      <c r="AE437" s="96">
        <f t="shared" si="103"/>
        <v>0</v>
      </c>
      <c r="AF437" s="74" t="str">
        <f t="shared" si="104"/>
        <v>sans</v>
      </c>
      <c r="AG437" s="74">
        <f t="shared" si="105"/>
        <v>0</v>
      </c>
      <c r="AH437" s="74">
        <f t="shared" si="96"/>
        <v>0</v>
      </c>
      <c r="AI437" s="74">
        <f t="shared" si="111"/>
        <v>0</v>
      </c>
      <c r="AJ437" s="74">
        <f t="shared" si="106"/>
        <v>0</v>
      </c>
      <c r="AK437" s="74">
        <f t="shared" si="107"/>
        <v>0</v>
      </c>
    </row>
    <row r="438" spans="1:37" ht="15.75" customHeight="1">
      <c r="A438" s="20"/>
      <c r="B438" s="19"/>
      <c r="C438" s="19"/>
      <c r="D438" s="70"/>
      <c r="E438" s="71"/>
      <c r="F438" s="125" t="str">
        <f>IF($A438 &lt;&gt; "",VLOOKUP($A438,CSP!$1:$1048576,10,FALSE)/1000000,"")</f>
        <v/>
      </c>
      <c r="G438" s="125" t="str">
        <f>IF($A438 &lt;&gt; "",VLOOKUP($A438,CSP!$1:$1048576,14,FALSE)/1000000,"")</f>
        <v/>
      </c>
      <c r="H438" s="126" t="str">
        <f t="shared" si="108"/>
        <v/>
      </c>
      <c r="I438" s="126" t="str">
        <f t="shared" si="109"/>
        <v/>
      </c>
      <c r="J438" s="126" t="str">
        <f t="shared" si="97"/>
        <v/>
      </c>
      <c r="K438" s="132" t="str">
        <f>IF($A438 &lt;&gt; "",VLOOKUP($A438,CSP!$1:$1048576,11,FALSE),"")</f>
        <v/>
      </c>
      <c r="L438" s="133" t="str">
        <f>IF($A438 &lt;&gt; "",VLOOKUP($A438,CSP!$1:$1048576,25,FALSE),"")</f>
        <v/>
      </c>
      <c r="N438" s="142"/>
      <c r="O438" s="144"/>
      <c r="P438" s="141" t="str">
        <f t="shared" ca="1" si="98"/>
        <v/>
      </c>
      <c r="W438" s="96">
        <f>SUMIF($E$11:$E$1004,AA438,AE$11:$AE$1004)</f>
        <v>0</v>
      </c>
      <c r="X438" s="74" t="str">
        <f t="shared" si="99"/>
        <v>sans</v>
      </c>
      <c r="Y438" s="74">
        <f>SUMIF($E$11:$E$1004,AA438,AD$11:$AD$1004)</f>
        <v>0</v>
      </c>
      <c r="Z438" s="95">
        <f>SUMIF($E$11:$E$1004,AA438,AB$11:$AB$1004)</f>
        <v>0</v>
      </c>
      <c r="AA438" s="97">
        <f t="shared" si="110"/>
        <v>428</v>
      </c>
      <c r="AB438" s="74">
        <f t="shared" si="100"/>
        <v>0</v>
      </c>
      <c r="AC438" s="74">
        <f t="shared" si="101"/>
        <v>0</v>
      </c>
      <c r="AD438" s="74">
        <f t="shared" si="102"/>
        <v>0</v>
      </c>
      <c r="AE438" s="96">
        <f t="shared" si="103"/>
        <v>0</v>
      </c>
      <c r="AF438" s="74" t="str">
        <f t="shared" si="104"/>
        <v>sans</v>
      </c>
      <c r="AG438" s="74">
        <f t="shared" si="105"/>
        <v>0</v>
      </c>
      <c r="AH438" s="74">
        <f t="shared" si="96"/>
        <v>0</v>
      </c>
      <c r="AI438" s="74">
        <f t="shared" si="111"/>
        <v>0</v>
      </c>
      <c r="AJ438" s="74">
        <f t="shared" si="106"/>
        <v>0</v>
      </c>
      <c r="AK438" s="74">
        <f t="shared" si="107"/>
        <v>0</v>
      </c>
    </row>
    <row r="439" spans="1:37" ht="15.75" customHeight="1">
      <c r="A439" s="20"/>
      <c r="B439" s="19"/>
      <c r="C439" s="19"/>
      <c r="D439" s="70"/>
      <c r="E439" s="71"/>
      <c r="F439" s="125" t="str">
        <f>IF($A439 &lt;&gt; "",VLOOKUP($A439,CSP!$1:$1048576,10,FALSE)/1000000,"")</f>
        <v/>
      </c>
      <c r="G439" s="125" t="str">
        <f>IF($A439 &lt;&gt; "",VLOOKUP($A439,CSP!$1:$1048576,14,FALSE)/1000000,"")</f>
        <v/>
      </c>
      <c r="H439" s="126" t="str">
        <f t="shared" si="108"/>
        <v/>
      </c>
      <c r="I439" s="126" t="str">
        <f t="shared" si="109"/>
        <v/>
      </c>
      <c r="J439" s="126" t="str">
        <f t="shared" si="97"/>
        <v/>
      </c>
      <c r="K439" s="132" t="str">
        <f>IF($A439 &lt;&gt; "",VLOOKUP($A439,CSP!$1:$1048576,11,FALSE),"")</f>
        <v/>
      </c>
      <c r="L439" s="133" t="str">
        <f>IF($A439 &lt;&gt; "",VLOOKUP($A439,CSP!$1:$1048576,25,FALSE),"")</f>
        <v/>
      </c>
      <c r="N439" s="142"/>
      <c r="O439" s="144"/>
      <c r="P439" s="141" t="str">
        <f t="shared" ca="1" si="98"/>
        <v/>
      </c>
      <c r="W439" s="96">
        <f>SUMIF($E$11:$E$1004,AA439,AE$11:$AE$1004)</f>
        <v>0</v>
      </c>
      <c r="X439" s="74" t="str">
        <f t="shared" si="99"/>
        <v>sans</v>
      </c>
      <c r="Y439" s="74">
        <f>SUMIF($E$11:$E$1004,AA439,AD$11:$AD$1004)</f>
        <v>0</v>
      </c>
      <c r="Z439" s="95">
        <f>SUMIF($E$11:$E$1004,AA439,AB$11:$AB$1004)</f>
        <v>0</v>
      </c>
      <c r="AA439" s="97">
        <f t="shared" si="110"/>
        <v>429</v>
      </c>
      <c r="AB439" s="74">
        <f t="shared" si="100"/>
        <v>0</v>
      </c>
      <c r="AC439" s="74">
        <f t="shared" si="101"/>
        <v>0</v>
      </c>
      <c r="AD439" s="74">
        <f t="shared" si="102"/>
        <v>0</v>
      </c>
      <c r="AE439" s="96">
        <f t="shared" si="103"/>
        <v>0</v>
      </c>
      <c r="AF439" s="74" t="str">
        <f t="shared" si="104"/>
        <v>sans</v>
      </c>
      <c r="AG439" s="74">
        <f t="shared" si="105"/>
        <v>0</v>
      </c>
      <c r="AH439" s="74">
        <f t="shared" si="96"/>
        <v>0</v>
      </c>
      <c r="AI439" s="74">
        <f t="shared" si="111"/>
        <v>0</v>
      </c>
      <c r="AJ439" s="74">
        <f t="shared" si="106"/>
        <v>0</v>
      </c>
      <c r="AK439" s="74">
        <f t="shared" si="107"/>
        <v>0</v>
      </c>
    </row>
    <row r="440" spans="1:37" ht="15.75" customHeight="1">
      <c r="A440" s="20"/>
      <c r="B440" s="19"/>
      <c r="C440" s="19"/>
      <c r="D440" s="70"/>
      <c r="E440" s="71"/>
      <c r="F440" s="125" t="str">
        <f>IF($A440 &lt;&gt; "",VLOOKUP($A440,CSP!$1:$1048576,10,FALSE)/1000000,"")</f>
        <v/>
      </c>
      <c r="G440" s="125" t="str">
        <f>IF($A440 &lt;&gt; "",VLOOKUP($A440,CSP!$1:$1048576,14,FALSE)/1000000,"")</f>
        <v/>
      </c>
      <c r="H440" s="126" t="str">
        <f t="shared" si="108"/>
        <v/>
      </c>
      <c r="I440" s="126" t="str">
        <f t="shared" si="109"/>
        <v/>
      </c>
      <c r="J440" s="126" t="str">
        <f t="shared" si="97"/>
        <v/>
      </c>
      <c r="K440" s="132" t="str">
        <f>IF($A440 &lt;&gt; "",VLOOKUP($A440,CSP!$1:$1048576,11,FALSE),"")</f>
        <v/>
      </c>
      <c r="L440" s="133" t="str">
        <f>IF($A440 &lt;&gt; "",VLOOKUP($A440,CSP!$1:$1048576,25,FALSE),"")</f>
        <v/>
      </c>
      <c r="N440" s="142"/>
      <c r="O440" s="144"/>
      <c r="P440" s="141" t="str">
        <f t="shared" ca="1" si="98"/>
        <v/>
      </c>
      <c r="W440" s="96">
        <f>SUMIF($E$11:$E$1004,AA440,AE$11:$AE$1004)</f>
        <v>0</v>
      </c>
      <c r="X440" s="74" t="str">
        <f t="shared" si="99"/>
        <v>sans</v>
      </c>
      <c r="Y440" s="74">
        <f>SUMIF($E$11:$E$1004,AA440,AD$11:$AD$1004)</f>
        <v>0</v>
      </c>
      <c r="Z440" s="95">
        <f>SUMIF($E$11:$E$1004,AA440,AB$11:$AB$1004)</f>
        <v>0</v>
      </c>
      <c r="AA440" s="97">
        <f t="shared" si="110"/>
        <v>430</v>
      </c>
      <c r="AB440" s="74">
        <f t="shared" si="100"/>
        <v>0</v>
      </c>
      <c r="AC440" s="74">
        <f t="shared" si="101"/>
        <v>0</v>
      </c>
      <c r="AD440" s="74">
        <f t="shared" si="102"/>
        <v>0</v>
      </c>
      <c r="AE440" s="96">
        <f t="shared" si="103"/>
        <v>0</v>
      </c>
      <c r="AF440" s="74" t="str">
        <f t="shared" si="104"/>
        <v>sans</v>
      </c>
      <c r="AG440" s="74">
        <f t="shared" si="105"/>
        <v>0</v>
      </c>
      <c r="AH440" s="74">
        <f t="shared" si="96"/>
        <v>0</v>
      </c>
      <c r="AI440" s="74">
        <f t="shared" si="111"/>
        <v>0</v>
      </c>
      <c r="AJ440" s="74">
        <f t="shared" si="106"/>
        <v>0</v>
      </c>
      <c r="AK440" s="74">
        <f t="shared" si="107"/>
        <v>0</v>
      </c>
    </row>
    <row r="441" spans="1:37" ht="15.75" customHeight="1">
      <c r="A441" s="20"/>
      <c r="B441" s="19"/>
      <c r="C441" s="19"/>
      <c r="D441" s="70"/>
      <c r="E441" s="71"/>
      <c r="F441" s="125" t="str">
        <f>IF($A441 &lt;&gt; "",VLOOKUP($A441,CSP!$1:$1048576,10,FALSE)/1000000,"")</f>
        <v/>
      </c>
      <c r="G441" s="125" t="str">
        <f>IF($A441 &lt;&gt; "",VLOOKUP($A441,CSP!$1:$1048576,14,FALSE)/1000000,"")</f>
        <v/>
      </c>
      <c r="H441" s="126" t="str">
        <f t="shared" si="108"/>
        <v/>
      </c>
      <c r="I441" s="126" t="str">
        <f t="shared" si="109"/>
        <v/>
      </c>
      <c r="J441" s="126" t="str">
        <f t="shared" si="97"/>
        <v/>
      </c>
      <c r="K441" s="132" t="str">
        <f>IF($A441 &lt;&gt; "",VLOOKUP($A441,CSP!$1:$1048576,11,FALSE),"")</f>
        <v/>
      </c>
      <c r="L441" s="133" t="str">
        <f>IF($A441 &lt;&gt; "",VLOOKUP($A441,CSP!$1:$1048576,25,FALSE),"")</f>
        <v/>
      </c>
      <c r="N441" s="142"/>
      <c r="O441" s="144"/>
      <c r="P441" s="141" t="str">
        <f t="shared" ca="1" si="98"/>
        <v/>
      </c>
      <c r="W441" s="96">
        <f>SUMIF($E$11:$E$1004,AA441,AE$11:$AE$1004)</f>
        <v>0</v>
      </c>
      <c r="X441" s="74" t="str">
        <f t="shared" si="99"/>
        <v>sans</v>
      </c>
      <c r="Y441" s="74">
        <f>SUMIF($E$11:$E$1004,AA441,AD$11:$AD$1004)</f>
        <v>0</v>
      </c>
      <c r="Z441" s="95">
        <f>SUMIF($E$11:$E$1004,AA441,AB$11:$AB$1004)</f>
        <v>0</v>
      </c>
      <c r="AA441" s="97">
        <f t="shared" si="110"/>
        <v>431</v>
      </c>
      <c r="AB441" s="74">
        <f t="shared" si="100"/>
        <v>0</v>
      </c>
      <c r="AC441" s="74">
        <f t="shared" si="101"/>
        <v>0</v>
      </c>
      <c r="AD441" s="74">
        <f t="shared" si="102"/>
        <v>0</v>
      </c>
      <c r="AE441" s="96">
        <f t="shared" si="103"/>
        <v>0</v>
      </c>
      <c r="AF441" s="74" t="str">
        <f t="shared" si="104"/>
        <v>sans</v>
      </c>
      <c r="AG441" s="74">
        <f t="shared" si="105"/>
        <v>0</v>
      </c>
      <c r="AH441" s="74">
        <f t="shared" si="96"/>
        <v>0</v>
      </c>
      <c r="AI441" s="74">
        <f t="shared" si="111"/>
        <v>0</v>
      </c>
      <c r="AJ441" s="74">
        <f t="shared" si="106"/>
        <v>0</v>
      </c>
      <c r="AK441" s="74">
        <f t="shared" si="107"/>
        <v>0</v>
      </c>
    </row>
    <row r="442" spans="1:37" ht="15.75" customHeight="1">
      <c r="A442" s="20"/>
      <c r="B442" s="19"/>
      <c r="C442" s="19"/>
      <c r="D442" s="70"/>
      <c r="E442" s="71"/>
      <c r="F442" s="125" t="str">
        <f>IF($A442 &lt;&gt; "",VLOOKUP($A442,CSP!$1:$1048576,10,FALSE)/1000000,"")</f>
        <v/>
      </c>
      <c r="G442" s="125" t="str">
        <f>IF($A442 &lt;&gt; "",VLOOKUP($A442,CSP!$1:$1048576,14,FALSE)/1000000,"")</f>
        <v/>
      </c>
      <c r="H442" s="126" t="str">
        <f t="shared" si="108"/>
        <v/>
      </c>
      <c r="I442" s="126" t="str">
        <f t="shared" si="109"/>
        <v/>
      </c>
      <c r="J442" s="126" t="str">
        <f t="shared" si="97"/>
        <v/>
      </c>
      <c r="K442" s="132" t="str">
        <f>IF($A442 &lt;&gt; "",VLOOKUP($A442,CSP!$1:$1048576,11,FALSE),"")</f>
        <v/>
      </c>
      <c r="L442" s="133" t="str">
        <f>IF($A442 &lt;&gt; "",VLOOKUP($A442,CSP!$1:$1048576,25,FALSE),"")</f>
        <v/>
      </c>
      <c r="N442" s="142"/>
      <c r="O442" s="144"/>
      <c r="P442" s="141" t="str">
        <f t="shared" ca="1" si="98"/>
        <v/>
      </c>
      <c r="W442" s="96">
        <f>SUMIF($E$11:$E$1004,AA442,AE$11:$AE$1004)</f>
        <v>0</v>
      </c>
      <c r="X442" s="74" t="str">
        <f t="shared" si="99"/>
        <v>sans</v>
      </c>
      <c r="Y442" s="74">
        <f>SUMIF($E$11:$E$1004,AA442,AD$11:$AD$1004)</f>
        <v>0</v>
      </c>
      <c r="Z442" s="95">
        <f>SUMIF($E$11:$E$1004,AA442,AB$11:$AB$1004)</f>
        <v>0</v>
      </c>
      <c r="AA442" s="97">
        <f t="shared" si="110"/>
        <v>432</v>
      </c>
      <c r="AB442" s="74">
        <f t="shared" si="100"/>
        <v>0</v>
      </c>
      <c r="AC442" s="74">
        <f t="shared" si="101"/>
        <v>0</v>
      </c>
      <c r="AD442" s="74">
        <f t="shared" si="102"/>
        <v>0</v>
      </c>
      <c r="AE442" s="96">
        <f t="shared" si="103"/>
        <v>0</v>
      </c>
      <c r="AF442" s="74" t="str">
        <f t="shared" si="104"/>
        <v>sans</v>
      </c>
      <c r="AG442" s="74">
        <f t="shared" si="105"/>
        <v>0</v>
      </c>
      <c r="AH442" s="74">
        <f t="shared" si="96"/>
        <v>0</v>
      </c>
      <c r="AI442" s="74">
        <f t="shared" si="111"/>
        <v>0</v>
      </c>
      <c r="AJ442" s="74">
        <f t="shared" si="106"/>
        <v>0</v>
      </c>
      <c r="AK442" s="74">
        <f t="shared" si="107"/>
        <v>0</v>
      </c>
    </row>
    <row r="443" spans="1:37" ht="15.75" customHeight="1">
      <c r="A443" s="20"/>
      <c r="B443" s="19"/>
      <c r="C443" s="19"/>
      <c r="D443" s="70"/>
      <c r="E443" s="71"/>
      <c r="F443" s="125" t="str">
        <f>IF($A443 &lt;&gt; "",VLOOKUP($A443,CSP!$1:$1048576,10,FALSE)/1000000,"")</f>
        <v/>
      </c>
      <c r="G443" s="125" t="str">
        <f>IF($A443 &lt;&gt; "",VLOOKUP($A443,CSP!$1:$1048576,14,FALSE)/1000000,"")</f>
        <v/>
      </c>
      <c r="H443" s="126" t="str">
        <f t="shared" si="108"/>
        <v/>
      </c>
      <c r="I443" s="126" t="str">
        <f t="shared" si="109"/>
        <v/>
      </c>
      <c r="J443" s="126" t="str">
        <f t="shared" si="97"/>
        <v/>
      </c>
      <c r="K443" s="132" t="str">
        <f>IF($A443 &lt;&gt; "",VLOOKUP($A443,CSP!$1:$1048576,11,FALSE),"")</f>
        <v/>
      </c>
      <c r="L443" s="133" t="str">
        <f>IF($A443 &lt;&gt; "",VLOOKUP($A443,CSP!$1:$1048576,25,FALSE),"")</f>
        <v/>
      </c>
      <c r="N443" s="142"/>
      <c r="O443" s="144"/>
      <c r="P443" s="141" t="str">
        <f t="shared" ca="1" si="98"/>
        <v/>
      </c>
      <c r="W443" s="96">
        <f>SUMIF($E$11:$E$1004,AA443,AE$11:$AE$1004)</f>
        <v>0</v>
      </c>
      <c r="X443" s="74" t="str">
        <f t="shared" si="99"/>
        <v>sans</v>
      </c>
      <c r="Y443" s="74">
        <f>SUMIF($E$11:$E$1004,AA443,AD$11:$AD$1004)</f>
        <v>0</v>
      </c>
      <c r="Z443" s="95">
        <f>SUMIF($E$11:$E$1004,AA443,AB$11:$AB$1004)</f>
        <v>0</v>
      </c>
      <c r="AA443" s="97">
        <f t="shared" si="110"/>
        <v>433</v>
      </c>
      <c r="AB443" s="74">
        <f t="shared" si="100"/>
        <v>0</v>
      </c>
      <c r="AC443" s="74">
        <f t="shared" si="101"/>
        <v>0</v>
      </c>
      <c r="AD443" s="74">
        <f t="shared" si="102"/>
        <v>0</v>
      </c>
      <c r="AE443" s="96">
        <f t="shared" si="103"/>
        <v>0</v>
      </c>
      <c r="AF443" s="74" t="str">
        <f t="shared" si="104"/>
        <v>sans</v>
      </c>
      <c r="AG443" s="74">
        <f t="shared" si="105"/>
        <v>0</v>
      </c>
      <c r="AH443" s="74">
        <f t="shared" si="96"/>
        <v>0</v>
      </c>
      <c r="AI443" s="74">
        <f t="shared" si="111"/>
        <v>0</v>
      </c>
      <c r="AJ443" s="74">
        <f t="shared" si="106"/>
        <v>0</v>
      </c>
      <c r="AK443" s="74">
        <f t="shared" si="107"/>
        <v>0</v>
      </c>
    </row>
    <row r="444" spans="1:37" ht="15.75" customHeight="1">
      <c r="A444" s="20"/>
      <c r="B444" s="19"/>
      <c r="C444" s="19"/>
      <c r="D444" s="70"/>
      <c r="E444" s="71"/>
      <c r="F444" s="125" t="str">
        <f>IF($A444 &lt;&gt; "",VLOOKUP($A444,CSP!$1:$1048576,10,FALSE)/1000000,"")</f>
        <v/>
      </c>
      <c r="G444" s="125" t="str">
        <f>IF($A444 &lt;&gt; "",VLOOKUP($A444,CSP!$1:$1048576,14,FALSE)/1000000,"")</f>
        <v/>
      </c>
      <c r="H444" s="126" t="str">
        <f t="shared" si="108"/>
        <v/>
      </c>
      <c r="I444" s="126" t="str">
        <f t="shared" si="109"/>
        <v/>
      </c>
      <c r="J444" s="126" t="str">
        <f t="shared" si="97"/>
        <v/>
      </c>
      <c r="K444" s="132" t="str">
        <f>IF($A444 &lt;&gt; "",VLOOKUP($A444,CSP!$1:$1048576,11,FALSE),"")</f>
        <v/>
      </c>
      <c r="L444" s="133" t="str">
        <f>IF($A444 &lt;&gt; "",VLOOKUP($A444,CSP!$1:$1048576,25,FALSE),"")</f>
        <v/>
      </c>
      <c r="N444" s="142"/>
      <c r="O444" s="144"/>
      <c r="P444" s="141" t="str">
        <f t="shared" ca="1" si="98"/>
        <v/>
      </c>
      <c r="W444" s="96">
        <f>SUMIF($E$11:$E$1004,AA444,AE$11:$AE$1004)</f>
        <v>0</v>
      </c>
      <c r="X444" s="74" t="str">
        <f t="shared" si="99"/>
        <v>sans</v>
      </c>
      <c r="Y444" s="74">
        <f>SUMIF($E$11:$E$1004,AA444,AD$11:$AD$1004)</f>
        <v>0</v>
      </c>
      <c r="Z444" s="95">
        <f>SUMIF($E$11:$E$1004,AA444,AB$11:$AB$1004)</f>
        <v>0</v>
      </c>
      <c r="AA444" s="97">
        <f t="shared" si="110"/>
        <v>434</v>
      </c>
      <c r="AB444" s="74">
        <f t="shared" si="100"/>
        <v>0</v>
      </c>
      <c r="AC444" s="74">
        <f t="shared" si="101"/>
        <v>0</v>
      </c>
      <c r="AD444" s="74">
        <f t="shared" si="102"/>
        <v>0</v>
      </c>
      <c r="AE444" s="96">
        <f t="shared" si="103"/>
        <v>0</v>
      </c>
      <c r="AF444" s="74" t="str">
        <f t="shared" si="104"/>
        <v>sans</v>
      </c>
      <c r="AG444" s="74">
        <f t="shared" si="105"/>
        <v>0</v>
      </c>
      <c r="AH444" s="74">
        <f t="shared" si="96"/>
        <v>0</v>
      </c>
      <c r="AI444" s="74">
        <f t="shared" si="111"/>
        <v>0</v>
      </c>
      <c r="AJ444" s="74">
        <f t="shared" si="106"/>
        <v>0</v>
      </c>
      <c r="AK444" s="74">
        <f t="shared" si="107"/>
        <v>0</v>
      </c>
    </row>
    <row r="445" spans="1:37" ht="15.75" customHeight="1">
      <c r="A445" s="20"/>
      <c r="B445" s="19"/>
      <c r="C445" s="19"/>
      <c r="D445" s="70"/>
      <c r="E445" s="71"/>
      <c r="F445" s="125" t="str">
        <f>IF($A445 &lt;&gt; "",VLOOKUP($A445,CSP!$1:$1048576,10,FALSE)/1000000,"")</f>
        <v/>
      </c>
      <c r="G445" s="125" t="str">
        <f>IF($A445 &lt;&gt; "",VLOOKUP($A445,CSP!$1:$1048576,14,FALSE)/1000000,"")</f>
        <v/>
      </c>
      <c r="H445" s="126" t="str">
        <f t="shared" si="108"/>
        <v/>
      </c>
      <c r="I445" s="126" t="str">
        <f t="shared" si="109"/>
        <v/>
      </c>
      <c r="J445" s="126" t="str">
        <f t="shared" si="97"/>
        <v/>
      </c>
      <c r="K445" s="132" t="str">
        <f>IF($A445 &lt;&gt; "",VLOOKUP($A445,CSP!$1:$1048576,11,FALSE),"")</f>
        <v/>
      </c>
      <c r="L445" s="133" t="str">
        <f>IF($A445 &lt;&gt; "",VLOOKUP($A445,CSP!$1:$1048576,25,FALSE),"")</f>
        <v/>
      </c>
      <c r="N445" s="142"/>
      <c r="O445" s="144"/>
      <c r="P445" s="141" t="str">
        <f t="shared" ca="1" si="98"/>
        <v/>
      </c>
      <c r="W445" s="96">
        <f>SUMIF($E$11:$E$1004,AA445,AE$11:$AE$1004)</f>
        <v>0</v>
      </c>
      <c r="X445" s="74" t="str">
        <f t="shared" si="99"/>
        <v>sans</v>
      </c>
      <c r="Y445" s="74">
        <f>SUMIF($E$11:$E$1004,AA445,AD$11:$AD$1004)</f>
        <v>0</v>
      </c>
      <c r="Z445" s="95">
        <f>SUMIF($E$11:$E$1004,AA445,AB$11:$AB$1004)</f>
        <v>0</v>
      </c>
      <c r="AA445" s="97">
        <f t="shared" si="110"/>
        <v>435</v>
      </c>
      <c r="AB445" s="74">
        <f t="shared" si="100"/>
        <v>0</v>
      </c>
      <c r="AC445" s="74">
        <f t="shared" si="101"/>
        <v>0</v>
      </c>
      <c r="AD445" s="74">
        <f t="shared" si="102"/>
        <v>0</v>
      </c>
      <c r="AE445" s="96">
        <f t="shared" si="103"/>
        <v>0</v>
      </c>
      <c r="AF445" s="74" t="str">
        <f t="shared" si="104"/>
        <v>sans</v>
      </c>
      <c r="AG445" s="74">
        <f t="shared" si="105"/>
        <v>0</v>
      </c>
      <c r="AH445" s="74">
        <f t="shared" si="96"/>
        <v>0</v>
      </c>
      <c r="AI445" s="74">
        <f t="shared" si="111"/>
        <v>0</v>
      </c>
      <c r="AJ445" s="74">
        <f t="shared" si="106"/>
        <v>0</v>
      </c>
      <c r="AK445" s="74">
        <f t="shared" si="107"/>
        <v>0</v>
      </c>
    </row>
    <row r="446" spans="1:37" ht="15.75" customHeight="1">
      <c r="A446" s="20"/>
      <c r="B446" s="19"/>
      <c r="C446" s="19"/>
      <c r="D446" s="70"/>
      <c r="E446" s="71"/>
      <c r="F446" s="125" t="str">
        <f>IF($A446 &lt;&gt; "",VLOOKUP($A446,CSP!$1:$1048576,10,FALSE)/1000000,"")</f>
        <v/>
      </c>
      <c r="G446" s="125" t="str">
        <f>IF($A446 &lt;&gt; "",VLOOKUP($A446,CSP!$1:$1048576,14,FALSE)/1000000,"")</f>
        <v/>
      </c>
      <c r="H446" s="126" t="str">
        <f t="shared" si="108"/>
        <v/>
      </c>
      <c r="I446" s="126" t="str">
        <f t="shared" si="109"/>
        <v/>
      </c>
      <c r="J446" s="126" t="str">
        <f t="shared" si="97"/>
        <v/>
      </c>
      <c r="K446" s="132" t="str">
        <f>IF($A446 &lt;&gt; "",VLOOKUP($A446,CSP!$1:$1048576,11,FALSE),"")</f>
        <v/>
      </c>
      <c r="L446" s="133" t="str">
        <f>IF($A446 &lt;&gt; "",VLOOKUP($A446,CSP!$1:$1048576,25,FALSE),"")</f>
        <v/>
      </c>
      <c r="N446" s="142"/>
      <c r="O446" s="144"/>
      <c r="P446" s="141" t="str">
        <f t="shared" ca="1" si="98"/>
        <v/>
      </c>
      <c r="W446" s="96">
        <f>SUMIF($E$11:$E$1004,AA446,AE$11:$AE$1004)</f>
        <v>0</v>
      </c>
      <c r="X446" s="74" t="str">
        <f t="shared" si="99"/>
        <v>sans</v>
      </c>
      <c r="Y446" s="74">
        <f>SUMIF($E$11:$E$1004,AA446,AD$11:$AD$1004)</f>
        <v>0</v>
      </c>
      <c r="Z446" s="95">
        <f>SUMIF($E$11:$E$1004,AA446,AB$11:$AB$1004)</f>
        <v>0</v>
      </c>
      <c r="AA446" s="97">
        <f t="shared" si="110"/>
        <v>436</v>
      </c>
      <c r="AB446" s="74">
        <f t="shared" si="100"/>
        <v>0</v>
      </c>
      <c r="AC446" s="74">
        <f t="shared" si="101"/>
        <v>0</v>
      </c>
      <c r="AD446" s="74">
        <f t="shared" si="102"/>
        <v>0</v>
      </c>
      <c r="AE446" s="96">
        <f t="shared" si="103"/>
        <v>0</v>
      </c>
      <c r="AF446" s="74" t="str">
        <f t="shared" si="104"/>
        <v>sans</v>
      </c>
      <c r="AG446" s="74">
        <f t="shared" si="105"/>
        <v>0</v>
      </c>
      <c r="AH446" s="74">
        <f t="shared" si="96"/>
        <v>0</v>
      </c>
      <c r="AI446" s="74">
        <f t="shared" si="111"/>
        <v>0</v>
      </c>
      <c r="AJ446" s="74">
        <f t="shared" si="106"/>
        <v>0</v>
      </c>
      <c r="AK446" s="74">
        <f t="shared" si="107"/>
        <v>0</v>
      </c>
    </row>
    <row r="447" spans="1:37" ht="15.75" customHeight="1">
      <c r="A447" s="20"/>
      <c r="B447" s="19"/>
      <c r="C447" s="19"/>
      <c r="D447" s="70"/>
      <c r="E447" s="71"/>
      <c r="F447" s="125" t="str">
        <f>IF($A447 &lt;&gt; "",VLOOKUP($A447,CSP!$1:$1048576,10,FALSE)/1000000,"")</f>
        <v/>
      </c>
      <c r="G447" s="125" t="str">
        <f>IF($A447 &lt;&gt; "",VLOOKUP($A447,CSP!$1:$1048576,14,FALSE)/1000000,"")</f>
        <v/>
      </c>
      <c r="H447" s="126" t="str">
        <f t="shared" si="108"/>
        <v/>
      </c>
      <c r="I447" s="126" t="str">
        <f t="shared" si="109"/>
        <v/>
      </c>
      <c r="J447" s="126" t="str">
        <f t="shared" si="97"/>
        <v/>
      </c>
      <c r="K447" s="132" t="str">
        <f>IF($A447 &lt;&gt; "",VLOOKUP($A447,CSP!$1:$1048576,11,FALSE),"")</f>
        <v/>
      </c>
      <c r="L447" s="133" t="str">
        <f>IF($A447 &lt;&gt; "",VLOOKUP($A447,CSP!$1:$1048576,25,FALSE),"")</f>
        <v/>
      </c>
      <c r="N447" s="142"/>
      <c r="O447" s="144"/>
      <c r="P447" s="141" t="str">
        <f t="shared" ca="1" si="98"/>
        <v/>
      </c>
      <c r="W447" s="96">
        <f>SUMIF($E$11:$E$1004,AA447,AE$11:$AE$1004)</f>
        <v>0</v>
      </c>
      <c r="X447" s="74" t="str">
        <f t="shared" si="99"/>
        <v>sans</v>
      </c>
      <c r="Y447" s="74">
        <f>SUMIF($E$11:$E$1004,AA447,AD$11:$AD$1004)</f>
        <v>0</v>
      </c>
      <c r="Z447" s="95">
        <f>SUMIF($E$11:$E$1004,AA447,AB$11:$AB$1004)</f>
        <v>0</v>
      </c>
      <c r="AA447" s="97">
        <f t="shared" si="110"/>
        <v>437</v>
      </c>
      <c r="AB447" s="74">
        <f t="shared" si="100"/>
        <v>0</v>
      </c>
      <c r="AC447" s="74">
        <f t="shared" si="101"/>
        <v>0</v>
      </c>
      <c r="AD447" s="74">
        <f t="shared" si="102"/>
        <v>0</v>
      </c>
      <c r="AE447" s="96">
        <f t="shared" si="103"/>
        <v>0</v>
      </c>
      <c r="AF447" s="74" t="str">
        <f t="shared" si="104"/>
        <v>sans</v>
      </c>
      <c r="AG447" s="74">
        <f t="shared" si="105"/>
        <v>0</v>
      </c>
      <c r="AH447" s="74">
        <f t="shared" si="96"/>
        <v>0</v>
      </c>
      <c r="AI447" s="74">
        <f t="shared" si="111"/>
        <v>0</v>
      </c>
      <c r="AJ447" s="74">
        <f t="shared" si="106"/>
        <v>0</v>
      </c>
      <c r="AK447" s="74">
        <f t="shared" si="107"/>
        <v>0</v>
      </c>
    </row>
    <row r="448" spans="1:37" ht="15.75" customHeight="1">
      <c r="A448" s="20"/>
      <c r="B448" s="19"/>
      <c r="C448" s="19"/>
      <c r="D448" s="70"/>
      <c r="E448" s="71"/>
      <c r="F448" s="125" t="str">
        <f>IF($A448 &lt;&gt; "",VLOOKUP($A448,CSP!$1:$1048576,10,FALSE)/1000000,"")</f>
        <v/>
      </c>
      <c r="G448" s="125" t="str">
        <f>IF($A448 &lt;&gt; "",VLOOKUP($A448,CSP!$1:$1048576,14,FALSE)/1000000,"")</f>
        <v/>
      </c>
      <c r="H448" s="126" t="str">
        <f t="shared" si="108"/>
        <v/>
      </c>
      <c r="I448" s="126" t="str">
        <f t="shared" si="109"/>
        <v/>
      </c>
      <c r="J448" s="126" t="str">
        <f t="shared" si="97"/>
        <v/>
      </c>
      <c r="K448" s="132" t="str">
        <f>IF($A448 &lt;&gt; "",VLOOKUP($A448,CSP!$1:$1048576,11,FALSE),"")</f>
        <v/>
      </c>
      <c r="L448" s="133" t="str">
        <f>IF($A448 &lt;&gt; "",VLOOKUP($A448,CSP!$1:$1048576,25,FALSE),"")</f>
        <v/>
      </c>
      <c r="N448" s="142"/>
      <c r="O448" s="144"/>
      <c r="P448" s="141" t="str">
        <f t="shared" ca="1" si="98"/>
        <v/>
      </c>
      <c r="W448" s="96">
        <f>SUMIF($E$11:$E$1004,AA448,AE$11:$AE$1004)</f>
        <v>0</v>
      </c>
      <c r="X448" s="74" t="str">
        <f t="shared" si="99"/>
        <v>sans</v>
      </c>
      <c r="Y448" s="74">
        <f>SUMIF($E$11:$E$1004,AA448,AD$11:$AD$1004)</f>
        <v>0</v>
      </c>
      <c r="Z448" s="95">
        <f>SUMIF($E$11:$E$1004,AA448,AB$11:$AB$1004)</f>
        <v>0</v>
      </c>
      <c r="AA448" s="97">
        <f t="shared" si="110"/>
        <v>438</v>
      </c>
      <c r="AB448" s="74">
        <f t="shared" si="100"/>
        <v>0</v>
      </c>
      <c r="AC448" s="74">
        <f t="shared" si="101"/>
        <v>0</v>
      </c>
      <c r="AD448" s="74">
        <f t="shared" si="102"/>
        <v>0</v>
      </c>
      <c r="AE448" s="96">
        <f t="shared" si="103"/>
        <v>0</v>
      </c>
      <c r="AF448" s="74" t="str">
        <f t="shared" si="104"/>
        <v>sans</v>
      </c>
      <c r="AG448" s="74">
        <f t="shared" si="105"/>
        <v>0</v>
      </c>
      <c r="AH448" s="74">
        <f t="shared" si="96"/>
        <v>0</v>
      </c>
      <c r="AI448" s="74">
        <f t="shared" si="111"/>
        <v>0</v>
      </c>
      <c r="AJ448" s="74">
        <f t="shared" si="106"/>
        <v>0</v>
      </c>
      <c r="AK448" s="74">
        <f t="shared" si="107"/>
        <v>0</v>
      </c>
    </row>
    <row r="449" spans="1:37" ht="15.75" customHeight="1">
      <c r="A449" s="20"/>
      <c r="B449" s="19"/>
      <c r="C449" s="19"/>
      <c r="D449" s="70"/>
      <c r="E449" s="71"/>
      <c r="F449" s="125" t="str">
        <f>IF($A449 &lt;&gt; "",VLOOKUP($A449,CSP!$1:$1048576,10,FALSE)/1000000,"")</f>
        <v/>
      </c>
      <c r="G449" s="125" t="str">
        <f>IF($A449 &lt;&gt; "",VLOOKUP($A449,CSP!$1:$1048576,14,FALSE)/1000000,"")</f>
        <v/>
      </c>
      <c r="H449" s="126" t="str">
        <f t="shared" si="108"/>
        <v/>
      </c>
      <c r="I449" s="126" t="str">
        <f t="shared" si="109"/>
        <v/>
      </c>
      <c r="J449" s="126" t="str">
        <f t="shared" si="97"/>
        <v/>
      </c>
      <c r="K449" s="132" t="str">
        <f>IF($A449 &lt;&gt; "",VLOOKUP($A449,CSP!$1:$1048576,11,FALSE),"")</f>
        <v/>
      </c>
      <c r="L449" s="133" t="str">
        <f>IF($A449 &lt;&gt; "",VLOOKUP($A449,CSP!$1:$1048576,25,FALSE),"")</f>
        <v/>
      </c>
      <c r="N449" s="142"/>
      <c r="O449" s="144"/>
      <c r="P449" s="141" t="str">
        <f t="shared" ca="1" si="98"/>
        <v/>
      </c>
      <c r="W449" s="96">
        <f>SUMIF($E$11:$E$1004,AA449,AE$11:$AE$1004)</f>
        <v>0</v>
      </c>
      <c r="X449" s="74" t="str">
        <f t="shared" si="99"/>
        <v>sans</v>
      </c>
      <c r="Y449" s="74">
        <f>SUMIF($E$11:$E$1004,AA449,AD$11:$AD$1004)</f>
        <v>0</v>
      </c>
      <c r="Z449" s="95">
        <f>SUMIF($E$11:$E$1004,AA449,AB$11:$AB$1004)</f>
        <v>0</v>
      </c>
      <c r="AA449" s="97">
        <f t="shared" si="110"/>
        <v>439</v>
      </c>
      <c r="AB449" s="74">
        <f t="shared" si="100"/>
        <v>0</v>
      </c>
      <c r="AC449" s="74">
        <f t="shared" si="101"/>
        <v>0</v>
      </c>
      <c r="AD449" s="74">
        <f t="shared" si="102"/>
        <v>0</v>
      </c>
      <c r="AE449" s="96">
        <f t="shared" si="103"/>
        <v>0</v>
      </c>
      <c r="AF449" s="74" t="str">
        <f t="shared" si="104"/>
        <v>sans</v>
      </c>
      <c r="AG449" s="74">
        <f t="shared" si="105"/>
        <v>0</v>
      </c>
      <c r="AH449" s="74">
        <f t="shared" si="96"/>
        <v>0</v>
      </c>
      <c r="AI449" s="74">
        <f t="shared" si="111"/>
        <v>0</v>
      </c>
      <c r="AJ449" s="74">
        <f t="shared" si="106"/>
        <v>0</v>
      </c>
      <c r="AK449" s="74">
        <f t="shared" si="107"/>
        <v>0</v>
      </c>
    </row>
    <row r="450" spans="1:37" ht="15.75" customHeight="1">
      <c r="A450" s="20"/>
      <c r="B450" s="19"/>
      <c r="C450" s="19"/>
      <c r="D450" s="70"/>
      <c r="E450" s="71"/>
      <c r="F450" s="125" t="str">
        <f>IF($A450 &lt;&gt; "",VLOOKUP($A450,CSP!$1:$1048576,10,FALSE)/1000000,"")</f>
        <v/>
      </c>
      <c r="G450" s="125" t="str">
        <f>IF($A450 &lt;&gt; "",VLOOKUP($A450,CSP!$1:$1048576,14,FALSE)/1000000,"")</f>
        <v/>
      </c>
      <c r="H450" s="126" t="str">
        <f t="shared" si="108"/>
        <v/>
      </c>
      <c r="I450" s="126" t="str">
        <f t="shared" si="109"/>
        <v/>
      </c>
      <c r="J450" s="126" t="str">
        <f t="shared" si="97"/>
        <v/>
      </c>
      <c r="K450" s="132" t="str">
        <f>IF($A450 &lt;&gt; "",VLOOKUP($A450,CSP!$1:$1048576,11,FALSE),"")</f>
        <v/>
      </c>
      <c r="L450" s="133" t="str">
        <f>IF($A450 &lt;&gt; "",VLOOKUP($A450,CSP!$1:$1048576,25,FALSE),"")</f>
        <v/>
      </c>
      <c r="N450" s="142"/>
      <c r="O450" s="144"/>
      <c r="P450" s="141" t="str">
        <f t="shared" ca="1" si="98"/>
        <v/>
      </c>
      <c r="W450" s="96">
        <f>SUMIF($E$11:$E$1004,AA450,AE$11:$AE$1004)</f>
        <v>0</v>
      </c>
      <c r="X450" s="74" t="str">
        <f t="shared" si="99"/>
        <v>sans</v>
      </c>
      <c r="Y450" s="74">
        <f>SUMIF($E$11:$E$1004,AA450,AD$11:$AD$1004)</f>
        <v>0</v>
      </c>
      <c r="Z450" s="95">
        <f>SUMIF($E$11:$E$1004,AA450,AB$11:$AB$1004)</f>
        <v>0</v>
      </c>
      <c r="AA450" s="97">
        <f t="shared" si="110"/>
        <v>440</v>
      </c>
      <c r="AB450" s="74">
        <f t="shared" si="100"/>
        <v>0</v>
      </c>
      <c r="AC450" s="74">
        <f t="shared" si="101"/>
        <v>0</v>
      </c>
      <c r="AD450" s="74">
        <f t="shared" si="102"/>
        <v>0</v>
      </c>
      <c r="AE450" s="96">
        <f t="shared" si="103"/>
        <v>0</v>
      </c>
      <c r="AF450" s="74" t="str">
        <f t="shared" si="104"/>
        <v>sans</v>
      </c>
      <c r="AG450" s="74">
        <f t="shared" si="105"/>
        <v>0</v>
      </c>
      <c r="AH450" s="74">
        <f t="shared" si="96"/>
        <v>0</v>
      </c>
      <c r="AI450" s="74">
        <f t="shared" si="111"/>
        <v>0</v>
      </c>
      <c r="AJ450" s="74">
        <f t="shared" si="106"/>
        <v>0</v>
      </c>
      <c r="AK450" s="74">
        <f t="shared" si="107"/>
        <v>0</v>
      </c>
    </row>
    <row r="451" spans="1:37" ht="15.75" customHeight="1">
      <c r="A451" s="20"/>
      <c r="B451" s="19"/>
      <c r="C451" s="19"/>
      <c r="D451" s="70"/>
      <c r="E451" s="71"/>
      <c r="F451" s="125" t="str">
        <f>IF($A451 &lt;&gt; "",VLOOKUP($A451,CSP!$1:$1048576,10,FALSE)/1000000,"")</f>
        <v/>
      </c>
      <c r="G451" s="125" t="str">
        <f>IF($A451 &lt;&gt; "",VLOOKUP($A451,CSP!$1:$1048576,14,FALSE)/1000000,"")</f>
        <v/>
      </c>
      <c r="H451" s="126" t="str">
        <f t="shared" si="108"/>
        <v/>
      </c>
      <c r="I451" s="126" t="str">
        <f t="shared" si="109"/>
        <v/>
      </c>
      <c r="J451" s="126" t="str">
        <f t="shared" si="97"/>
        <v/>
      </c>
      <c r="K451" s="132" t="str">
        <f>IF($A451 &lt;&gt; "",VLOOKUP($A451,CSP!$1:$1048576,11,FALSE),"")</f>
        <v/>
      </c>
      <c r="L451" s="133" t="str">
        <f>IF($A451 &lt;&gt; "",VLOOKUP($A451,CSP!$1:$1048576,25,FALSE),"")</f>
        <v/>
      </c>
      <c r="N451" s="142"/>
      <c r="O451" s="144"/>
      <c r="P451" s="141" t="str">
        <f t="shared" ca="1" si="98"/>
        <v/>
      </c>
      <c r="W451" s="96">
        <f>SUMIF($E$11:$E$1004,AA451,AE$11:$AE$1004)</f>
        <v>0</v>
      </c>
      <c r="X451" s="74" t="str">
        <f t="shared" si="99"/>
        <v>sans</v>
      </c>
      <c r="Y451" s="74">
        <f>SUMIF($E$11:$E$1004,AA451,AD$11:$AD$1004)</f>
        <v>0</v>
      </c>
      <c r="Z451" s="95">
        <f>SUMIF($E$11:$E$1004,AA451,AB$11:$AB$1004)</f>
        <v>0</v>
      </c>
      <c r="AA451" s="97">
        <f t="shared" si="110"/>
        <v>441</v>
      </c>
      <c r="AB451" s="74">
        <f t="shared" si="100"/>
        <v>0</v>
      </c>
      <c r="AC451" s="74">
        <f t="shared" si="101"/>
        <v>0</v>
      </c>
      <c r="AD451" s="74">
        <f t="shared" si="102"/>
        <v>0</v>
      </c>
      <c r="AE451" s="96">
        <f t="shared" si="103"/>
        <v>0</v>
      </c>
      <c r="AF451" s="74" t="str">
        <f t="shared" si="104"/>
        <v>sans</v>
      </c>
      <c r="AG451" s="74">
        <f t="shared" si="105"/>
        <v>0</v>
      </c>
      <c r="AH451" s="74">
        <f t="shared" si="96"/>
        <v>0</v>
      </c>
      <c r="AI451" s="74">
        <f t="shared" si="111"/>
        <v>0</v>
      </c>
      <c r="AJ451" s="74">
        <f t="shared" si="106"/>
        <v>0</v>
      </c>
      <c r="AK451" s="74">
        <f t="shared" si="107"/>
        <v>0</v>
      </c>
    </row>
    <row r="452" spans="1:37" ht="15.75" customHeight="1">
      <c r="A452" s="20"/>
      <c r="B452" s="19"/>
      <c r="C452" s="19"/>
      <c r="D452" s="70"/>
      <c r="E452" s="71"/>
      <c r="F452" s="125" t="str">
        <f>IF($A452 &lt;&gt; "",VLOOKUP($A452,CSP!$1:$1048576,10,FALSE)/1000000,"")</f>
        <v/>
      </c>
      <c r="G452" s="125" t="str">
        <f>IF($A452 &lt;&gt; "",VLOOKUP($A452,CSP!$1:$1048576,14,FALSE)/1000000,"")</f>
        <v/>
      </c>
      <c r="H452" s="126" t="str">
        <f t="shared" si="108"/>
        <v/>
      </c>
      <c r="I452" s="126" t="str">
        <f t="shared" si="109"/>
        <v/>
      </c>
      <c r="J452" s="126" t="str">
        <f t="shared" si="97"/>
        <v/>
      </c>
      <c r="K452" s="132" t="str">
        <f>IF($A452 &lt;&gt; "",VLOOKUP($A452,CSP!$1:$1048576,11,FALSE),"")</f>
        <v/>
      </c>
      <c r="L452" s="133" t="str">
        <f>IF($A452 &lt;&gt; "",VLOOKUP($A452,CSP!$1:$1048576,25,FALSE),"")</f>
        <v/>
      </c>
      <c r="N452" s="142"/>
      <c r="O452" s="144"/>
      <c r="P452" s="141" t="str">
        <f t="shared" ca="1" si="98"/>
        <v/>
      </c>
      <c r="W452" s="96">
        <f>SUMIF($E$11:$E$1004,AA452,AE$11:$AE$1004)</f>
        <v>0</v>
      </c>
      <c r="X452" s="74" t="str">
        <f t="shared" si="99"/>
        <v>sans</v>
      </c>
      <c r="Y452" s="74">
        <f>SUMIF($E$11:$E$1004,AA452,AD$11:$AD$1004)</f>
        <v>0</v>
      </c>
      <c r="Z452" s="95">
        <f>SUMIF($E$11:$E$1004,AA452,AB$11:$AB$1004)</f>
        <v>0</v>
      </c>
      <c r="AA452" s="97">
        <f t="shared" si="110"/>
        <v>442</v>
      </c>
      <c r="AB452" s="74">
        <f t="shared" si="100"/>
        <v>0</v>
      </c>
      <c r="AC452" s="74">
        <f t="shared" si="101"/>
        <v>0</v>
      </c>
      <c r="AD452" s="74">
        <f t="shared" si="102"/>
        <v>0</v>
      </c>
      <c r="AE452" s="96">
        <f t="shared" si="103"/>
        <v>0</v>
      </c>
      <c r="AF452" s="74" t="str">
        <f t="shared" si="104"/>
        <v>sans</v>
      </c>
      <c r="AG452" s="74">
        <f t="shared" si="105"/>
        <v>0</v>
      </c>
      <c r="AH452" s="74">
        <f t="shared" si="96"/>
        <v>0</v>
      </c>
      <c r="AI452" s="74">
        <f t="shared" si="111"/>
        <v>0</v>
      </c>
      <c r="AJ452" s="74">
        <f t="shared" si="106"/>
        <v>0</v>
      </c>
      <c r="AK452" s="74">
        <f t="shared" si="107"/>
        <v>0</v>
      </c>
    </row>
    <row r="453" spans="1:37" ht="15.75" customHeight="1">
      <c r="A453" s="20"/>
      <c r="B453" s="19"/>
      <c r="C453" s="19"/>
      <c r="D453" s="70"/>
      <c r="E453" s="71"/>
      <c r="F453" s="125" t="str">
        <f>IF($A453 &lt;&gt; "",VLOOKUP($A453,CSP!$1:$1048576,10,FALSE)/1000000,"")</f>
        <v/>
      </c>
      <c r="G453" s="125" t="str">
        <f>IF($A453 &lt;&gt; "",VLOOKUP($A453,CSP!$1:$1048576,14,FALSE)/1000000,"")</f>
        <v/>
      </c>
      <c r="H453" s="126" t="str">
        <f t="shared" si="108"/>
        <v/>
      </c>
      <c r="I453" s="126" t="str">
        <f t="shared" si="109"/>
        <v/>
      </c>
      <c r="J453" s="126" t="str">
        <f t="shared" si="97"/>
        <v/>
      </c>
      <c r="K453" s="132" t="str">
        <f>IF($A453 &lt;&gt; "",VLOOKUP($A453,CSP!$1:$1048576,11,FALSE),"")</f>
        <v/>
      </c>
      <c r="L453" s="133" t="str">
        <f>IF($A453 &lt;&gt; "",VLOOKUP($A453,CSP!$1:$1048576,25,FALSE),"")</f>
        <v/>
      </c>
      <c r="N453" s="142"/>
      <c r="O453" s="144"/>
      <c r="P453" s="141" t="str">
        <f t="shared" ca="1" si="98"/>
        <v/>
      </c>
      <c r="W453" s="96">
        <f>SUMIF($E$11:$E$1004,AA453,AE$11:$AE$1004)</f>
        <v>0</v>
      </c>
      <c r="X453" s="74" t="str">
        <f t="shared" si="99"/>
        <v>sans</v>
      </c>
      <c r="Y453" s="74">
        <f>SUMIF($E$11:$E$1004,AA453,AD$11:$AD$1004)</f>
        <v>0</v>
      </c>
      <c r="Z453" s="95">
        <f>SUMIF($E$11:$E$1004,AA453,AB$11:$AB$1004)</f>
        <v>0</v>
      </c>
      <c r="AA453" s="97">
        <f t="shared" si="110"/>
        <v>443</v>
      </c>
      <c r="AB453" s="74">
        <f t="shared" si="100"/>
        <v>0</v>
      </c>
      <c r="AC453" s="74">
        <f t="shared" si="101"/>
        <v>0</v>
      </c>
      <c r="AD453" s="74">
        <f t="shared" si="102"/>
        <v>0</v>
      </c>
      <c r="AE453" s="96">
        <f t="shared" si="103"/>
        <v>0</v>
      </c>
      <c r="AF453" s="74" t="str">
        <f t="shared" si="104"/>
        <v>sans</v>
      </c>
      <c r="AG453" s="74">
        <f t="shared" si="105"/>
        <v>0</v>
      </c>
      <c r="AH453" s="74">
        <f t="shared" si="96"/>
        <v>0</v>
      </c>
      <c r="AI453" s="74">
        <f t="shared" si="111"/>
        <v>0</v>
      </c>
      <c r="AJ453" s="74">
        <f t="shared" si="106"/>
        <v>0</v>
      </c>
      <c r="AK453" s="74">
        <f t="shared" si="107"/>
        <v>0</v>
      </c>
    </row>
    <row r="454" spans="1:37" ht="15.75" customHeight="1">
      <c r="A454" s="20"/>
      <c r="B454" s="19"/>
      <c r="C454" s="19"/>
      <c r="D454" s="70"/>
      <c r="E454" s="71"/>
      <c r="F454" s="125" t="str">
        <f>IF($A454 &lt;&gt; "",VLOOKUP($A454,CSP!$1:$1048576,10,FALSE)/1000000,"")</f>
        <v/>
      </c>
      <c r="G454" s="125" t="str">
        <f>IF($A454 &lt;&gt; "",VLOOKUP($A454,CSP!$1:$1048576,14,FALSE)/1000000,"")</f>
        <v/>
      </c>
      <c r="H454" s="126" t="str">
        <f t="shared" si="108"/>
        <v/>
      </c>
      <c r="I454" s="126" t="str">
        <f t="shared" si="109"/>
        <v/>
      </c>
      <c r="J454" s="126" t="str">
        <f t="shared" si="97"/>
        <v/>
      </c>
      <c r="K454" s="132" t="str">
        <f>IF($A454 &lt;&gt; "",VLOOKUP($A454,CSP!$1:$1048576,11,FALSE),"")</f>
        <v/>
      </c>
      <c r="L454" s="133" t="str">
        <f>IF($A454 &lt;&gt; "",VLOOKUP($A454,CSP!$1:$1048576,25,FALSE),"")</f>
        <v/>
      </c>
      <c r="N454" s="142"/>
      <c r="O454" s="144"/>
      <c r="P454" s="141" t="str">
        <f t="shared" ca="1" si="98"/>
        <v/>
      </c>
      <c r="W454" s="96">
        <f>SUMIF($E$11:$E$1004,AA454,AE$11:$AE$1004)</f>
        <v>0</v>
      </c>
      <c r="X454" s="74" t="str">
        <f t="shared" si="99"/>
        <v>sans</v>
      </c>
      <c r="Y454" s="74">
        <f>SUMIF($E$11:$E$1004,AA454,AD$11:$AD$1004)</f>
        <v>0</v>
      </c>
      <c r="Z454" s="95">
        <f>SUMIF($E$11:$E$1004,AA454,AB$11:$AB$1004)</f>
        <v>0</v>
      </c>
      <c r="AA454" s="97">
        <f t="shared" si="110"/>
        <v>444</v>
      </c>
      <c r="AB454" s="74">
        <f t="shared" si="100"/>
        <v>0</v>
      </c>
      <c r="AC454" s="74">
        <f t="shared" si="101"/>
        <v>0</v>
      </c>
      <c r="AD454" s="74">
        <f t="shared" si="102"/>
        <v>0</v>
      </c>
      <c r="AE454" s="96">
        <f t="shared" si="103"/>
        <v>0</v>
      </c>
      <c r="AF454" s="74" t="str">
        <f t="shared" si="104"/>
        <v>sans</v>
      </c>
      <c r="AG454" s="74">
        <f t="shared" si="105"/>
        <v>0</v>
      </c>
      <c r="AH454" s="74">
        <f t="shared" si="96"/>
        <v>0</v>
      </c>
      <c r="AI454" s="74">
        <f t="shared" si="111"/>
        <v>0</v>
      </c>
      <c r="AJ454" s="74">
        <f t="shared" si="106"/>
        <v>0</v>
      </c>
      <c r="AK454" s="74">
        <f t="shared" si="107"/>
        <v>0</v>
      </c>
    </row>
    <row r="455" spans="1:37" ht="15.75" customHeight="1">
      <c r="A455" s="20"/>
      <c r="B455" s="19"/>
      <c r="C455" s="19"/>
      <c r="D455" s="70"/>
      <c r="E455" s="71"/>
      <c r="F455" s="125" t="str">
        <f>IF($A455 &lt;&gt; "",VLOOKUP($A455,CSP!$1:$1048576,10,FALSE)/1000000,"")</f>
        <v/>
      </c>
      <c r="G455" s="125" t="str">
        <f>IF($A455 &lt;&gt; "",VLOOKUP($A455,CSP!$1:$1048576,14,FALSE)/1000000,"")</f>
        <v/>
      </c>
      <c r="H455" s="126" t="str">
        <f t="shared" si="108"/>
        <v/>
      </c>
      <c r="I455" s="126" t="str">
        <f t="shared" si="109"/>
        <v/>
      </c>
      <c r="J455" s="126" t="str">
        <f t="shared" si="97"/>
        <v/>
      </c>
      <c r="K455" s="132" t="str">
        <f>IF($A455 &lt;&gt; "",VLOOKUP($A455,CSP!$1:$1048576,11,FALSE),"")</f>
        <v/>
      </c>
      <c r="L455" s="133" t="str">
        <f>IF($A455 &lt;&gt; "",VLOOKUP($A455,CSP!$1:$1048576,25,FALSE),"")</f>
        <v/>
      </c>
      <c r="N455" s="142"/>
      <c r="O455" s="144"/>
      <c r="P455" s="141" t="str">
        <f t="shared" ca="1" si="98"/>
        <v/>
      </c>
      <c r="W455" s="96">
        <f>SUMIF($E$11:$E$1004,AA455,AE$11:$AE$1004)</f>
        <v>0</v>
      </c>
      <c r="X455" s="74" t="str">
        <f t="shared" si="99"/>
        <v>sans</v>
      </c>
      <c r="Y455" s="74">
        <f>SUMIF($E$11:$E$1004,AA455,AD$11:$AD$1004)</f>
        <v>0</v>
      </c>
      <c r="Z455" s="95">
        <f>SUMIF($E$11:$E$1004,AA455,AB$11:$AB$1004)</f>
        <v>0</v>
      </c>
      <c r="AA455" s="97">
        <f t="shared" si="110"/>
        <v>445</v>
      </c>
      <c r="AB455" s="74">
        <f t="shared" si="100"/>
        <v>0</v>
      </c>
      <c r="AC455" s="74">
        <f t="shared" si="101"/>
        <v>0</v>
      </c>
      <c r="AD455" s="74">
        <f t="shared" si="102"/>
        <v>0</v>
      </c>
      <c r="AE455" s="96">
        <f t="shared" si="103"/>
        <v>0</v>
      </c>
      <c r="AF455" s="74" t="str">
        <f t="shared" si="104"/>
        <v>sans</v>
      </c>
      <c r="AG455" s="74">
        <f t="shared" si="105"/>
        <v>0</v>
      </c>
      <c r="AH455" s="74">
        <f t="shared" si="96"/>
        <v>0</v>
      </c>
      <c r="AI455" s="74">
        <f t="shared" si="111"/>
        <v>0</v>
      </c>
      <c r="AJ455" s="74">
        <f t="shared" si="106"/>
        <v>0</v>
      </c>
      <c r="AK455" s="74">
        <f t="shared" si="107"/>
        <v>0</v>
      </c>
    </row>
    <row r="456" spans="1:37" ht="15.75" customHeight="1">
      <c r="A456" s="20"/>
      <c r="B456" s="19"/>
      <c r="C456" s="19"/>
      <c r="D456" s="70"/>
      <c r="E456" s="71"/>
      <c r="F456" s="125" t="str">
        <f>IF($A456 &lt;&gt; "",VLOOKUP($A456,CSP!$1:$1048576,10,FALSE)/1000000,"")</f>
        <v/>
      </c>
      <c r="G456" s="125" t="str">
        <f>IF($A456 &lt;&gt; "",VLOOKUP($A456,CSP!$1:$1048576,14,FALSE)/1000000,"")</f>
        <v/>
      </c>
      <c r="H456" s="126" t="str">
        <f t="shared" si="108"/>
        <v/>
      </c>
      <c r="I456" s="126" t="str">
        <f t="shared" si="109"/>
        <v/>
      </c>
      <c r="J456" s="126" t="str">
        <f t="shared" si="97"/>
        <v/>
      </c>
      <c r="K456" s="132" t="str">
        <f>IF($A456 &lt;&gt; "",VLOOKUP($A456,CSP!$1:$1048576,11,FALSE),"")</f>
        <v/>
      </c>
      <c r="L456" s="133" t="str">
        <f>IF($A456 &lt;&gt; "",VLOOKUP($A456,CSP!$1:$1048576,25,FALSE),"")</f>
        <v/>
      </c>
      <c r="N456" s="142"/>
      <c r="O456" s="144"/>
      <c r="P456" s="141" t="str">
        <f t="shared" ca="1" si="98"/>
        <v/>
      </c>
      <c r="W456" s="96">
        <f>SUMIF($E$11:$E$1004,AA456,AE$11:$AE$1004)</f>
        <v>0</v>
      </c>
      <c r="X456" s="74" t="str">
        <f t="shared" si="99"/>
        <v>sans</v>
      </c>
      <c r="Y456" s="74">
        <f>SUMIF($E$11:$E$1004,AA456,AD$11:$AD$1004)</f>
        <v>0</v>
      </c>
      <c r="Z456" s="95">
        <f>SUMIF($E$11:$E$1004,AA456,AB$11:$AB$1004)</f>
        <v>0</v>
      </c>
      <c r="AA456" s="97">
        <f t="shared" si="110"/>
        <v>446</v>
      </c>
      <c r="AB456" s="74">
        <f t="shared" si="100"/>
        <v>0</v>
      </c>
      <c r="AC456" s="74">
        <f t="shared" si="101"/>
        <v>0</v>
      </c>
      <c r="AD456" s="74">
        <f t="shared" si="102"/>
        <v>0</v>
      </c>
      <c r="AE456" s="96">
        <f t="shared" si="103"/>
        <v>0</v>
      </c>
      <c r="AF456" s="74" t="str">
        <f t="shared" si="104"/>
        <v>sans</v>
      </c>
      <c r="AG456" s="74">
        <f t="shared" si="105"/>
        <v>0</v>
      </c>
      <c r="AH456" s="74">
        <f t="shared" si="96"/>
        <v>0</v>
      </c>
      <c r="AI456" s="74">
        <f t="shared" si="111"/>
        <v>0</v>
      </c>
      <c r="AJ456" s="74">
        <f t="shared" si="106"/>
        <v>0</v>
      </c>
      <c r="AK456" s="74">
        <f t="shared" si="107"/>
        <v>0</v>
      </c>
    </row>
    <row r="457" spans="1:37" ht="15.75" customHeight="1">
      <c r="A457" s="20"/>
      <c r="B457" s="19"/>
      <c r="C457" s="19"/>
      <c r="D457" s="70"/>
      <c r="E457" s="71"/>
      <c r="F457" s="125" t="str">
        <f>IF($A457 &lt;&gt; "",VLOOKUP($A457,CSP!$1:$1048576,10,FALSE)/1000000,"")</f>
        <v/>
      </c>
      <c r="G457" s="125" t="str">
        <f>IF($A457 &lt;&gt; "",VLOOKUP($A457,CSP!$1:$1048576,14,FALSE)/1000000,"")</f>
        <v/>
      </c>
      <c r="H457" s="126" t="str">
        <f t="shared" si="108"/>
        <v/>
      </c>
      <c r="I457" s="126" t="str">
        <f t="shared" si="109"/>
        <v/>
      </c>
      <c r="J457" s="126" t="str">
        <f t="shared" si="97"/>
        <v/>
      </c>
      <c r="K457" s="132" t="str">
        <f>IF($A457 &lt;&gt; "",VLOOKUP($A457,CSP!$1:$1048576,11,FALSE),"")</f>
        <v/>
      </c>
      <c r="L457" s="133" t="str">
        <f>IF($A457 &lt;&gt; "",VLOOKUP($A457,CSP!$1:$1048576,25,FALSE),"")</f>
        <v/>
      </c>
      <c r="N457" s="142"/>
      <c r="O457" s="144"/>
      <c r="P457" s="141" t="str">
        <f t="shared" ca="1" si="98"/>
        <v/>
      </c>
      <c r="W457" s="96">
        <f>SUMIF($E$11:$E$1004,AA457,AE$11:$AE$1004)</f>
        <v>0</v>
      </c>
      <c r="X457" s="74" t="str">
        <f t="shared" si="99"/>
        <v>sans</v>
      </c>
      <c r="Y457" s="74">
        <f>SUMIF($E$11:$E$1004,AA457,AD$11:$AD$1004)</f>
        <v>0</v>
      </c>
      <c r="Z457" s="95">
        <f>SUMIF($E$11:$E$1004,AA457,AB$11:$AB$1004)</f>
        <v>0</v>
      </c>
      <c r="AA457" s="97">
        <f t="shared" si="110"/>
        <v>447</v>
      </c>
      <c r="AB457" s="74">
        <f t="shared" si="100"/>
        <v>0</v>
      </c>
      <c r="AC457" s="74">
        <f t="shared" si="101"/>
        <v>0</v>
      </c>
      <c r="AD457" s="74">
        <f t="shared" si="102"/>
        <v>0</v>
      </c>
      <c r="AE457" s="96">
        <f t="shared" si="103"/>
        <v>0</v>
      </c>
      <c r="AF457" s="74" t="str">
        <f t="shared" si="104"/>
        <v>sans</v>
      </c>
      <c r="AG457" s="74">
        <f t="shared" si="105"/>
        <v>0</v>
      </c>
      <c r="AH457" s="74">
        <f t="shared" si="96"/>
        <v>0</v>
      </c>
      <c r="AI457" s="74">
        <f t="shared" si="111"/>
        <v>0</v>
      </c>
      <c r="AJ457" s="74">
        <f t="shared" si="106"/>
        <v>0</v>
      </c>
      <c r="AK457" s="74">
        <f t="shared" si="107"/>
        <v>0</v>
      </c>
    </row>
    <row r="458" spans="1:37" ht="15.75" customHeight="1">
      <c r="A458" s="20"/>
      <c r="B458" s="19"/>
      <c r="C458" s="19"/>
      <c r="D458" s="70"/>
      <c r="E458" s="71"/>
      <c r="F458" s="125" t="str">
        <f>IF($A458 &lt;&gt; "",VLOOKUP($A458,CSP!$1:$1048576,10,FALSE)/1000000,"")</f>
        <v/>
      </c>
      <c r="G458" s="125" t="str">
        <f>IF($A458 &lt;&gt; "",VLOOKUP($A458,CSP!$1:$1048576,14,FALSE)/1000000,"")</f>
        <v/>
      </c>
      <c r="H458" s="126" t="str">
        <f t="shared" si="108"/>
        <v/>
      </c>
      <c r="I458" s="126" t="str">
        <f t="shared" si="109"/>
        <v/>
      </c>
      <c r="J458" s="126" t="str">
        <f t="shared" si="97"/>
        <v/>
      </c>
      <c r="K458" s="132" t="str">
        <f>IF($A458 &lt;&gt; "",VLOOKUP($A458,CSP!$1:$1048576,11,FALSE),"")</f>
        <v/>
      </c>
      <c r="L458" s="133" t="str">
        <f>IF($A458 &lt;&gt; "",VLOOKUP($A458,CSP!$1:$1048576,25,FALSE),"")</f>
        <v/>
      </c>
      <c r="N458" s="142"/>
      <c r="O458" s="144"/>
      <c r="P458" s="141" t="str">
        <f t="shared" ca="1" si="98"/>
        <v/>
      </c>
      <c r="W458" s="96">
        <f>SUMIF($E$11:$E$1004,AA458,AE$11:$AE$1004)</f>
        <v>0</v>
      </c>
      <c r="X458" s="74" t="str">
        <f t="shared" si="99"/>
        <v>sans</v>
      </c>
      <c r="Y458" s="74">
        <f>SUMIF($E$11:$E$1004,AA458,AD$11:$AD$1004)</f>
        <v>0</v>
      </c>
      <c r="Z458" s="95">
        <f>SUMIF($E$11:$E$1004,AA458,AB$11:$AB$1004)</f>
        <v>0</v>
      </c>
      <c r="AA458" s="97">
        <f t="shared" si="110"/>
        <v>448</v>
      </c>
      <c r="AB458" s="74">
        <f t="shared" si="100"/>
        <v>0</v>
      </c>
      <c r="AC458" s="74">
        <f t="shared" si="101"/>
        <v>0</v>
      </c>
      <c r="AD458" s="74">
        <f t="shared" si="102"/>
        <v>0</v>
      </c>
      <c r="AE458" s="96">
        <f t="shared" si="103"/>
        <v>0</v>
      </c>
      <c r="AF458" s="74" t="str">
        <f t="shared" si="104"/>
        <v>sans</v>
      </c>
      <c r="AG458" s="74">
        <f t="shared" si="105"/>
        <v>0</v>
      </c>
      <c r="AH458" s="74">
        <f t="shared" si="96"/>
        <v>0</v>
      </c>
      <c r="AI458" s="74">
        <f t="shared" si="111"/>
        <v>0</v>
      </c>
      <c r="AJ458" s="74">
        <f t="shared" si="106"/>
        <v>0</v>
      </c>
      <c r="AK458" s="74">
        <f t="shared" si="107"/>
        <v>0</v>
      </c>
    </row>
    <row r="459" spans="1:37" ht="15.75" customHeight="1">
      <c r="A459" s="20"/>
      <c r="B459" s="19"/>
      <c r="C459" s="19"/>
      <c r="D459" s="70"/>
      <c r="E459" s="71"/>
      <c r="F459" s="125" t="str">
        <f>IF($A459 &lt;&gt; "",VLOOKUP($A459,CSP!$1:$1048576,10,FALSE)/1000000,"")</f>
        <v/>
      </c>
      <c r="G459" s="125" t="str">
        <f>IF($A459 &lt;&gt; "",VLOOKUP($A459,CSP!$1:$1048576,14,FALSE)/1000000,"")</f>
        <v/>
      </c>
      <c r="H459" s="126" t="str">
        <f t="shared" si="108"/>
        <v/>
      </c>
      <c r="I459" s="126" t="str">
        <f t="shared" si="109"/>
        <v/>
      </c>
      <c r="J459" s="126" t="str">
        <f t="shared" si="97"/>
        <v/>
      </c>
      <c r="K459" s="132" t="str">
        <f>IF($A459 &lt;&gt; "",VLOOKUP($A459,CSP!$1:$1048576,11,FALSE),"")</f>
        <v/>
      </c>
      <c r="L459" s="133" t="str">
        <f>IF($A459 &lt;&gt; "",VLOOKUP($A459,CSP!$1:$1048576,25,FALSE),"")</f>
        <v/>
      </c>
      <c r="N459" s="142"/>
      <c r="O459" s="144"/>
      <c r="P459" s="141" t="str">
        <f t="shared" ca="1" si="98"/>
        <v/>
      </c>
      <c r="W459" s="96">
        <f>SUMIF($E$11:$E$1004,AA459,AE$11:$AE$1004)</f>
        <v>0</v>
      </c>
      <c r="X459" s="74" t="str">
        <f t="shared" si="99"/>
        <v>sans</v>
      </c>
      <c r="Y459" s="74">
        <f>SUMIF($E$11:$E$1004,AA459,AD$11:$AD$1004)</f>
        <v>0</v>
      </c>
      <c r="Z459" s="95">
        <f>SUMIF($E$11:$E$1004,AA459,AB$11:$AB$1004)</f>
        <v>0</v>
      </c>
      <c r="AA459" s="97">
        <f t="shared" si="110"/>
        <v>449</v>
      </c>
      <c r="AB459" s="74">
        <f t="shared" si="100"/>
        <v>0</v>
      </c>
      <c r="AC459" s="74">
        <f t="shared" si="101"/>
        <v>0</v>
      </c>
      <c r="AD459" s="74">
        <f t="shared" si="102"/>
        <v>0</v>
      </c>
      <c r="AE459" s="96">
        <f t="shared" si="103"/>
        <v>0</v>
      </c>
      <c r="AF459" s="74" t="str">
        <f t="shared" si="104"/>
        <v>sans</v>
      </c>
      <c r="AG459" s="74">
        <f t="shared" si="105"/>
        <v>0</v>
      </c>
      <c r="AH459" s="74">
        <f t="shared" ref="AH459:AH522" si="112">IF($G$5=E459,AG459,0)</f>
        <v>0</v>
      </c>
      <c r="AI459" s="74">
        <f t="shared" si="111"/>
        <v>0</v>
      </c>
      <c r="AJ459" s="74">
        <f t="shared" si="106"/>
        <v>0</v>
      </c>
      <c r="AK459" s="74">
        <f t="shared" si="107"/>
        <v>0</v>
      </c>
    </row>
    <row r="460" spans="1:37" ht="15.75" customHeight="1">
      <c r="A460" s="20"/>
      <c r="B460" s="19"/>
      <c r="C460" s="19"/>
      <c r="D460" s="70"/>
      <c r="E460" s="71"/>
      <c r="F460" s="125" t="str">
        <f>IF($A460 &lt;&gt; "",VLOOKUP($A460,CSP!$1:$1048576,10,FALSE)/1000000,"")</f>
        <v/>
      </c>
      <c r="G460" s="125" t="str">
        <f>IF($A460 &lt;&gt; "",VLOOKUP($A460,CSP!$1:$1048576,14,FALSE)/1000000,"")</f>
        <v/>
      </c>
      <c r="H460" s="126" t="str">
        <f t="shared" si="108"/>
        <v/>
      </c>
      <c r="I460" s="126" t="str">
        <f t="shared" si="109"/>
        <v/>
      </c>
      <c r="J460" s="126" t="str">
        <f t="shared" ref="J460:J523" si="113">IF(OR(AND(B460="",C460=""),A460=""),"",IF(OR(AND(B460&lt;&gt;"",B460&lt;F460),AND(C460&lt;&gt;"",C460&lt;F460)),"sans",IF(OR(AND(C460&lt;&gt;"",C460&gt;=F460),AND(B460&gt;=F460,B460&lt;G460)),"D",IF(AND(B460&gt;=G460,B460&lt;10*G460,D460&lt;&gt;"oui"),"C",IF(OR(AND(B460&lt;1000*G460,D460="oui"),AND(B460&gt;=G460*10,B460&lt;1000*G460)),"B",IF(B460&gt;=1000*G460,"A",""))))))</f>
        <v/>
      </c>
      <c r="K460" s="132" t="str">
        <f>IF($A460 &lt;&gt; "",VLOOKUP($A460,CSP!$1:$1048576,11,FALSE),"")</f>
        <v/>
      </c>
      <c r="L460" s="133" t="str">
        <f>IF($A460 &lt;&gt; "",VLOOKUP($A460,CSP!$1:$1048576,25,FALSE),"")</f>
        <v/>
      </c>
      <c r="N460" s="142"/>
      <c r="O460" s="144"/>
      <c r="P460" s="141" t="str">
        <f t="shared" ref="P460:P523" ca="1" si="114">IF(OR(N460="",O460="",A460=""),"",N460/(2^((TODAY()-O460)/L460)))</f>
        <v/>
      </c>
      <c r="W460" s="96">
        <f>SUMIF($E$11:$E$1004,AA460,AE$11:$AE$1004)</f>
        <v>0</v>
      </c>
      <c r="X460" s="74" t="str">
        <f t="shared" ref="X460:X523" si="115">IF(Z460&gt;=1000,"A",IF(OR(Z460&gt;=10,Y460&gt;=1),"B",IF(Z460&gt;=1,"C",IF(W460&gt;=1,"D","sans"))))</f>
        <v>sans</v>
      </c>
      <c r="Y460" s="74">
        <f>SUMIF($E$11:$E$1004,AA460,AD$11:$AD$1004)</f>
        <v>0</v>
      </c>
      <c r="Z460" s="95">
        <f>SUMIF($E$11:$E$1004,AA460,AB$11:$AB$1004)</f>
        <v>0</v>
      </c>
      <c r="AA460" s="97">
        <f t="shared" si="110"/>
        <v>450</v>
      </c>
      <c r="AB460" s="74">
        <f t="shared" ref="AB460:AB523" si="116">IF(AND(B460&lt;&gt;"",G460&lt;&gt;""),B460/G460,0)</f>
        <v>0</v>
      </c>
      <c r="AC460" s="74">
        <f t="shared" ref="AC460:AC523" si="117">IF(AB460&gt;=1,1,0)</f>
        <v>0</v>
      </c>
      <c r="AD460" s="74">
        <f t="shared" ref="AD460:AD523" si="118">IF(AND(B460&lt;&gt;"",D460="oui"),1,0)</f>
        <v>0</v>
      </c>
      <c r="AE460" s="96">
        <f t="shared" ref="AE460:AE523" si="119">IF(B460&lt;&gt;"",B460/F460,0)</f>
        <v>0</v>
      </c>
      <c r="AF460" s="74" t="str">
        <f t="shared" ref="AF460:AF523" si="120">X460</f>
        <v>sans</v>
      </c>
      <c r="AG460" s="74">
        <f t="shared" ref="AG460:AG523" si="121">IF(B460&lt;&gt;"",IF(J460="sans",0,IF(J460="A",4,IF(J460="B",3,IF(J460="C",2,IF(J460="D",1,""))))),0)</f>
        <v>0</v>
      </c>
      <c r="AH460" s="74">
        <f t="shared" si="112"/>
        <v>0</v>
      </c>
      <c r="AI460" s="74">
        <f t="shared" si="111"/>
        <v>0</v>
      </c>
      <c r="AJ460" s="74">
        <f t="shared" ref="AJ460:AJ523" si="122">IF(AI460&gt;=1,1,0)</f>
        <v>0</v>
      </c>
      <c r="AK460" s="74">
        <f t="shared" ref="AK460:AK523" si="123">IF(C460&lt;&gt;"",L460,0)</f>
        <v>0</v>
      </c>
    </row>
    <row r="461" spans="1:37" ht="15.75" customHeight="1">
      <c r="A461" s="20"/>
      <c r="B461" s="19"/>
      <c r="C461" s="19"/>
      <c r="D461" s="70"/>
      <c r="E461" s="71"/>
      <c r="F461" s="125" t="str">
        <f>IF($A461 &lt;&gt; "",VLOOKUP($A461,CSP!$1:$1048576,10,FALSE)/1000000,"")</f>
        <v/>
      </c>
      <c r="G461" s="125" t="str">
        <f>IF($A461 &lt;&gt; "",VLOOKUP($A461,CSP!$1:$1048576,14,FALSE)/1000000,"")</f>
        <v/>
      </c>
      <c r="H461" s="126" t="str">
        <f t="shared" ref="H461:H524" si="124">IF(AND(C461&lt;&gt;0,A461&lt;&gt;""), $C461/$F461,"")</f>
        <v/>
      </c>
      <c r="I461" s="126" t="str">
        <f t="shared" ref="I461:I524" si="125">IF(AND(F461=0,OR(B461&lt;&gt;"",C461&lt;&gt;"")),1,IF(AND(A461&lt;&gt;"",OR(B461&lt;&gt;"",C461&lt;&gt;"")),(B461+C461)/F461,""))</f>
        <v/>
      </c>
      <c r="J461" s="126" t="str">
        <f t="shared" si="113"/>
        <v/>
      </c>
      <c r="K461" s="132" t="str">
        <f>IF($A461 &lt;&gt; "",VLOOKUP($A461,CSP!$1:$1048576,11,FALSE),"")</f>
        <v/>
      </c>
      <c r="L461" s="133" t="str">
        <f>IF($A461 &lt;&gt; "",VLOOKUP($A461,CSP!$1:$1048576,25,FALSE),"")</f>
        <v/>
      </c>
      <c r="N461" s="142"/>
      <c r="O461" s="144"/>
      <c r="P461" s="141" t="str">
        <f t="shared" ca="1" si="114"/>
        <v/>
      </c>
      <c r="W461" s="96">
        <f>SUMIF($E$11:$E$1004,AA461,AE$11:$AE$1004)</f>
        <v>0</v>
      </c>
      <c r="X461" s="74" t="str">
        <f t="shared" si="115"/>
        <v>sans</v>
      </c>
      <c r="Y461" s="74">
        <f>SUMIF($E$11:$E$1004,AA461,AD$11:$AD$1004)</f>
        <v>0</v>
      </c>
      <c r="Z461" s="95">
        <f>SUMIF($E$11:$E$1004,AA461,AB$11:$AB$1004)</f>
        <v>0</v>
      </c>
      <c r="AA461" s="97">
        <f t="shared" ref="AA461:AA524" si="126">1+AA460</f>
        <v>451</v>
      </c>
      <c r="AB461" s="74">
        <f t="shared" si="116"/>
        <v>0</v>
      </c>
      <c r="AC461" s="74">
        <f t="shared" si="117"/>
        <v>0</v>
      </c>
      <c r="AD461" s="74">
        <f t="shared" si="118"/>
        <v>0</v>
      </c>
      <c r="AE461" s="96">
        <f t="shared" si="119"/>
        <v>0</v>
      </c>
      <c r="AF461" s="74" t="str">
        <f t="shared" si="120"/>
        <v>sans</v>
      </c>
      <c r="AG461" s="74">
        <f t="shared" si="121"/>
        <v>0</v>
      </c>
      <c r="AH461" s="74">
        <f t="shared" si="112"/>
        <v>0</v>
      </c>
      <c r="AI461" s="74">
        <f t="shared" ref="AI461:AI524" si="127">IF(AND(B461&lt;&gt;"",ISNUMBER(K461),K461&lt;&gt;0),B461/K461,0)</f>
        <v>0</v>
      </c>
      <c r="AJ461" s="74">
        <f t="shared" si="122"/>
        <v>0</v>
      </c>
      <c r="AK461" s="74">
        <f t="shared" si="123"/>
        <v>0</v>
      </c>
    </row>
    <row r="462" spans="1:37" ht="15.75" customHeight="1">
      <c r="A462" s="20"/>
      <c r="B462" s="19"/>
      <c r="C462" s="19"/>
      <c r="D462" s="70"/>
      <c r="E462" s="71"/>
      <c r="F462" s="125" t="str">
        <f>IF($A462 &lt;&gt; "",VLOOKUP($A462,CSP!$1:$1048576,10,FALSE)/1000000,"")</f>
        <v/>
      </c>
      <c r="G462" s="125" t="str">
        <f>IF($A462 &lt;&gt; "",VLOOKUP($A462,CSP!$1:$1048576,14,FALSE)/1000000,"")</f>
        <v/>
      </c>
      <c r="H462" s="126" t="str">
        <f t="shared" si="124"/>
        <v/>
      </c>
      <c r="I462" s="126" t="str">
        <f t="shared" si="125"/>
        <v/>
      </c>
      <c r="J462" s="126" t="str">
        <f t="shared" si="113"/>
        <v/>
      </c>
      <c r="K462" s="132" t="str">
        <f>IF($A462 &lt;&gt; "",VLOOKUP($A462,CSP!$1:$1048576,11,FALSE),"")</f>
        <v/>
      </c>
      <c r="L462" s="133" t="str">
        <f>IF($A462 &lt;&gt; "",VLOOKUP($A462,CSP!$1:$1048576,25,FALSE),"")</f>
        <v/>
      </c>
      <c r="N462" s="142"/>
      <c r="O462" s="144"/>
      <c r="P462" s="141" t="str">
        <f t="shared" ca="1" si="114"/>
        <v/>
      </c>
      <c r="W462" s="96">
        <f>SUMIF($E$11:$E$1004,AA462,AE$11:$AE$1004)</f>
        <v>0</v>
      </c>
      <c r="X462" s="74" t="str">
        <f t="shared" si="115"/>
        <v>sans</v>
      </c>
      <c r="Y462" s="74">
        <f>SUMIF($E$11:$E$1004,AA462,AD$11:$AD$1004)</f>
        <v>0</v>
      </c>
      <c r="Z462" s="95">
        <f>SUMIF($E$11:$E$1004,AA462,AB$11:$AB$1004)</f>
        <v>0</v>
      </c>
      <c r="AA462" s="97">
        <f t="shared" si="126"/>
        <v>452</v>
      </c>
      <c r="AB462" s="74">
        <f t="shared" si="116"/>
        <v>0</v>
      </c>
      <c r="AC462" s="74">
        <f t="shared" si="117"/>
        <v>0</v>
      </c>
      <c r="AD462" s="74">
        <f t="shared" si="118"/>
        <v>0</v>
      </c>
      <c r="AE462" s="96">
        <f t="shared" si="119"/>
        <v>0</v>
      </c>
      <c r="AF462" s="74" t="str">
        <f t="shared" si="120"/>
        <v>sans</v>
      </c>
      <c r="AG462" s="74">
        <f t="shared" si="121"/>
        <v>0</v>
      </c>
      <c r="AH462" s="74">
        <f t="shared" si="112"/>
        <v>0</v>
      </c>
      <c r="AI462" s="74">
        <f t="shared" si="127"/>
        <v>0</v>
      </c>
      <c r="AJ462" s="74">
        <f t="shared" si="122"/>
        <v>0</v>
      </c>
      <c r="AK462" s="74">
        <f t="shared" si="123"/>
        <v>0</v>
      </c>
    </row>
    <row r="463" spans="1:37" ht="15.75" customHeight="1">
      <c r="A463" s="20"/>
      <c r="B463" s="19"/>
      <c r="C463" s="19"/>
      <c r="D463" s="70"/>
      <c r="E463" s="71"/>
      <c r="F463" s="125" t="str">
        <f>IF($A463 &lt;&gt; "",VLOOKUP($A463,CSP!$1:$1048576,10,FALSE)/1000000,"")</f>
        <v/>
      </c>
      <c r="G463" s="125" t="str">
        <f>IF($A463 &lt;&gt; "",VLOOKUP($A463,CSP!$1:$1048576,14,FALSE)/1000000,"")</f>
        <v/>
      </c>
      <c r="H463" s="126" t="str">
        <f t="shared" si="124"/>
        <v/>
      </c>
      <c r="I463" s="126" t="str">
        <f t="shared" si="125"/>
        <v/>
      </c>
      <c r="J463" s="126" t="str">
        <f t="shared" si="113"/>
        <v/>
      </c>
      <c r="K463" s="132" t="str">
        <f>IF($A463 &lt;&gt; "",VLOOKUP($A463,CSP!$1:$1048576,11,FALSE),"")</f>
        <v/>
      </c>
      <c r="L463" s="133" t="str">
        <f>IF($A463 &lt;&gt; "",VLOOKUP($A463,CSP!$1:$1048576,25,FALSE),"")</f>
        <v/>
      </c>
      <c r="N463" s="142"/>
      <c r="O463" s="144"/>
      <c r="P463" s="141" t="str">
        <f t="shared" ca="1" si="114"/>
        <v/>
      </c>
      <c r="W463" s="96">
        <f>SUMIF($E$11:$E$1004,AA463,AE$11:$AE$1004)</f>
        <v>0</v>
      </c>
      <c r="X463" s="74" t="str">
        <f t="shared" si="115"/>
        <v>sans</v>
      </c>
      <c r="Y463" s="74">
        <f>SUMIF($E$11:$E$1004,AA463,AD$11:$AD$1004)</f>
        <v>0</v>
      </c>
      <c r="Z463" s="95">
        <f>SUMIF($E$11:$E$1004,AA463,AB$11:$AB$1004)</f>
        <v>0</v>
      </c>
      <c r="AA463" s="97">
        <f t="shared" si="126"/>
        <v>453</v>
      </c>
      <c r="AB463" s="74">
        <f t="shared" si="116"/>
        <v>0</v>
      </c>
      <c r="AC463" s="74">
        <f t="shared" si="117"/>
        <v>0</v>
      </c>
      <c r="AD463" s="74">
        <f t="shared" si="118"/>
        <v>0</v>
      </c>
      <c r="AE463" s="96">
        <f t="shared" si="119"/>
        <v>0</v>
      </c>
      <c r="AF463" s="74" t="str">
        <f t="shared" si="120"/>
        <v>sans</v>
      </c>
      <c r="AG463" s="74">
        <f t="shared" si="121"/>
        <v>0</v>
      </c>
      <c r="AH463" s="74">
        <f t="shared" si="112"/>
        <v>0</v>
      </c>
      <c r="AI463" s="74">
        <f t="shared" si="127"/>
        <v>0</v>
      </c>
      <c r="AJ463" s="74">
        <f t="shared" si="122"/>
        <v>0</v>
      </c>
      <c r="AK463" s="74">
        <f t="shared" si="123"/>
        <v>0</v>
      </c>
    </row>
    <row r="464" spans="1:37" ht="15.75" customHeight="1">
      <c r="A464" s="20"/>
      <c r="B464" s="19"/>
      <c r="C464" s="19"/>
      <c r="D464" s="70"/>
      <c r="E464" s="71"/>
      <c r="F464" s="125" t="str">
        <f>IF($A464 &lt;&gt; "",VLOOKUP($A464,CSP!$1:$1048576,10,FALSE)/1000000,"")</f>
        <v/>
      </c>
      <c r="G464" s="125" t="str">
        <f>IF($A464 &lt;&gt; "",VLOOKUP($A464,CSP!$1:$1048576,14,FALSE)/1000000,"")</f>
        <v/>
      </c>
      <c r="H464" s="126" t="str">
        <f t="shared" si="124"/>
        <v/>
      </c>
      <c r="I464" s="126" t="str">
        <f t="shared" si="125"/>
        <v/>
      </c>
      <c r="J464" s="126" t="str">
        <f t="shared" si="113"/>
        <v/>
      </c>
      <c r="K464" s="132" t="str">
        <f>IF($A464 &lt;&gt; "",VLOOKUP($A464,CSP!$1:$1048576,11,FALSE),"")</f>
        <v/>
      </c>
      <c r="L464" s="133" t="str">
        <f>IF($A464 &lt;&gt; "",VLOOKUP($A464,CSP!$1:$1048576,25,FALSE),"")</f>
        <v/>
      </c>
      <c r="N464" s="142"/>
      <c r="O464" s="144"/>
      <c r="P464" s="141" t="str">
        <f t="shared" ca="1" si="114"/>
        <v/>
      </c>
      <c r="W464" s="96">
        <f>SUMIF($E$11:$E$1004,AA464,AE$11:$AE$1004)</f>
        <v>0</v>
      </c>
      <c r="X464" s="74" t="str">
        <f t="shared" si="115"/>
        <v>sans</v>
      </c>
      <c r="Y464" s="74">
        <f>SUMIF($E$11:$E$1004,AA464,AD$11:$AD$1004)</f>
        <v>0</v>
      </c>
      <c r="Z464" s="95">
        <f>SUMIF($E$11:$E$1004,AA464,AB$11:$AB$1004)</f>
        <v>0</v>
      </c>
      <c r="AA464" s="97">
        <f t="shared" si="126"/>
        <v>454</v>
      </c>
      <c r="AB464" s="74">
        <f t="shared" si="116"/>
        <v>0</v>
      </c>
      <c r="AC464" s="74">
        <f t="shared" si="117"/>
        <v>0</v>
      </c>
      <c r="AD464" s="74">
        <f t="shared" si="118"/>
        <v>0</v>
      </c>
      <c r="AE464" s="96">
        <f t="shared" si="119"/>
        <v>0</v>
      </c>
      <c r="AF464" s="74" t="str">
        <f t="shared" si="120"/>
        <v>sans</v>
      </c>
      <c r="AG464" s="74">
        <f t="shared" si="121"/>
        <v>0</v>
      </c>
      <c r="AH464" s="74">
        <f t="shared" si="112"/>
        <v>0</v>
      </c>
      <c r="AI464" s="74">
        <f t="shared" si="127"/>
        <v>0</v>
      </c>
      <c r="AJ464" s="74">
        <f t="shared" si="122"/>
        <v>0</v>
      </c>
      <c r="AK464" s="74">
        <f t="shared" si="123"/>
        <v>0</v>
      </c>
    </row>
    <row r="465" spans="1:37" ht="15.75" customHeight="1">
      <c r="A465" s="20"/>
      <c r="B465" s="19"/>
      <c r="C465" s="19"/>
      <c r="D465" s="70"/>
      <c r="E465" s="71"/>
      <c r="F465" s="125" t="str">
        <f>IF($A465 &lt;&gt; "",VLOOKUP($A465,CSP!$1:$1048576,10,FALSE)/1000000,"")</f>
        <v/>
      </c>
      <c r="G465" s="125" t="str">
        <f>IF($A465 &lt;&gt; "",VLOOKUP($A465,CSP!$1:$1048576,14,FALSE)/1000000,"")</f>
        <v/>
      </c>
      <c r="H465" s="126" t="str">
        <f t="shared" si="124"/>
        <v/>
      </c>
      <c r="I465" s="126" t="str">
        <f t="shared" si="125"/>
        <v/>
      </c>
      <c r="J465" s="126" t="str">
        <f t="shared" si="113"/>
        <v/>
      </c>
      <c r="K465" s="132" t="str">
        <f>IF($A465 &lt;&gt; "",VLOOKUP($A465,CSP!$1:$1048576,11,FALSE),"")</f>
        <v/>
      </c>
      <c r="L465" s="133" t="str">
        <f>IF($A465 &lt;&gt; "",VLOOKUP($A465,CSP!$1:$1048576,25,FALSE),"")</f>
        <v/>
      </c>
      <c r="N465" s="142"/>
      <c r="O465" s="144"/>
      <c r="P465" s="141" t="str">
        <f t="shared" ca="1" si="114"/>
        <v/>
      </c>
      <c r="W465" s="96">
        <f>SUMIF($E$11:$E$1004,AA465,AE$11:$AE$1004)</f>
        <v>0</v>
      </c>
      <c r="X465" s="74" t="str">
        <f t="shared" si="115"/>
        <v>sans</v>
      </c>
      <c r="Y465" s="74">
        <f>SUMIF($E$11:$E$1004,AA465,AD$11:$AD$1004)</f>
        <v>0</v>
      </c>
      <c r="Z465" s="95">
        <f>SUMIF($E$11:$E$1004,AA465,AB$11:$AB$1004)</f>
        <v>0</v>
      </c>
      <c r="AA465" s="97">
        <f t="shared" si="126"/>
        <v>455</v>
      </c>
      <c r="AB465" s="74">
        <f t="shared" si="116"/>
        <v>0</v>
      </c>
      <c r="AC465" s="74">
        <f t="shared" si="117"/>
        <v>0</v>
      </c>
      <c r="AD465" s="74">
        <f t="shared" si="118"/>
        <v>0</v>
      </c>
      <c r="AE465" s="96">
        <f t="shared" si="119"/>
        <v>0</v>
      </c>
      <c r="AF465" s="74" t="str">
        <f t="shared" si="120"/>
        <v>sans</v>
      </c>
      <c r="AG465" s="74">
        <f t="shared" si="121"/>
        <v>0</v>
      </c>
      <c r="AH465" s="74">
        <f t="shared" si="112"/>
        <v>0</v>
      </c>
      <c r="AI465" s="74">
        <f t="shared" si="127"/>
        <v>0</v>
      </c>
      <c r="AJ465" s="74">
        <f t="shared" si="122"/>
        <v>0</v>
      </c>
      <c r="AK465" s="74">
        <f t="shared" si="123"/>
        <v>0</v>
      </c>
    </row>
    <row r="466" spans="1:37" ht="15.75" customHeight="1">
      <c r="A466" s="20"/>
      <c r="B466" s="19"/>
      <c r="C466" s="19"/>
      <c r="D466" s="70"/>
      <c r="E466" s="71"/>
      <c r="F466" s="125" t="str">
        <f>IF($A466 &lt;&gt; "",VLOOKUP($A466,CSP!$1:$1048576,10,FALSE)/1000000,"")</f>
        <v/>
      </c>
      <c r="G466" s="125" t="str">
        <f>IF($A466 &lt;&gt; "",VLOOKUP($A466,CSP!$1:$1048576,14,FALSE)/1000000,"")</f>
        <v/>
      </c>
      <c r="H466" s="126" t="str">
        <f t="shared" si="124"/>
        <v/>
      </c>
      <c r="I466" s="126" t="str">
        <f t="shared" si="125"/>
        <v/>
      </c>
      <c r="J466" s="126" t="str">
        <f t="shared" si="113"/>
        <v/>
      </c>
      <c r="K466" s="132" t="str">
        <f>IF($A466 &lt;&gt; "",VLOOKUP($A466,CSP!$1:$1048576,11,FALSE),"")</f>
        <v/>
      </c>
      <c r="L466" s="133" t="str">
        <f>IF($A466 &lt;&gt; "",VLOOKUP($A466,CSP!$1:$1048576,25,FALSE),"")</f>
        <v/>
      </c>
      <c r="N466" s="142"/>
      <c r="O466" s="144"/>
      <c r="P466" s="141" t="str">
        <f t="shared" ca="1" si="114"/>
        <v/>
      </c>
      <c r="W466" s="96">
        <f>SUMIF($E$11:$E$1004,AA466,AE$11:$AE$1004)</f>
        <v>0</v>
      </c>
      <c r="X466" s="74" t="str">
        <f t="shared" si="115"/>
        <v>sans</v>
      </c>
      <c r="Y466" s="74">
        <f>SUMIF($E$11:$E$1004,AA466,AD$11:$AD$1004)</f>
        <v>0</v>
      </c>
      <c r="Z466" s="95">
        <f>SUMIF($E$11:$E$1004,AA466,AB$11:$AB$1004)</f>
        <v>0</v>
      </c>
      <c r="AA466" s="97">
        <f t="shared" si="126"/>
        <v>456</v>
      </c>
      <c r="AB466" s="74">
        <f t="shared" si="116"/>
        <v>0</v>
      </c>
      <c r="AC466" s="74">
        <f t="shared" si="117"/>
        <v>0</v>
      </c>
      <c r="AD466" s="74">
        <f t="shared" si="118"/>
        <v>0</v>
      </c>
      <c r="AE466" s="96">
        <f t="shared" si="119"/>
        <v>0</v>
      </c>
      <c r="AF466" s="74" t="str">
        <f t="shared" si="120"/>
        <v>sans</v>
      </c>
      <c r="AG466" s="74">
        <f t="shared" si="121"/>
        <v>0</v>
      </c>
      <c r="AH466" s="74">
        <f t="shared" si="112"/>
        <v>0</v>
      </c>
      <c r="AI466" s="74">
        <f t="shared" si="127"/>
        <v>0</v>
      </c>
      <c r="AJ466" s="74">
        <f t="shared" si="122"/>
        <v>0</v>
      </c>
      <c r="AK466" s="74">
        <f t="shared" si="123"/>
        <v>0</v>
      </c>
    </row>
    <row r="467" spans="1:37" ht="15.75" customHeight="1">
      <c r="A467" s="20"/>
      <c r="B467" s="19"/>
      <c r="C467" s="19"/>
      <c r="D467" s="70"/>
      <c r="E467" s="71"/>
      <c r="F467" s="125" t="str">
        <f>IF($A467 &lt;&gt; "",VLOOKUP($A467,CSP!$1:$1048576,10,FALSE)/1000000,"")</f>
        <v/>
      </c>
      <c r="G467" s="125" t="str">
        <f>IF($A467 &lt;&gt; "",VLOOKUP($A467,CSP!$1:$1048576,14,FALSE)/1000000,"")</f>
        <v/>
      </c>
      <c r="H467" s="126" t="str">
        <f t="shared" si="124"/>
        <v/>
      </c>
      <c r="I467" s="126" t="str">
        <f t="shared" si="125"/>
        <v/>
      </c>
      <c r="J467" s="126" t="str">
        <f t="shared" si="113"/>
        <v/>
      </c>
      <c r="K467" s="132" t="str">
        <f>IF($A467 &lt;&gt; "",VLOOKUP($A467,CSP!$1:$1048576,11,FALSE),"")</f>
        <v/>
      </c>
      <c r="L467" s="133" t="str">
        <f>IF($A467 &lt;&gt; "",VLOOKUP($A467,CSP!$1:$1048576,25,FALSE),"")</f>
        <v/>
      </c>
      <c r="N467" s="142"/>
      <c r="O467" s="144"/>
      <c r="P467" s="141" t="str">
        <f t="shared" ca="1" si="114"/>
        <v/>
      </c>
      <c r="W467" s="96">
        <f>SUMIF($E$11:$E$1004,AA467,AE$11:$AE$1004)</f>
        <v>0</v>
      </c>
      <c r="X467" s="74" t="str">
        <f t="shared" si="115"/>
        <v>sans</v>
      </c>
      <c r="Y467" s="74">
        <f>SUMIF($E$11:$E$1004,AA467,AD$11:$AD$1004)</f>
        <v>0</v>
      </c>
      <c r="Z467" s="95">
        <f>SUMIF($E$11:$E$1004,AA467,AB$11:$AB$1004)</f>
        <v>0</v>
      </c>
      <c r="AA467" s="97">
        <f t="shared" si="126"/>
        <v>457</v>
      </c>
      <c r="AB467" s="74">
        <f t="shared" si="116"/>
        <v>0</v>
      </c>
      <c r="AC467" s="74">
        <f t="shared" si="117"/>
        <v>0</v>
      </c>
      <c r="AD467" s="74">
        <f t="shared" si="118"/>
        <v>0</v>
      </c>
      <c r="AE467" s="96">
        <f t="shared" si="119"/>
        <v>0</v>
      </c>
      <c r="AF467" s="74" t="str">
        <f t="shared" si="120"/>
        <v>sans</v>
      </c>
      <c r="AG467" s="74">
        <f t="shared" si="121"/>
        <v>0</v>
      </c>
      <c r="AH467" s="74">
        <f t="shared" si="112"/>
        <v>0</v>
      </c>
      <c r="AI467" s="74">
        <f t="shared" si="127"/>
        <v>0</v>
      </c>
      <c r="AJ467" s="74">
        <f t="shared" si="122"/>
        <v>0</v>
      </c>
      <c r="AK467" s="74">
        <f t="shared" si="123"/>
        <v>0</v>
      </c>
    </row>
    <row r="468" spans="1:37" ht="15.75" customHeight="1">
      <c r="A468" s="20"/>
      <c r="B468" s="19"/>
      <c r="C468" s="19"/>
      <c r="D468" s="70"/>
      <c r="E468" s="71"/>
      <c r="F468" s="125" t="str">
        <f>IF($A468 &lt;&gt; "",VLOOKUP($A468,CSP!$1:$1048576,10,FALSE)/1000000,"")</f>
        <v/>
      </c>
      <c r="G468" s="125" t="str">
        <f>IF($A468 &lt;&gt; "",VLOOKUP($A468,CSP!$1:$1048576,14,FALSE)/1000000,"")</f>
        <v/>
      </c>
      <c r="H468" s="126" t="str">
        <f t="shared" si="124"/>
        <v/>
      </c>
      <c r="I468" s="126" t="str">
        <f t="shared" si="125"/>
        <v/>
      </c>
      <c r="J468" s="126" t="str">
        <f t="shared" si="113"/>
        <v/>
      </c>
      <c r="K468" s="132" t="str">
        <f>IF($A468 &lt;&gt; "",VLOOKUP($A468,CSP!$1:$1048576,11,FALSE),"")</f>
        <v/>
      </c>
      <c r="L468" s="133" t="str">
        <f>IF($A468 &lt;&gt; "",VLOOKUP($A468,CSP!$1:$1048576,25,FALSE),"")</f>
        <v/>
      </c>
      <c r="N468" s="142"/>
      <c r="O468" s="144"/>
      <c r="P468" s="141" t="str">
        <f t="shared" ca="1" si="114"/>
        <v/>
      </c>
      <c r="W468" s="96">
        <f>SUMIF($E$11:$E$1004,AA468,AE$11:$AE$1004)</f>
        <v>0</v>
      </c>
      <c r="X468" s="74" t="str">
        <f t="shared" si="115"/>
        <v>sans</v>
      </c>
      <c r="Y468" s="74">
        <f>SUMIF($E$11:$E$1004,AA468,AD$11:$AD$1004)</f>
        <v>0</v>
      </c>
      <c r="Z468" s="95">
        <f>SUMIF($E$11:$E$1004,AA468,AB$11:$AB$1004)</f>
        <v>0</v>
      </c>
      <c r="AA468" s="97">
        <f t="shared" si="126"/>
        <v>458</v>
      </c>
      <c r="AB468" s="74">
        <f t="shared" si="116"/>
        <v>0</v>
      </c>
      <c r="AC468" s="74">
        <f t="shared" si="117"/>
        <v>0</v>
      </c>
      <c r="AD468" s="74">
        <f t="shared" si="118"/>
        <v>0</v>
      </c>
      <c r="AE468" s="96">
        <f t="shared" si="119"/>
        <v>0</v>
      </c>
      <c r="AF468" s="74" t="str">
        <f t="shared" si="120"/>
        <v>sans</v>
      </c>
      <c r="AG468" s="74">
        <f t="shared" si="121"/>
        <v>0</v>
      </c>
      <c r="AH468" s="74">
        <f t="shared" si="112"/>
        <v>0</v>
      </c>
      <c r="AI468" s="74">
        <f t="shared" si="127"/>
        <v>0</v>
      </c>
      <c r="AJ468" s="74">
        <f t="shared" si="122"/>
        <v>0</v>
      </c>
      <c r="AK468" s="74">
        <f t="shared" si="123"/>
        <v>0</v>
      </c>
    </row>
    <row r="469" spans="1:37" ht="15.75" customHeight="1">
      <c r="A469" s="20"/>
      <c r="B469" s="19"/>
      <c r="C469" s="19"/>
      <c r="D469" s="70"/>
      <c r="E469" s="71"/>
      <c r="F469" s="125" t="str">
        <f>IF($A469 &lt;&gt; "",VLOOKUP($A469,CSP!$1:$1048576,10,FALSE)/1000000,"")</f>
        <v/>
      </c>
      <c r="G469" s="125" t="str">
        <f>IF($A469 &lt;&gt; "",VLOOKUP($A469,CSP!$1:$1048576,14,FALSE)/1000000,"")</f>
        <v/>
      </c>
      <c r="H469" s="126" t="str">
        <f t="shared" si="124"/>
        <v/>
      </c>
      <c r="I469" s="126" t="str">
        <f t="shared" si="125"/>
        <v/>
      </c>
      <c r="J469" s="126" t="str">
        <f t="shared" si="113"/>
        <v/>
      </c>
      <c r="K469" s="132" t="str">
        <f>IF($A469 &lt;&gt; "",VLOOKUP($A469,CSP!$1:$1048576,11,FALSE),"")</f>
        <v/>
      </c>
      <c r="L469" s="133" t="str">
        <f>IF($A469 &lt;&gt; "",VLOOKUP($A469,CSP!$1:$1048576,25,FALSE),"")</f>
        <v/>
      </c>
      <c r="N469" s="142"/>
      <c r="O469" s="144"/>
      <c r="P469" s="141" t="str">
        <f t="shared" ca="1" si="114"/>
        <v/>
      </c>
      <c r="W469" s="96">
        <f>SUMIF($E$11:$E$1004,AA469,AE$11:$AE$1004)</f>
        <v>0</v>
      </c>
      <c r="X469" s="74" t="str">
        <f t="shared" si="115"/>
        <v>sans</v>
      </c>
      <c r="Y469" s="74">
        <f>SUMIF($E$11:$E$1004,AA469,AD$11:$AD$1004)</f>
        <v>0</v>
      </c>
      <c r="Z469" s="95">
        <f>SUMIF($E$11:$E$1004,AA469,AB$11:$AB$1004)</f>
        <v>0</v>
      </c>
      <c r="AA469" s="97">
        <f t="shared" si="126"/>
        <v>459</v>
      </c>
      <c r="AB469" s="74">
        <f t="shared" si="116"/>
        <v>0</v>
      </c>
      <c r="AC469" s="74">
        <f t="shared" si="117"/>
        <v>0</v>
      </c>
      <c r="AD469" s="74">
        <f t="shared" si="118"/>
        <v>0</v>
      </c>
      <c r="AE469" s="96">
        <f t="shared" si="119"/>
        <v>0</v>
      </c>
      <c r="AF469" s="74" t="str">
        <f t="shared" si="120"/>
        <v>sans</v>
      </c>
      <c r="AG469" s="74">
        <f t="shared" si="121"/>
        <v>0</v>
      </c>
      <c r="AH469" s="74">
        <f t="shared" si="112"/>
        <v>0</v>
      </c>
      <c r="AI469" s="74">
        <f t="shared" si="127"/>
        <v>0</v>
      </c>
      <c r="AJ469" s="74">
        <f t="shared" si="122"/>
        <v>0</v>
      </c>
      <c r="AK469" s="74">
        <f t="shared" si="123"/>
        <v>0</v>
      </c>
    </row>
    <row r="470" spans="1:37" ht="15.75" customHeight="1">
      <c r="A470" s="20"/>
      <c r="B470" s="19"/>
      <c r="C470" s="19"/>
      <c r="D470" s="70"/>
      <c r="E470" s="71"/>
      <c r="F470" s="125" t="str">
        <f>IF($A470 &lt;&gt; "",VLOOKUP($A470,CSP!$1:$1048576,10,FALSE)/1000000,"")</f>
        <v/>
      </c>
      <c r="G470" s="125" t="str">
        <f>IF($A470 &lt;&gt; "",VLOOKUP($A470,CSP!$1:$1048576,14,FALSE)/1000000,"")</f>
        <v/>
      </c>
      <c r="H470" s="126" t="str">
        <f t="shared" si="124"/>
        <v/>
      </c>
      <c r="I470" s="126" t="str">
        <f t="shared" si="125"/>
        <v/>
      </c>
      <c r="J470" s="126" t="str">
        <f t="shared" si="113"/>
        <v/>
      </c>
      <c r="K470" s="132" t="str">
        <f>IF($A470 &lt;&gt; "",VLOOKUP($A470,CSP!$1:$1048576,11,FALSE),"")</f>
        <v/>
      </c>
      <c r="L470" s="133" t="str">
        <f>IF($A470 &lt;&gt; "",VLOOKUP($A470,CSP!$1:$1048576,25,FALSE),"")</f>
        <v/>
      </c>
      <c r="N470" s="142"/>
      <c r="O470" s="144"/>
      <c r="P470" s="141" t="str">
        <f t="shared" ca="1" si="114"/>
        <v/>
      </c>
      <c r="W470" s="96">
        <f>SUMIF($E$11:$E$1004,AA470,AE$11:$AE$1004)</f>
        <v>0</v>
      </c>
      <c r="X470" s="74" t="str">
        <f t="shared" si="115"/>
        <v>sans</v>
      </c>
      <c r="Y470" s="74">
        <f>SUMIF($E$11:$E$1004,AA470,AD$11:$AD$1004)</f>
        <v>0</v>
      </c>
      <c r="Z470" s="95">
        <f>SUMIF($E$11:$E$1004,AA470,AB$11:$AB$1004)</f>
        <v>0</v>
      </c>
      <c r="AA470" s="97">
        <f t="shared" si="126"/>
        <v>460</v>
      </c>
      <c r="AB470" s="74">
        <f t="shared" si="116"/>
        <v>0</v>
      </c>
      <c r="AC470" s="74">
        <f t="shared" si="117"/>
        <v>0</v>
      </c>
      <c r="AD470" s="74">
        <f t="shared" si="118"/>
        <v>0</v>
      </c>
      <c r="AE470" s="96">
        <f t="shared" si="119"/>
        <v>0</v>
      </c>
      <c r="AF470" s="74" t="str">
        <f t="shared" si="120"/>
        <v>sans</v>
      </c>
      <c r="AG470" s="74">
        <f t="shared" si="121"/>
        <v>0</v>
      </c>
      <c r="AH470" s="74">
        <f t="shared" si="112"/>
        <v>0</v>
      </c>
      <c r="AI470" s="74">
        <f t="shared" si="127"/>
        <v>0</v>
      </c>
      <c r="AJ470" s="74">
        <f t="shared" si="122"/>
        <v>0</v>
      </c>
      <c r="AK470" s="74">
        <f t="shared" si="123"/>
        <v>0</v>
      </c>
    </row>
    <row r="471" spans="1:37" ht="15.75" customHeight="1">
      <c r="A471" s="20"/>
      <c r="B471" s="19"/>
      <c r="C471" s="19"/>
      <c r="D471" s="70"/>
      <c r="E471" s="71"/>
      <c r="F471" s="125" t="str">
        <f>IF($A471 &lt;&gt; "",VLOOKUP($A471,CSP!$1:$1048576,10,FALSE)/1000000,"")</f>
        <v/>
      </c>
      <c r="G471" s="125" t="str">
        <f>IF($A471 &lt;&gt; "",VLOOKUP($A471,CSP!$1:$1048576,14,FALSE)/1000000,"")</f>
        <v/>
      </c>
      <c r="H471" s="126" t="str">
        <f t="shared" si="124"/>
        <v/>
      </c>
      <c r="I471" s="126" t="str">
        <f t="shared" si="125"/>
        <v/>
      </c>
      <c r="J471" s="126" t="str">
        <f t="shared" si="113"/>
        <v/>
      </c>
      <c r="K471" s="132" t="str">
        <f>IF($A471 &lt;&gt; "",VLOOKUP($A471,CSP!$1:$1048576,11,FALSE),"")</f>
        <v/>
      </c>
      <c r="L471" s="133" t="str">
        <f>IF($A471 &lt;&gt; "",VLOOKUP($A471,CSP!$1:$1048576,25,FALSE),"")</f>
        <v/>
      </c>
      <c r="N471" s="142"/>
      <c r="O471" s="144"/>
      <c r="P471" s="141" t="str">
        <f t="shared" ca="1" si="114"/>
        <v/>
      </c>
      <c r="W471" s="96">
        <f>SUMIF($E$11:$E$1004,AA471,AE$11:$AE$1004)</f>
        <v>0</v>
      </c>
      <c r="X471" s="74" t="str">
        <f t="shared" si="115"/>
        <v>sans</v>
      </c>
      <c r="Y471" s="74">
        <f>SUMIF($E$11:$E$1004,AA471,AD$11:$AD$1004)</f>
        <v>0</v>
      </c>
      <c r="Z471" s="95">
        <f>SUMIF($E$11:$E$1004,AA471,AB$11:$AB$1004)</f>
        <v>0</v>
      </c>
      <c r="AA471" s="97">
        <f t="shared" si="126"/>
        <v>461</v>
      </c>
      <c r="AB471" s="74">
        <f t="shared" si="116"/>
        <v>0</v>
      </c>
      <c r="AC471" s="74">
        <f t="shared" si="117"/>
        <v>0</v>
      </c>
      <c r="AD471" s="74">
        <f t="shared" si="118"/>
        <v>0</v>
      </c>
      <c r="AE471" s="96">
        <f t="shared" si="119"/>
        <v>0</v>
      </c>
      <c r="AF471" s="74" t="str">
        <f t="shared" si="120"/>
        <v>sans</v>
      </c>
      <c r="AG471" s="74">
        <f t="shared" si="121"/>
        <v>0</v>
      </c>
      <c r="AH471" s="74">
        <f t="shared" si="112"/>
        <v>0</v>
      </c>
      <c r="AI471" s="74">
        <f t="shared" si="127"/>
        <v>0</v>
      </c>
      <c r="AJ471" s="74">
        <f t="shared" si="122"/>
        <v>0</v>
      </c>
      <c r="AK471" s="74">
        <f t="shared" si="123"/>
        <v>0</v>
      </c>
    </row>
    <row r="472" spans="1:37" ht="15.75" customHeight="1">
      <c r="A472" s="20"/>
      <c r="B472" s="19"/>
      <c r="C472" s="19"/>
      <c r="D472" s="70"/>
      <c r="E472" s="71"/>
      <c r="F472" s="125" t="str">
        <f>IF($A472 &lt;&gt; "",VLOOKUP($A472,CSP!$1:$1048576,10,FALSE)/1000000,"")</f>
        <v/>
      </c>
      <c r="G472" s="125" t="str">
        <f>IF($A472 &lt;&gt; "",VLOOKUP($A472,CSP!$1:$1048576,14,FALSE)/1000000,"")</f>
        <v/>
      </c>
      <c r="H472" s="126" t="str">
        <f t="shared" si="124"/>
        <v/>
      </c>
      <c r="I472" s="126" t="str">
        <f t="shared" si="125"/>
        <v/>
      </c>
      <c r="J472" s="126" t="str">
        <f t="shared" si="113"/>
        <v/>
      </c>
      <c r="K472" s="132" t="str">
        <f>IF($A472 &lt;&gt; "",VLOOKUP($A472,CSP!$1:$1048576,11,FALSE),"")</f>
        <v/>
      </c>
      <c r="L472" s="133" t="str">
        <f>IF($A472 &lt;&gt; "",VLOOKUP($A472,CSP!$1:$1048576,25,FALSE),"")</f>
        <v/>
      </c>
      <c r="N472" s="142"/>
      <c r="O472" s="144"/>
      <c r="P472" s="141" t="str">
        <f t="shared" ca="1" si="114"/>
        <v/>
      </c>
      <c r="W472" s="96">
        <f>SUMIF($E$11:$E$1004,AA472,AE$11:$AE$1004)</f>
        <v>0</v>
      </c>
      <c r="X472" s="74" t="str">
        <f t="shared" si="115"/>
        <v>sans</v>
      </c>
      <c r="Y472" s="74">
        <f>SUMIF($E$11:$E$1004,AA472,AD$11:$AD$1004)</f>
        <v>0</v>
      </c>
      <c r="Z472" s="95">
        <f>SUMIF($E$11:$E$1004,AA472,AB$11:$AB$1004)</f>
        <v>0</v>
      </c>
      <c r="AA472" s="97">
        <f t="shared" si="126"/>
        <v>462</v>
      </c>
      <c r="AB472" s="74">
        <f t="shared" si="116"/>
        <v>0</v>
      </c>
      <c r="AC472" s="74">
        <f t="shared" si="117"/>
        <v>0</v>
      </c>
      <c r="AD472" s="74">
        <f t="shared" si="118"/>
        <v>0</v>
      </c>
      <c r="AE472" s="96">
        <f t="shared" si="119"/>
        <v>0</v>
      </c>
      <c r="AF472" s="74" t="str">
        <f t="shared" si="120"/>
        <v>sans</v>
      </c>
      <c r="AG472" s="74">
        <f t="shared" si="121"/>
        <v>0</v>
      </c>
      <c r="AH472" s="74">
        <f t="shared" si="112"/>
        <v>0</v>
      </c>
      <c r="AI472" s="74">
        <f t="shared" si="127"/>
        <v>0</v>
      </c>
      <c r="AJ472" s="74">
        <f t="shared" si="122"/>
        <v>0</v>
      </c>
      <c r="AK472" s="74">
        <f t="shared" si="123"/>
        <v>0</v>
      </c>
    </row>
    <row r="473" spans="1:37" ht="15.75" customHeight="1">
      <c r="A473" s="20"/>
      <c r="B473" s="19"/>
      <c r="C473" s="19"/>
      <c r="D473" s="70"/>
      <c r="E473" s="71"/>
      <c r="F473" s="125" t="str">
        <f>IF($A473 &lt;&gt; "",VLOOKUP($A473,CSP!$1:$1048576,10,FALSE)/1000000,"")</f>
        <v/>
      </c>
      <c r="G473" s="125" t="str">
        <f>IF($A473 &lt;&gt; "",VLOOKUP($A473,CSP!$1:$1048576,14,FALSE)/1000000,"")</f>
        <v/>
      </c>
      <c r="H473" s="126" t="str">
        <f t="shared" si="124"/>
        <v/>
      </c>
      <c r="I473" s="126" t="str">
        <f t="shared" si="125"/>
        <v/>
      </c>
      <c r="J473" s="126" t="str">
        <f t="shared" si="113"/>
        <v/>
      </c>
      <c r="K473" s="132" t="str">
        <f>IF($A473 &lt;&gt; "",VLOOKUP($A473,CSP!$1:$1048576,11,FALSE),"")</f>
        <v/>
      </c>
      <c r="L473" s="133" t="str">
        <f>IF($A473 &lt;&gt; "",VLOOKUP($A473,CSP!$1:$1048576,25,FALSE),"")</f>
        <v/>
      </c>
      <c r="N473" s="142"/>
      <c r="O473" s="144"/>
      <c r="P473" s="141" t="str">
        <f t="shared" ca="1" si="114"/>
        <v/>
      </c>
      <c r="W473" s="96">
        <f>SUMIF($E$11:$E$1004,AA473,AE$11:$AE$1004)</f>
        <v>0</v>
      </c>
      <c r="X473" s="74" t="str">
        <f t="shared" si="115"/>
        <v>sans</v>
      </c>
      <c r="Y473" s="74">
        <f>SUMIF($E$11:$E$1004,AA473,AD$11:$AD$1004)</f>
        <v>0</v>
      </c>
      <c r="Z473" s="95">
        <f>SUMIF($E$11:$E$1004,AA473,AB$11:$AB$1004)</f>
        <v>0</v>
      </c>
      <c r="AA473" s="97">
        <f t="shared" si="126"/>
        <v>463</v>
      </c>
      <c r="AB473" s="74">
        <f t="shared" si="116"/>
        <v>0</v>
      </c>
      <c r="AC473" s="74">
        <f t="shared" si="117"/>
        <v>0</v>
      </c>
      <c r="AD473" s="74">
        <f t="shared" si="118"/>
        <v>0</v>
      </c>
      <c r="AE473" s="96">
        <f t="shared" si="119"/>
        <v>0</v>
      </c>
      <c r="AF473" s="74" t="str">
        <f t="shared" si="120"/>
        <v>sans</v>
      </c>
      <c r="AG473" s="74">
        <f t="shared" si="121"/>
        <v>0</v>
      </c>
      <c r="AH473" s="74">
        <f t="shared" si="112"/>
        <v>0</v>
      </c>
      <c r="AI473" s="74">
        <f t="shared" si="127"/>
        <v>0</v>
      </c>
      <c r="AJ473" s="74">
        <f t="shared" si="122"/>
        <v>0</v>
      </c>
      <c r="AK473" s="74">
        <f t="shared" si="123"/>
        <v>0</v>
      </c>
    </row>
    <row r="474" spans="1:37" ht="15.75" customHeight="1">
      <c r="A474" s="20"/>
      <c r="B474" s="19"/>
      <c r="C474" s="19"/>
      <c r="D474" s="70"/>
      <c r="E474" s="71"/>
      <c r="F474" s="125" t="str">
        <f>IF($A474 &lt;&gt; "",VLOOKUP($A474,CSP!$1:$1048576,10,FALSE)/1000000,"")</f>
        <v/>
      </c>
      <c r="G474" s="125" t="str">
        <f>IF($A474 &lt;&gt; "",VLOOKUP($A474,CSP!$1:$1048576,14,FALSE)/1000000,"")</f>
        <v/>
      </c>
      <c r="H474" s="126" t="str">
        <f t="shared" si="124"/>
        <v/>
      </c>
      <c r="I474" s="126" t="str">
        <f t="shared" si="125"/>
        <v/>
      </c>
      <c r="J474" s="126" t="str">
        <f t="shared" si="113"/>
        <v/>
      </c>
      <c r="K474" s="132" t="str">
        <f>IF($A474 &lt;&gt; "",VLOOKUP($A474,CSP!$1:$1048576,11,FALSE),"")</f>
        <v/>
      </c>
      <c r="L474" s="133" t="str">
        <f>IF($A474 &lt;&gt; "",VLOOKUP($A474,CSP!$1:$1048576,25,FALSE),"")</f>
        <v/>
      </c>
      <c r="N474" s="142"/>
      <c r="O474" s="144"/>
      <c r="P474" s="141" t="str">
        <f t="shared" ca="1" si="114"/>
        <v/>
      </c>
      <c r="W474" s="96">
        <f>SUMIF($E$11:$E$1004,AA474,AE$11:$AE$1004)</f>
        <v>0</v>
      </c>
      <c r="X474" s="74" t="str">
        <f t="shared" si="115"/>
        <v>sans</v>
      </c>
      <c r="Y474" s="74">
        <f>SUMIF($E$11:$E$1004,AA474,AD$11:$AD$1004)</f>
        <v>0</v>
      </c>
      <c r="Z474" s="95">
        <f>SUMIF($E$11:$E$1004,AA474,AB$11:$AB$1004)</f>
        <v>0</v>
      </c>
      <c r="AA474" s="97">
        <f t="shared" si="126"/>
        <v>464</v>
      </c>
      <c r="AB474" s="74">
        <f t="shared" si="116"/>
        <v>0</v>
      </c>
      <c r="AC474" s="74">
        <f t="shared" si="117"/>
        <v>0</v>
      </c>
      <c r="AD474" s="74">
        <f t="shared" si="118"/>
        <v>0</v>
      </c>
      <c r="AE474" s="96">
        <f t="shared" si="119"/>
        <v>0</v>
      </c>
      <c r="AF474" s="74" t="str">
        <f t="shared" si="120"/>
        <v>sans</v>
      </c>
      <c r="AG474" s="74">
        <f t="shared" si="121"/>
        <v>0</v>
      </c>
      <c r="AH474" s="74">
        <f t="shared" si="112"/>
        <v>0</v>
      </c>
      <c r="AI474" s="74">
        <f t="shared" si="127"/>
        <v>0</v>
      </c>
      <c r="AJ474" s="74">
        <f t="shared" si="122"/>
        <v>0</v>
      </c>
      <c r="AK474" s="74">
        <f t="shared" si="123"/>
        <v>0</v>
      </c>
    </row>
    <row r="475" spans="1:37" ht="15.75" customHeight="1">
      <c r="A475" s="20"/>
      <c r="B475" s="19"/>
      <c r="C475" s="19"/>
      <c r="D475" s="70"/>
      <c r="E475" s="71"/>
      <c r="F475" s="125" t="str">
        <f>IF($A475 &lt;&gt; "",VLOOKUP($A475,CSP!$1:$1048576,10,FALSE)/1000000,"")</f>
        <v/>
      </c>
      <c r="G475" s="125" t="str">
        <f>IF($A475 &lt;&gt; "",VLOOKUP($A475,CSP!$1:$1048576,14,FALSE)/1000000,"")</f>
        <v/>
      </c>
      <c r="H475" s="126" t="str">
        <f t="shared" si="124"/>
        <v/>
      </c>
      <c r="I475" s="126" t="str">
        <f t="shared" si="125"/>
        <v/>
      </c>
      <c r="J475" s="126" t="str">
        <f t="shared" si="113"/>
        <v/>
      </c>
      <c r="K475" s="132" t="str">
        <f>IF($A475 &lt;&gt; "",VLOOKUP($A475,CSP!$1:$1048576,11,FALSE),"")</f>
        <v/>
      </c>
      <c r="L475" s="133" t="str">
        <f>IF($A475 &lt;&gt; "",VLOOKUP($A475,CSP!$1:$1048576,25,FALSE),"")</f>
        <v/>
      </c>
      <c r="N475" s="142"/>
      <c r="O475" s="144"/>
      <c r="P475" s="141" t="str">
        <f t="shared" ca="1" si="114"/>
        <v/>
      </c>
      <c r="W475" s="96">
        <f>SUMIF($E$11:$E$1004,AA475,AE$11:$AE$1004)</f>
        <v>0</v>
      </c>
      <c r="X475" s="74" t="str">
        <f t="shared" si="115"/>
        <v>sans</v>
      </c>
      <c r="Y475" s="74">
        <f>SUMIF($E$11:$E$1004,AA475,AD$11:$AD$1004)</f>
        <v>0</v>
      </c>
      <c r="Z475" s="95">
        <f>SUMIF($E$11:$E$1004,AA475,AB$11:$AB$1004)</f>
        <v>0</v>
      </c>
      <c r="AA475" s="97">
        <f t="shared" si="126"/>
        <v>465</v>
      </c>
      <c r="AB475" s="74">
        <f t="shared" si="116"/>
        <v>0</v>
      </c>
      <c r="AC475" s="74">
        <f t="shared" si="117"/>
        <v>0</v>
      </c>
      <c r="AD475" s="74">
        <f t="shared" si="118"/>
        <v>0</v>
      </c>
      <c r="AE475" s="96">
        <f t="shared" si="119"/>
        <v>0</v>
      </c>
      <c r="AF475" s="74" t="str">
        <f t="shared" si="120"/>
        <v>sans</v>
      </c>
      <c r="AG475" s="74">
        <f t="shared" si="121"/>
        <v>0</v>
      </c>
      <c r="AH475" s="74">
        <f t="shared" si="112"/>
        <v>0</v>
      </c>
      <c r="AI475" s="74">
        <f t="shared" si="127"/>
        <v>0</v>
      </c>
      <c r="AJ475" s="74">
        <f t="shared" si="122"/>
        <v>0</v>
      </c>
      <c r="AK475" s="74">
        <f t="shared" si="123"/>
        <v>0</v>
      </c>
    </row>
    <row r="476" spans="1:37" ht="15.75" customHeight="1">
      <c r="A476" s="20"/>
      <c r="B476" s="19"/>
      <c r="C476" s="19"/>
      <c r="D476" s="70"/>
      <c r="E476" s="71"/>
      <c r="F476" s="125" t="str">
        <f>IF($A476 &lt;&gt; "",VLOOKUP($A476,CSP!$1:$1048576,10,FALSE)/1000000,"")</f>
        <v/>
      </c>
      <c r="G476" s="125" t="str">
        <f>IF($A476 &lt;&gt; "",VLOOKUP($A476,CSP!$1:$1048576,14,FALSE)/1000000,"")</f>
        <v/>
      </c>
      <c r="H476" s="126" t="str">
        <f t="shared" si="124"/>
        <v/>
      </c>
      <c r="I476" s="126" t="str">
        <f t="shared" si="125"/>
        <v/>
      </c>
      <c r="J476" s="126" t="str">
        <f t="shared" si="113"/>
        <v/>
      </c>
      <c r="K476" s="132" t="str">
        <f>IF($A476 &lt;&gt; "",VLOOKUP($A476,CSP!$1:$1048576,11,FALSE),"")</f>
        <v/>
      </c>
      <c r="L476" s="133" t="str">
        <f>IF($A476 &lt;&gt; "",VLOOKUP($A476,CSP!$1:$1048576,25,FALSE),"")</f>
        <v/>
      </c>
      <c r="N476" s="142"/>
      <c r="O476" s="144"/>
      <c r="P476" s="141" t="str">
        <f t="shared" ca="1" si="114"/>
        <v/>
      </c>
      <c r="W476" s="96">
        <f>SUMIF($E$11:$E$1004,AA476,AE$11:$AE$1004)</f>
        <v>0</v>
      </c>
      <c r="X476" s="74" t="str">
        <f t="shared" si="115"/>
        <v>sans</v>
      </c>
      <c r="Y476" s="74">
        <f>SUMIF($E$11:$E$1004,AA476,AD$11:$AD$1004)</f>
        <v>0</v>
      </c>
      <c r="Z476" s="95">
        <f>SUMIF($E$11:$E$1004,AA476,AB$11:$AB$1004)</f>
        <v>0</v>
      </c>
      <c r="AA476" s="97">
        <f t="shared" si="126"/>
        <v>466</v>
      </c>
      <c r="AB476" s="74">
        <f t="shared" si="116"/>
        <v>0</v>
      </c>
      <c r="AC476" s="74">
        <f t="shared" si="117"/>
        <v>0</v>
      </c>
      <c r="AD476" s="74">
        <f t="shared" si="118"/>
        <v>0</v>
      </c>
      <c r="AE476" s="96">
        <f t="shared" si="119"/>
        <v>0</v>
      </c>
      <c r="AF476" s="74" t="str">
        <f t="shared" si="120"/>
        <v>sans</v>
      </c>
      <c r="AG476" s="74">
        <f t="shared" si="121"/>
        <v>0</v>
      </c>
      <c r="AH476" s="74">
        <f t="shared" si="112"/>
        <v>0</v>
      </c>
      <c r="AI476" s="74">
        <f t="shared" si="127"/>
        <v>0</v>
      </c>
      <c r="AJ476" s="74">
        <f t="shared" si="122"/>
        <v>0</v>
      </c>
      <c r="AK476" s="74">
        <f t="shared" si="123"/>
        <v>0</v>
      </c>
    </row>
    <row r="477" spans="1:37" ht="15.75" customHeight="1">
      <c r="A477" s="20"/>
      <c r="B477" s="19"/>
      <c r="C477" s="19"/>
      <c r="D477" s="70"/>
      <c r="E477" s="71"/>
      <c r="F477" s="125" t="str">
        <f>IF($A477 &lt;&gt; "",VLOOKUP($A477,CSP!$1:$1048576,10,FALSE)/1000000,"")</f>
        <v/>
      </c>
      <c r="G477" s="125" t="str">
        <f>IF($A477 &lt;&gt; "",VLOOKUP($A477,CSP!$1:$1048576,14,FALSE)/1000000,"")</f>
        <v/>
      </c>
      <c r="H477" s="126" t="str">
        <f t="shared" si="124"/>
        <v/>
      </c>
      <c r="I477" s="126" t="str">
        <f t="shared" si="125"/>
        <v/>
      </c>
      <c r="J477" s="126" t="str">
        <f t="shared" si="113"/>
        <v/>
      </c>
      <c r="K477" s="132" t="str">
        <f>IF($A477 &lt;&gt; "",VLOOKUP($A477,CSP!$1:$1048576,11,FALSE),"")</f>
        <v/>
      </c>
      <c r="L477" s="133" t="str">
        <f>IF($A477 &lt;&gt; "",VLOOKUP($A477,CSP!$1:$1048576,25,FALSE),"")</f>
        <v/>
      </c>
      <c r="N477" s="142"/>
      <c r="O477" s="144"/>
      <c r="P477" s="141" t="str">
        <f t="shared" ca="1" si="114"/>
        <v/>
      </c>
      <c r="W477" s="96">
        <f>SUMIF($E$11:$E$1004,AA477,AE$11:$AE$1004)</f>
        <v>0</v>
      </c>
      <c r="X477" s="74" t="str">
        <f t="shared" si="115"/>
        <v>sans</v>
      </c>
      <c r="Y477" s="74">
        <f>SUMIF($E$11:$E$1004,AA477,AD$11:$AD$1004)</f>
        <v>0</v>
      </c>
      <c r="Z477" s="95">
        <f>SUMIF($E$11:$E$1004,AA477,AB$11:$AB$1004)</f>
        <v>0</v>
      </c>
      <c r="AA477" s="97">
        <f t="shared" si="126"/>
        <v>467</v>
      </c>
      <c r="AB477" s="74">
        <f t="shared" si="116"/>
        <v>0</v>
      </c>
      <c r="AC477" s="74">
        <f t="shared" si="117"/>
        <v>0</v>
      </c>
      <c r="AD477" s="74">
        <f t="shared" si="118"/>
        <v>0</v>
      </c>
      <c r="AE477" s="96">
        <f t="shared" si="119"/>
        <v>0</v>
      </c>
      <c r="AF477" s="74" t="str">
        <f t="shared" si="120"/>
        <v>sans</v>
      </c>
      <c r="AG477" s="74">
        <f t="shared" si="121"/>
        <v>0</v>
      </c>
      <c r="AH477" s="74">
        <f t="shared" si="112"/>
        <v>0</v>
      </c>
      <c r="AI477" s="74">
        <f t="shared" si="127"/>
        <v>0</v>
      </c>
      <c r="AJ477" s="74">
        <f t="shared" si="122"/>
        <v>0</v>
      </c>
      <c r="AK477" s="74">
        <f t="shared" si="123"/>
        <v>0</v>
      </c>
    </row>
    <row r="478" spans="1:37" ht="15.75" customHeight="1">
      <c r="A478" s="20"/>
      <c r="B478" s="19"/>
      <c r="C478" s="19"/>
      <c r="D478" s="70"/>
      <c r="E478" s="71"/>
      <c r="F478" s="125" t="str">
        <f>IF($A478 &lt;&gt; "",VLOOKUP($A478,CSP!$1:$1048576,10,FALSE)/1000000,"")</f>
        <v/>
      </c>
      <c r="G478" s="125" t="str">
        <f>IF($A478 &lt;&gt; "",VLOOKUP($A478,CSP!$1:$1048576,14,FALSE)/1000000,"")</f>
        <v/>
      </c>
      <c r="H478" s="126" t="str">
        <f t="shared" si="124"/>
        <v/>
      </c>
      <c r="I478" s="126" t="str">
        <f t="shared" si="125"/>
        <v/>
      </c>
      <c r="J478" s="126" t="str">
        <f t="shared" si="113"/>
        <v/>
      </c>
      <c r="K478" s="132" t="str">
        <f>IF($A478 &lt;&gt; "",VLOOKUP($A478,CSP!$1:$1048576,11,FALSE),"")</f>
        <v/>
      </c>
      <c r="L478" s="133" t="str">
        <f>IF($A478 &lt;&gt; "",VLOOKUP($A478,CSP!$1:$1048576,25,FALSE),"")</f>
        <v/>
      </c>
      <c r="N478" s="142"/>
      <c r="O478" s="144"/>
      <c r="P478" s="141" t="str">
        <f t="shared" ca="1" si="114"/>
        <v/>
      </c>
      <c r="W478" s="96">
        <f>SUMIF($E$11:$E$1004,AA478,AE$11:$AE$1004)</f>
        <v>0</v>
      </c>
      <c r="X478" s="74" t="str">
        <f t="shared" si="115"/>
        <v>sans</v>
      </c>
      <c r="Y478" s="74">
        <f>SUMIF($E$11:$E$1004,AA478,AD$11:$AD$1004)</f>
        <v>0</v>
      </c>
      <c r="Z478" s="95">
        <f>SUMIF($E$11:$E$1004,AA478,AB$11:$AB$1004)</f>
        <v>0</v>
      </c>
      <c r="AA478" s="97">
        <f t="shared" si="126"/>
        <v>468</v>
      </c>
      <c r="AB478" s="74">
        <f t="shared" si="116"/>
        <v>0</v>
      </c>
      <c r="AC478" s="74">
        <f t="shared" si="117"/>
        <v>0</v>
      </c>
      <c r="AD478" s="74">
        <f t="shared" si="118"/>
        <v>0</v>
      </c>
      <c r="AE478" s="96">
        <f t="shared" si="119"/>
        <v>0</v>
      </c>
      <c r="AF478" s="74" t="str">
        <f t="shared" si="120"/>
        <v>sans</v>
      </c>
      <c r="AG478" s="74">
        <f t="shared" si="121"/>
        <v>0</v>
      </c>
      <c r="AH478" s="74">
        <f t="shared" si="112"/>
        <v>0</v>
      </c>
      <c r="AI478" s="74">
        <f t="shared" si="127"/>
        <v>0</v>
      </c>
      <c r="AJ478" s="74">
        <f t="shared" si="122"/>
        <v>0</v>
      </c>
      <c r="AK478" s="74">
        <f t="shared" si="123"/>
        <v>0</v>
      </c>
    </row>
    <row r="479" spans="1:37" ht="15.75" customHeight="1">
      <c r="A479" s="20"/>
      <c r="B479" s="19"/>
      <c r="C479" s="19"/>
      <c r="D479" s="70"/>
      <c r="E479" s="71"/>
      <c r="F479" s="125" t="str">
        <f>IF($A479 &lt;&gt; "",VLOOKUP($A479,CSP!$1:$1048576,10,FALSE)/1000000,"")</f>
        <v/>
      </c>
      <c r="G479" s="125" t="str">
        <f>IF($A479 &lt;&gt; "",VLOOKUP($A479,CSP!$1:$1048576,14,FALSE)/1000000,"")</f>
        <v/>
      </c>
      <c r="H479" s="126" t="str">
        <f t="shared" si="124"/>
        <v/>
      </c>
      <c r="I479" s="126" t="str">
        <f t="shared" si="125"/>
        <v/>
      </c>
      <c r="J479" s="126" t="str">
        <f t="shared" si="113"/>
        <v/>
      </c>
      <c r="K479" s="132" t="str">
        <f>IF($A479 &lt;&gt; "",VLOOKUP($A479,CSP!$1:$1048576,11,FALSE),"")</f>
        <v/>
      </c>
      <c r="L479" s="133" t="str">
        <f>IF($A479 &lt;&gt; "",VLOOKUP($A479,CSP!$1:$1048576,25,FALSE),"")</f>
        <v/>
      </c>
      <c r="N479" s="142"/>
      <c r="O479" s="144"/>
      <c r="P479" s="141" t="str">
        <f t="shared" ca="1" si="114"/>
        <v/>
      </c>
      <c r="W479" s="96">
        <f>SUMIF($E$11:$E$1004,AA479,AE$11:$AE$1004)</f>
        <v>0</v>
      </c>
      <c r="X479" s="74" t="str">
        <f t="shared" si="115"/>
        <v>sans</v>
      </c>
      <c r="Y479" s="74">
        <f>SUMIF($E$11:$E$1004,AA479,AD$11:$AD$1004)</f>
        <v>0</v>
      </c>
      <c r="Z479" s="95">
        <f>SUMIF($E$11:$E$1004,AA479,AB$11:$AB$1004)</f>
        <v>0</v>
      </c>
      <c r="AA479" s="97">
        <f t="shared" si="126"/>
        <v>469</v>
      </c>
      <c r="AB479" s="74">
        <f t="shared" si="116"/>
        <v>0</v>
      </c>
      <c r="AC479" s="74">
        <f t="shared" si="117"/>
        <v>0</v>
      </c>
      <c r="AD479" s="74">
        <f t="shared" si="118"/>
        <v>0</v>
      </c>
      <c r="AE479" s="96">
        <f t="shared" si="119"/>
        <v>0</v>
      </c>
      <c r="AF479" s="74" t="str">
        <f t="shared" si="120"/>
        <v>sans</v>
      </c>
      <c r="AG479" s="74">
        <f t="shared" si="121"/>
        <v>0</v>
      </c>
      <c r="AH479" s="74">
        <f t="shared" si="112"/>
        <v>0</v>
      </c>
      <c r="AI479" s="74">
        <f t="shared" si="127"/>
        <v>0</v>
      </c>
      <c r="AJ479" s="74">
        <f t="shared" si="122"/>
        <v>0</v>
      </c>
      <c r="AK479" s="74">
        <f t="shared" si="123"/>
        <v>0</v>
      </c>
    </row>
    <row r="480" spans="1:37" ht="15.75" customHeight="1">
      <c r="A480" s="20"/>
      <c r="B480" s="19"/>
      <c r="C480" s="19"/>
      <c r="D480" s="70"/>
      <c r="E480" s="71"/>
      <c r="F480" s="125" t="str">
        <f>IF($A480 &lt;&gt; "",VLOOKUP($A480,CSP!$1:$1048576,10,FALSE)/1000000,"")</f>
        <v/>
      </c>
      <c r="G480" s="125" t="str">
        <f>IF($A480 &lt;&gt; "",VLOOKUP($A480,CSP!$1:$1048576,14,FALSE)/1000000,"")</f>
        <v/>
      </c>
      <c r="H480" s="126" t="str">
        <f t="shared" si="124"/>
        <v/>
      </c>
      <c r="I480" s="126" t="str">
        <f t="shared" si="125"/>
        <v/>
      </c>
      <c r="J480" s="126" t="str">
        <f t="shared" si="113"/>
        <v/>
      </c>
      <c r="K480" s="132" t="str">
        <f>IF($A480 &lt;&gt; "",VLOOKUP($A480,CSP!$1:$1048576,11,FALSE),"")</f>
        <v/>
      </c>
      <c r="L480" s="133" t="str">
        <f>IF($A480 &lt;&gt; "",VLOOKUP($A480,CSP!$1:$1048576,25,FALSE),"")</f>
        <v/>
      </c>
      <c r="N480" s="142"/>
      <c r="O480" s="144"/>
      <c r="P480" s="141" t="str">
        <f t="shared" ca="1" si="114"/>
        <v/>
      </c>
      <c r="W480" s="96">
        <f>SUMIF($E$11:$E$1004,AA480,AE$11:$AE$1004)</f>
        <v>0</v>
      </c>
      <c r="X480" s="74" t="str">
        <f t="shared" si="115"/>
        <v>sans</v>
      </c>
      <c r="Y480" s="74">
        <f>SUMIF($E$11:$E$1004,AA480,AD$11:$AD$1004)</f>
        <v>0</v>
      </c>
      <c r="Z480" s="95">
        <f>SUMIF($E$11:$E$1004,AA480,AB$11:$AB$1004)</f>
        <v>0</v>
      </c>
      <c r="AA480" s="97">
        <f t="shared" si="126"/>
        <v>470</v>
      </c>
      <c r="AB480" s="74">
        <f t="shared" si="116"/>
        <v>0</v>
      </c>
      <c r="AC480" s="74">
        <f t="shared" si="117"/>
        <v>0</v>
      </c>
      <c r="AD480" s="74">
        <f t="shared" si="118"/>
        <v>0</v>
      </c>
      <c r="AE480" s="96">
        <f t="shared" si="119"/>
        <v>0</v>
      </c>
      <c r="AF480" s="74" t="str">
        <f t="shared" si="120"/>
        <v>sans</v>
      </c>
      <c r="AG480" s="74">
        <f t="shared" si="121"/>
        <v>0</v>
      </c>
      <c r="AH480" s="74">
        <f t="shared" si="112"/>
        <v>0</v>
      </c>
      <c r="AI480" s="74">
        <f t="shared" si="127"/>
        <v>0</v>
      </c>
      <c r="AJ480" s="74">
        <f t="shared" si="122"/>
        <v>0</v>
      </c>
      <c r="AK480" s="74">
        <f t="shared" si="123"/>
        <v>0</v>
      </c>
    </row>
    <row r="481" spans="1:37" ht="15.75" customHeight="1">
      <c r="A481" s="20"/>
      <c r="B481" s="19"/>
      <c r="C481" s="19"/>
      <c r="D481" s="70"/>
      <c r="E481" s="71"/>
      <c r="F481" s="125" t="str">
        <f>IF($A481 &lt;&gt; "",VLOOKUP($A481,CSP!$1:$1048576,10,FALSE)/1000000,"")</f>
        <v/>
      </c>
      <c r="G481" s="125" t="str">
        <f>IF($A481 &lt;&gt; "",VLOOKUP($A481,CSP!$1:$1048576,14,FALSE)/1000000,"")</f>
        <v/>
      </c>
      <c r="H481" s="126" t="str">
        <f t="shared" si="124"/>
        <v/>
      </c>
      <c r="I481" s="126" t="str">
        <f t="shared" si="125"/>
        <v/>
      </c>
      <c r="J481" s="126" t="str">
        <f t="shared" si="113"/>
        <v/>
      </c>
      <c r="K481" s="132" t="str">
        <f>IF($A481 &lt;&gt; "",VLOOKUP($A481,CSP!$1:$1048576,11,FALSE),"")</f>
        <v/>
      </c>
      <c r="L481" s="133" t="str">
        <f>IF($A481 &lt;&gt; "",VLOOKUP($A481,CSP!$1:$1048576,25,FALSE),"")</f>
        <v/>
      </c>
      <c r="N481" s="142"/>
      <c r="O481" s="144"/>
      <c r="P481" s="141" t="str">
        <f t="shared" ca="1" si="114"/>
        <v/>
      </c>
      <c r="W481" s="96">
        <f>SUMIF($E$11:$E$1004,AA481,AE$11:$AE$1004)</f>
        <v>0</v>
      </c>
      <c r="X481" s="74" t="str">
        <f t="shared" si="115"/>
        <v>sans</v>
      </c>
      <c r="Y481" s="74">
        <f>SUMIF($E$11:$E$1004,AA481,AD$11:$AD$1004)</f>
        <v>0</v>
      </c>
      <c r="Z481" s="95">
        <f>SUMIF($E$11:$E$1004,AA481,AB$11:$AB$1004)</f>
        <v>0</v>
      </c>
      <c r="AA481" s="97">
        <f t="shared" si="126"/>
        <v>471</v>
      </c>
      <c r="AB481" s="74">
        <f t="shared" si="116"/>
        <v>0</v>
      </c>
      <c r="AC481" s="74">
        <f t="shared" si="117"/>
        <v>0</v>
      </c>
      <c r="AD481" s="74">
        <f t="shared" si="118"/>
        <v>0</v>
      </c>
      <c r="AE481" s="96">
        <f t="shared" si="119"/>
        <v>0</v>
      </c>
      <c r="AF481" s="74" t="str">
        <f t="shared" si="120"/>
        <v>sans</v>
      </c>
      <c r="AG481" s="74">
        <f t="shared" si="121"/>
        <v>0</v>
      </c>
      <c r="AH481" s="74">
        <f t="shared" si="112"/>
        <v>0</v>
      </c>
      <c r="AI481" s="74">
        <f t="shared" si="127"/>
        <v>0</v>
      </c>
      <c r="AJ481" s="74">
        <f t="shared" si="122"/>
        <v>0</v>
      </c>
      <c r="AK481" s="74">
        <f t="shared" si="123"/>
        <v>0</v>
      </c>
    </row>
    <row r="482" spans="1:37" ht="15.75" customHeight="1">
      <c r="A482" s="20"/>
      <c r="B482" s="19"/>
      <c r="C482" s="19"/>
      <c r="D482" s="70"/>
      <c r="E482" s="71"/>
      <c r="F482" s="125" t="str">
        <f>IF($A482 &lt;&gt; "",VLOOKUP($A482,CSP!$1:$1048576,10,FALSE)/1000000,"")</f>
        <v/>
      </c>
      <c r="G482" s="125" t="str">
        <f>IF($A482 &lt;&gt; "",VLOOKUP($A482,CSP!$1:$1048576,14,FALSE)/1000000,"")</f>
        <v/>
      </c>
      <c r="H482" s="126" t="str">
        <f t="shared" si="124"/>
        <v/>
      </c>
      <c r="I482" s="126" t="str">
        <f t="shared" si="125"/>
        <v/>
      </c>
      <c r="J482" s="126" t="str">
        <f t="shared" si="113"/>
        <v/>
      </c>
      <c r="K482" s="132" t="str">
        <f>IF($A482 &lt;&gt; "",VLOOKUP($A482,CSP!$1:$1048576,11,FALSE),"")</f>
        <v/>
      </c>
      <c r="L482" s="133" t="str">
        <f>IF($A482 &lt;&gt; "",VLOOKUP($A482,CSP!$1:$1048576,25,FALSE),"")</f>
        <v/>
      </c>
      <c r="N482" s="142"/>
      <c r="O482" s="144"/>
      <c r="P482" s="141" t="str">
        <f t="shared" ca="1" si="114"/>
        <v/>
      </c>
      <c r="W482" s="96">
        <f>SUMIF($E$11:$E$1004,AA482,AE$11:$AE$1004)</f>
        <v>0</v>
      </c>
      <c r="X482" s="74" t="str">
        <f t="shared" si="115"/>
        <v>sans</v>
      </c>
      <c r="Y482" s="74">
        <f>SUMIF($E$11:$E$1004,AA482,AD$11:$AD$1004)</f>
        <v>0</v>
      </c>
      <c r="Z482" s="95">
        <f>SUMIF($E$11:$E$1004,AA482,AB$11:$AB$1004)</f>
        <v>0</v>
      </c>
      <c r="AA482" s="97">
        <f t="shared" si="126"/>
        <v>472</v>
      </c>
      <c r="AB482" s="74">
        <f t="shared" si="116"/>
        <v>0</v>
      </c>
      <c r="AC482" s="74">
        <f t="shared" si="117"/>
        <v>0</v>
      </c>
      <c r="AD482" s="74">
        <f t="shared" si="118"/>
        <v>0</v>
      </c>
      <c r="AE482" s="96">
        <f t="shared" si="119"/>
        <v>0</v>
      </c>
      <c r="AF482" s="74" t="str">
        <f t="shared" si="120"/>
        <v>sans</v>
      </c>
      <c r="AG482" s="74">
        <f t="shared" si="121"/>
        <v>0</v>
      </c>
      <c r="AH482" s="74">
        <f t="shared" si="112"/>
        <v>0</v>
      </c>
      <c r="AI482" s="74">
        <f t="shared" si="127"/>
        <v>0</v>
      </c>
      <c r="AJ482" s="74">
        <f t="shared" si="122"/>
        <v>0</v>
      </c>
      <c r="AK482" s="74">
        <f t="shared" si="123"/>
        <v>0</v>
      </c>
    </row>
    <row r="483" spans="1:37" ht="15.75" customHeight="1">
      <c r="A483" s="20"/>
      <c r="B483" s="19"/>
      <c r="C483" s="19"/>
      <c r="D483" s="70"/>
      <c r="E483" s="71"/>
      <c r="F483" s="125" t="str">
        <f>IF($A483 &lt;&gt; "",VLOOKUP($A483,CSP!$1:$1048576,10,FALSE)/1000000,"")</f>
        <v/>
      </c>
      <c r="G483" s="125" t="str">
        <f>IF($A483 &lt;&gt; "",VLOOKUP($A483,CSP!$1:$1048576,14,FALSE)/1000000,"")</f>
        <v/>
      </c>
      <c r="H483" s="126" t="str">
        <f t="shared" si="124"/>
        <v/>
      </c>
      <c r="I483" s="126" t="str">
        <f t="shared" si="125"/>
        <v/>
      </c>
      <c r="J483" s="126" t="str">
        <f t="shared" si="113"/>
        <v/>
      </c>
      <c r="K483" s="132" t="str">
        <f>IF($A483 &lt;&gt; "",VLOOKUP($A483,CSP!$1:$1048576,11,FALSE),"")</f>
        <v/>
      </c>
      <c r="L483" s="133" t="str">
        <f>IF($A483 &lt;&gt; "",VLOOKUP($A483,CSP!$1:$1048576,25,FALSE),"")</f>
        <v/>
      </c>
      <c r="N483" s="142"/>
      <c r="O483" s="144"/>
      <c r="P483" s="141" t="str">
        <f t="shared" ca="1" si="114"/>
        <v/>
      </c>
      <c r="W483" s="96">
        <f>SUMIF($E$11:$E$1004,AA483,AE$11:$AE$1004)</f>
        <v>0</v>
      </c>
      <c r="X483" s="74" t="str">
        <f t="shared" si="115"/>
        <v>sans</v>
      </c>
      <c r="Y483" s="74">
        <f>SUMIF($E$11:$E$1004,AA483,AD$11:$AD$1004)</f>
        <v>0</v>
      </c>
      <c r="Z483" s="95">
        <f>SUMIF($E$11:$E$1004,AA483,AB$11:$AB$1004)</f>
        <v>0</v>
      </c>
      <c r="AA483" s="97">
        <f t="shared" si="126"/>
        <v>473</v>
      </c>
      <c r="AB483" s="74">
        <f t="shared" si="116"/>
        <v>0</v>
      </c>
      <c r="AC483" s="74">
        <f t="shared" si="117"/>
        <v>0</v>
      </c>
      <c r="AD483" s="74">
        <f t="shared" si="118"/>
        <v>0</v>
      </c>
      <c r="AE483" s="96">
        <f t="shared" si="119"/>
        <v>0</v>
      </c>
      <c r="AF483" s="74" t="str">
        <f t="shared" si="120"/>
        <v>sans</v>
      </c>
      <c r="AG483" s="74">
        <f t="shared" si="121"/>
        <v>0</v>
      </c>
      <c r="AH483" s="74">
        <f t="shared" si="112"/>
        <v>0</v>
      </c>
      <c r="AI483" s="74">
        <f t="shared" si="127"/>
        <v>0</v>
      </c>
      <c r="AJ483" s="74">
        <f t="shared" si="122"/>
        <v>0</v>
      </c>
      <c r="AK483" s="74">
        <f t="shared" si="123"/>
        <v>0</v>
      </c>
    </row>
    <row r="484" spans="1:37" ht="15.75" customHeight="1">
      <c r="A484" s="20"/>
      <c r="B484" s="19"/>
      <c r="C484" s="19"/>
      <c r="D484" s="70"/>
      <c r="E484" s="71"/>
      <c r="F484" s="125" t="str">
        <f>IF($A484 &lt;&gt; "",VLOOKUP($A484,CSP!$1:$1048576,10,FALSE)/1000000,"")</f>
        <v/>
      </c>
      <c r="G484" s="125" t="str">
        <f>IF($A484 &lt;&gt; "",VLOOKUP($A484,CSP!$1:$1048576,14,FALSE)/1000000,"")</f>
        <v/>
      </c>
      <c r="H484" s="126" t="str">
        <f t="shared" si="124"/>
        <v/>
      </c>
      <c r="I484" s="126" t="str">
        <f t="shared" si="125"/>
        <v/>
      </c>
      <c r="J484" s="126" t="str">
        <f t="shared" si="113"/>
        <v/>
      </c>
      <c r="K484" s="132" t="str">
        <f>IF($A484 &lt;&gt; "",VLOOKUP($A484,CSP!$1:$1048576,11,FALSE),"")</f>
        <v/>
      </c>
      <c r="L484" s="133" t="str">
        <f>IF($A484 &lt;&gt; "",VLOOKUP($A484,CSP!$1:$1048576,25,FALSE),"")</f>
        <v/>
      </c>
      <c r="N484" s="142"/>
      <c r="O484" s="144"/>
      <c r="P484" s="141" t="str">
        <f t="shared" ca="1" si="114"/>
        <v/>
      </c>
      <c r="W484" s="96">
        <f>SUMIF($E$11:$E$1004,AA484,AE$11:$AE$1004)</f>
        <v>0</v>
      </c>
      <c r="X484" s="74" t="str">
        <f t="shared" si="115"/>
        <v>sans</v>
      </c>
      <c r="Y484" s="74">
        <f>SUMIF($E$11:$E$1004,AA484,AD$11:$AD$1004)</f>
        <v>0</v>
      </c>
      <c r="Z484" s="95">
        <f>SUMIF($E$11:$E$1004,AA484,AB$11:$AB$1004)</f>
        <v>0</v>
      </c>
      <c r="AA484" s="97">
        <f t="shared" si="126"/>
        <v>474</v>
      </c>
      <c r="AB484" s="74">
        <f t="shared" si="116"/>
        <v>0</v>
      </c>
      <c r="AC484" s="74">
        <f t="shared" si="117"/>
        <v>0</v>
      </c>
      <c r="AD484" s="74">
        <f t="shared" si="118"/>
        <v>0</v>
      </c>
      <c r="AE484" s="96">
        <f t="shared" si="119"/>
        <v>0</v>
      </c>
      <c r="AF484" s="74" t="str">
        <f t="shared" si="120"/>
        <v>sans</v>
      </c>
      <c r="AG484" s="74">
        <f t="shared" si="121"/>
        <v>0</v>
      </c>
      <c r="AH484" s="74">
        <f t="shared" si="112"/>
        <v>0</v>
      </c>
      <c r="AI484" s="74">
        <f t="shared" si="127"/>
        <v>0</v>
      </c>
      <c r="AJ484" s="74">
        <f t="shared" si="122"/>
        <v>0</v>
      </c>
      <c r="AK484" s="74">
        <f t="shared" si="123"/>
        <v>0</v>
      </c>
    </row>
    <row r="485" spans="1:37" ht="15.75" customHeight="1">
      <c r="A485" s="20"/>
      <c r="B485" s="19"/>
      <c r="C485" s="19"/>
      <c r="D485" s="70"/>
      <c r="E485" s="71"/>
      <c r="F485" s="125" t="str">
        <f>IF($A485 &lt;&gt; "",VLOOKUP($A485,CSP!$1:$1048576,10,FALSE)/1000000,"")</f>
        <v/>
      </c>
      <c r="G485" s="125" t="str">
        <f>IF($A485 &lt;&gt; "",VLOOKUP($A485,CSP!$1:$1048576,14,FALSE)/1000000,"")</f>
        <v/>
      </c>
      <c r="H485" s="126" t="str">
        <f t="shared" si="124"/>
        <v/>
      </c>
      <c r="I485" s="126" t="str">
        <f t="shared" si="125"/>
        <v/>
      </c>
      <c r="J485" s="126" t="str">
        <f t="shared" si="113"/>
        <v/>
      </c>
      <c r="K485" s="132" t="str">
        <f>IF($A485 &lt;&gt; "",VLOOKUP($A485,CSP!$1:$1048576,11,FALSE),"")</f>
        <v/>
      </c>
      <c r="L485" s="133" t="str">
        <f>IF($A485 &lt;&gt; "",VLOOKUP($A485,CSP!$1:$1048576,25,FALSE),"")</f>
        <v/>
      </c>
      <c r="N485" s="142"/>
      <c r="O485" s="144"/>
      <c r="P485" s="141" t="str">
        <f t="shared" ca="1" si="114"/>
        <v/>
      </c>
      <c r="W485" s="96">
        <f>SUMIF($E$11:$E$1004,AA485,AE$11:$AE$1004)</f>
        <v>0</v>
      </c>
      <c r="X485" s="74" t="str">
        <f t="shared" si="115"/>
        <v>sans</v>
      </c>
      <c r="Y485" s="74">
        <f>SUMIF($E$11:$E$1004,AA485,AD$11:$AD$1004)</f>
        <v>0</v>
      </c>
      <c r="Z485" s="95">
        <f>SUMIF($E$11:$E$1004,AA485,AB$11:$AB$1004)</f>
        <v>0</v>
      </c>
      <c r="AA485" s="97">
        <f t="shared" si="126"/>
        <v>475</v>
      </c>
      <c r="AB485" s="74">
        <f t="shared" si="116"/>
        <v>0</v>
      </c>
      <c r="AC485" s="74">
        <f t="shared" si="117"/>
        <v>0</v>
      </c>
      <c r="AD485" s="74">
        <f t="shared" si="118"/>
        <v>0</v>
      </c>
      <c r="AE485" s="96">
        <f t="shared" si="119"/>
        <v>0</v>
      </c>
      <c r="AF485" s="74" t="str">
        <f t="shared" si="120"/>
        <v>sans</v>
      </c>
      <c r="AG485" s="74">
        <f t="shared" si="121"/>
        <v>0</v>
      </c>
      <c r="AH485" s="74">
        <f t="shared" si="112"/>
        <v>0</v>
      </c>
      <c r="AI485" s="74">
        <f t="shared" si="127"/>
        <v>0</v>
      </c>
      <c r="AJ485" s="74">
        <f t="shared" si="122"/>
        <v>0</v>
      </c>
      <c r="AK485" s="74">
        <f t="shared" si="123"/>
        <v>0</v>
      </c>
    </row>
    <row r="486" spans="1:37" ht="15.75" customHeight="1">
      <c r="A486" s="20"/>
      <c r="B486" s="19"/>
      <c r="C486" s="19"/>
      <c r="D486" s="70"/>
      <c r="E486" s="71"/>
      <c r="F486" s="125" t="str">
        <f>IF($A486 &lt;&gt; "",VLOOKUP($A486,CSP!$1:$1048576,10,FALSE)/1000000,"")</f>
        <v/>
      </c>
      <c r="G486" s="125" t="str">
        <f>IF($A486 &lt;&gt; "",VLOOKUP($A486,CSP!$1:$1048576,14,FALSE)/1000000,"")</f>
        <v/>
      </c>
      <c r="H486" s="126" t="str">
        <f t="shared" si="124"/>
        <v/>
      </c>
      <c r="I486" s="126" t="str">
        <f t="shared" si="125"/>
        <v/>
      </c>
      <c r="J486" s="126" t="str">
        <f t="shared" si="113"/>
        <v/>
      </c>
      <c r="K486" s="132" t="str">
        <f>IF($A486 &lt;&gt; "",VLOOKUP($A486,CSP!$1:$1048576,11,FALSE),"")</f>
        <v/>
      </c>
      <c r="L486" s="133" t="str">
        <f>IF($A486 &lt;&gt; "",VLOOKUP($A486,CSP!$1:$1048576,25,FALSE),"")</f>
        <v/>
      </c>
      <c r="N486" s="142"/>
      <c r="O486" s="144"/>
      <c r="P486" s="141" t="str">
        <f t="shared" ca="1" si="114"/>
        <v/>
      </c>
      <c r="W486" s="96">
        <f>SUMIF($E$11:$E$1004,AA486,AE$11:$AE$1004)</f>
        <v>0</v>
      </c>
      <c r="X486" s="74" t="str">
        <f t="shared" si="115"/>
        <v>sans</v>
      </c>
      <c r="Y486" s="74">
        <f>SUMIF($E$11:$E$1004,AA486,AD$11:$AD$1004)</f>
        <v>0</v>
      </c>
      <c r="Z486" s="95">
        <f>SUMIF($E$11:$E$1004,AA486,AB$11:$AB$1004)</f>
        <v>0</v>
      </c>
      <c r="AA486" s="97">
        <f t="shared" si="126"/>
        <v>476</v>
      </c>
      <c r="AB486" s="74">
        <f t="shared" si="116"/>
        <v>0</v>
      </c>
      <c r="AC486" s="74">
        <f t="shared" si="117"/>
        <v>0</v>
      </c>
      <c r="AD486" s="74">
        <f t="shared" si="118"/>
        <v>0</v>
      </c>
      <c r="AE486" s="96">
        <f t="shared" si="119"/>
        <v>0</v>
      </c>
      <c r="AF486" s="74" t="str">
        <f t="shared" si="120"/>
        <v>sans</v>
      </c>
      <c r="AG486" s="74">
        <f t="shared" si="121"/>
        <v>0</v>
      </c>
      <c r="AH486" s="74">
        <f t="shared" si="112"/>
        <v>0</v>
      </c>
      <c r="AI486" s="74">
        <f t="shared" si="127"/>
        <v>0</v>
      </c>
      <c r="AJ486" s="74">
        <f t="shared" si="122"/>
        <v>0</v>
      </c>
      <c r="AK486" s="74">
        <f t="shared" si="123"/>
        <v>0</v>
      </c>
    </row>
    <row r="487" spans="1:37" ht="15.75" customHeight="1">
      <c r="A487" s="20"/>
      <c r="B487" s="19"/>
      <c r="C487" s="19"/>
      <c r="D487" s="70"/>
      <c r="E487" s="71"/>
      <c r="F487" s="125" t="str">
        <f>IF($A487 &lt;&gt; "",VLOOKUP($A487,CSP!$1:$1048576,10,FALSE)/1000000,"")</f>
        <v/>
      </c>
      <c r="G487" s="125" t="str">
        <f>IF($A487 &lt;&gt; "",VLOOKUP($A487,CSP!$1:$1048576,14,FALSE)/1000000,"")</f>
        <v/>
      </c>
      <c r="H487" s="126" t="str">
        <f t="shared" si="124"/>
        <v/>
      </c>
      <c r="I487" s="126" t="str">
        <f t="shared" si="125"/>
        <v/>
      </c>
      <c r="J487" s="126" t="str">
        <f t="shared" si="113"/>
        <v/>
      </c>
      <c r="K487" s="132" t="str">
        <f>IF($A487 &lt;&gt; "",VLOOKUP($A487,CSP!$1:$1048576,11,FALSE),"")</f>
        <v/>
      </c>
      <c r="L487" s="133" t="str">
        <f>IF($A487 &lt;&gt; "",VLOOKUP($A487,CSP!$1:$1048576,25,FALSE),"")</f>
        <v/>
      </c>
      <c r="N487" s="142"/>
      <c r="O487" s="144"/>
      <c r="P487" s="141" t="str">
        <f t="shared" ca="1" si="114"/>
        <v/>
      </c>
      <c r="W487" s="96">
        <f>SUMIF($E$11:$E$1004,AA487,AE$11:$AE$1004)</f>
        <v>0</v>
      </c>
      <c r="X487" s="74" t="str">
        <f t="shared" si="115"/>
        <v>sans</v>
      </c>
      <c r="Y487" s="74">
        <f>SUMIF($E$11:$E$1004,AA487,AD$11:$AD$1004)</f>
        <v>0</v>
      </c>
      <c r="Z487" s="95">
        <f>SUMIF($E$11:$E$1004,AA487,AB$11:$AB$1004)</f>
        <v>0</v>
      </c>
      <c r="AA487" s="97">
        <f t="shared" si="126"/>
        <v>477</v>
      </c>
      <c r="AB487" s="74">
        <f t="shared" si="116"/>
        <v>0</v>
      </c>
      <c r="AC487" s="74">
        <f t="shared" si="117"/>
        <v>0</v>
      </c>
      <c r="AD487" s="74">
        <f t="shared" si="118"/>
        <v>0</v>
      </c>
      <c r="AE487" s="96">
        <f t="shared" si="119"/>
        <v>0</v>
      </c>
      <c r="AF487" s="74" t="str">
        <f t="shared" si="120"/>
        <v>sans</v>
      </c>
      <c r="AG487" s="74">
        <f t="shared" si="121"/>
        <v>0</v>
      </c>
      <c r="AH487" s="74">
        <f t="shared" si="112"/>
        <v>0</v>
      </c>
      <c r="AI487" s="74">
        <f t="shared" si="127"/>
        <v>0</v>
      </c>
      <c r="AJ487" s="74">
        <f t="shared" si="122"/>
        <v>0</v>
      </c>
      <c r="AK487" s="74">
        <f t="shared" si="123"/>
        <v>0</v>
      </c>
    </row>
    <row r="488" spans="1:37" ht="15.75" customHeight="1">
      <c r="A488" s="20"/>
      <c r="B488" s="19"/>
      <c r="C488" s="19"/>
      <c r="D488" s="70"/>
      <c r="E488" s="71"/>
      <c r="F488" s="125" t="str">
        <f>IF($A488 &lt;&gt; "",VLOOKUP($A488,CSP!$1:$1048576,10,FALSE)/1000000,"")</f>
        <v/>
      </c>
      <c r="G488" s="125" t="str">
        <f>IF($A488 &lt;&gt; "",VLOOKUP($A488,CSP!$1:$1048576,14,FALSE)/1000000,"")</f>
        <v/>
      </c>
      <c r="H488" s="126" t="str">
        <f t="shared" si="124"/>
        <v/>
      </c>
      <c r="I488" s="126" t="str">
        <f t="shared" si="125"/>
        <v/>
      </c>
      <c r="J488" s="126" t="str">
        <f t="shared" si="113"/>
        <v/>
      </c>
      <c r="K488" s="132" t="str">
        <f>IF($A488 &lt;&gt; "",VLOOKUP($A488,CSP!$1:$1048576,11,FALSE),"")</f>
        <v/>
      </c>
      <c r="L488" s="133" t="str">
        <f>IF($A488 &lt;&gt; "",VLOOKUP($A488,CSP!$1:$1048576,25,FALSE),"")</f>
        <v/>
      </c>
      <c r="N488" s="142"/>
      <c r="O488" s="144"/>
      <c r="P488" s="141" t="str">
        <f t="shared" ca="1" si="114"/>
        <v/>
      </c>
      <c r="W488" s="96">
        <f>SUMIF($E$11:$E$1004,AA488,AE$11:$AE$1004)</f>
        <v>0</v>
      </c>
      <c r="X488" s="74" t="str">
        <f t="shared" si="115"/>
        <v>sans</v>
      </c>
      <c r="Y488" s="74">
        <f>SUMIF($E$11:$E$1004,AA488,AD$11:$AD$1004)</f>
        <v>0</v>
      </c>
      <c r="Z488" s="95">
        <f>SUMIF($E$11:$E$1004,AA488,AB$11:$AB$1004)</f>
        <v>0</v>
      </c>
      <c r="AA488" s="97">
        <f t="shared" si="126"/>
        <v>478</v>
      </c>
      <c r="AB488" s="74">
        <f t="shared" si="116"/>
        <v>0</v>
      </c>
      <c r="AC488" s="74">
        <f t="shared" si="117"/>
        <v>0</v>
      </c>
      <c r="AD488" s="74">
        <f t="shared" si="118"/>
        <v>0</v>
      </c>
      <c r="AE488" s="96">
        <f t="shared" si="119"/>
        <v>0</v>
      </c>
      <c r="AF488" s="74" t="str">
        <f t="shared" si="120"/>
        <v>sans</v>
      </c>
      <c r="AG488" s="74">
        <f t="shared" si="121"/>
        <v>0</v>
      </c>
      <c r="AH488" s="74">
        <f t="shared" si="112"/>
        <v>0</v>
      </c>
      <c r="AI488" s="74">
        <f t="shared" si="127"/>
        <v>0</v>
      </c>
      <c r="AJ488" s="74">
        <f t="shared" si="122"/>
        <v>0</v>
      </c>
      <c r="AK488" s="74">
        <f t="shared" si="123"/>
        <v>0</v>
      </c>
    </row>
    <row r="489" spans="1:37" ht="15.75" customHeight="1">
      <c r="A489" s="20"/>
      <c r="B489" s="19"/>
      <c r="C489" s="19"/>
      <c r="D489" s="70"/>
      <c r="E489" s="71"/>
      <c r="F489" s="125" t="str">
        <f>IF($A489 &lt;&gt; "",VLOOKUP($A489,CSP!$1:$1048576,10,FALSE)/1000000,"")</f>
        <v/>
      </c>
      <c r="G489" s="125" t="str">
        <f>IF($A489 &lt;&gt; "",VLOOKUP($A489,CSP!$1:$1048576,14,FALSE)/1000000,"")</f>
        <v/>
      </c>
      <c r="H489" s="126" t="str">
        <f t="shared" si="124"/>
        <v/>
      </c>
      <c r="I489" s="126" t="str">
        <f t="shared" si="125"/>
        <v/>
      </c>
      <c r="J489" s="126" t="str">
        <f t="shared" si="113"/>
        <v/>
      </c>
      <c r="K489" s="132" t="str">
        <f>IF($A489 &lt;&gt; "",VLOOKUP($A489,CSP!$1:$1048576,11,FALSE),"")</f>
        <v/>
      </c>
      <c r="L489" s="133" t="str">
        <f>IF($A489 &lt;&gt; "",VLOOKUP($A489,CSP!$1:$1048576,25,FALSE),"")</f>
        <v/>
      </c>
      <c r="N489" s="142"/>
      <c r="O489" s="144"/>
      <c r="P489" s="141" t="str">
        <f t="shared" ca="1" si="114"/>
        <v/>
      </c>
      <c r="W489" s="96">
        <f>SUMIF($E$11:$E$1004,AA489,AE$11:$AE$1004)</f>
        <v>0</v>
      </c>
      <c r="X489" s="74" t="str">
        <f t="shared" si="115"/>
        <v>sans</v>
      </c>
      <c r="Y489" s="74">
        <f>SUMIF($E$11:$E$1004,AA489,AD$11:$AD$1004)</f>
        <v>0</v>
      </c>
      <c r="Z489" s="95">
        <f>SUMIF($E$11:$E$1004,AA489,AB$11:$AB$1004)</f>
        <v>0</v>
      </c>
      <c r="AA489" s="97">
        <f t="shared" si="126"/>
        <v>479</v>
      </c>
      <c r="AB489" s="74">
        <f t="shared" si="116"/>
        <v>0</v>
      </c>
      <c r="AC489" s="74">
        <f t="shared" si="117"/>
        <v>0</v>
      </c>
      <c r="AD489" s="74">
        <f t="shared" si="118"/>
        <v>0</v>
      </c>
      <c r="AE489" s="96">
        <f t="shared" si="119"/>
        <v>0</v>
      </c>
      <c r="AF489" s="74" t="str">
        <f t="shared" si="120"/>
        <v>sans</v>
      </c>
      <c r="AG489" s="74">
        <f t="shared" si="121"/>
        <v>0</v>
      </c>
      <c r="AH489" s="74">
        <f t="shared" si="112"/>
        <v>0</v>
      </c>
      <c r="AI489" s="74">
        <f t="shared" si="127"/>
        <v>0</v>
      </c>
      <c r="AJ489" s="74">
        <f t="shared" si="122"/>
        <v>0</v>
      </c>
      <c r="AK489" s="74">
        <f t="shared" si="123"/>
        <v>0</v>
      </c>
    </row>
    <row r="490" spans="1:37" ht="15.75" customHeight="1">
      <c r="A490" s="20"/>
      <c r="B490" s="19"/>
      <c r="C490" s="19"/>
      <c r="D490" s="70"/>
      <c r="E490" s="71"/>
      <c r="F490" s="125" t="str">
        <f>IF($A490 &lt;&gt; "",VLOOKUP($A490,CSP!$1:$1048576,10,FALSE)/1000000,"")</f>
        <v/>
      </c>
      <c r="G490" s="125" t="str">
        <f>IF($A490 &lt;&gt; "",VLOOKUP($A490,CSP!$1:$1048576,14,FALSE)/1000000,"")</f>
        <v/>
      </c>
      <c r="H490" s="126" t="str">
        <f t="shared" si="124"/>
        <v/>
      </c>
      <c r="I490" s="126" t="str">
        <f t="shared" si="125"/>
        <v/>
      </c>
      <c r="J490" s="126" t="str">
        <f t="shared" si="113"/>
        <v/>
      </c>
      <c r="K490" s="132" t="str">
        <f>IF($A490 &lt;&gt; "",VLOOKUP($A490,CSP!$1:$1048576,11,FALSE),"")</f>
        <v/>
      </c>
      <c r="L490" s="133" t="str">
        <f>IF($A490 &lt;&gt; "",VLOOKUP($A490,CSP!$1:$1048576,25,FALSE),"")</f>
        <v/>
      </c>
      <c r="N490" s="142"/>
      <c r="O490" s="144"/>
      <c r="P490" s="141" t="str">
        <f t="shared" ca="1" si="114"/>
        <v/>
      </c>
      <c r="W490" s="96">
        <f>SUMIF($E$11:$E$1004,AA490,AE$11:$AE$1004)</f>
        <v>0</v>
      </c>
      <c r="X490" s="74" t="str">
        <f t="shared" si="115"/>
        <v>sans</v>
      </c>
      <c r="Y490" s="74">
        <f>SUMIF($E$11:$E$1004,AA490,AD$11:$AD$1004)</f>
        <v>0</v>
      </c>
      <c r="Z490" s="95">
        <f>SUMIF($E$11:$E$1004,AA490,AB$11:$AB$1004)</f>
        <v>0</v>
      </c>
      <c r="AA490" s="97">
        <f t="shared" si="126"/>
        <v>480</v>
      </c>
      <c r="AB490" s="74">
        <f t="shared" si="116"/>
        <v>0</v>
      </c>
      <c r="AC490" s="74">
        <f t="shared" si="117"/>
        <v>0</v>
      </c>
      <c r="AD490" s="74">
        <f t="shared" si="118"/>
        <v>0</v>
      </c>
      <c r="AE490" s="96">
        <f t="shared" si="119"/>
        <v>0</v>
      </c>
      <c r="AF490" s="74" t="str">
        <f t="shared" si="120"/>
        <v>sans</v>
      </c>
      <c r="AG490" s="74">
        <f t="shared" si="121"/>
        <v>0</v>
      </c>
      <c r="AH490" s="74">
        <f t="shared" si="112"/>
        <v>0</v>
      </c>
      <c r="AI490" s="74">
        <f t="shared" si="127"/>
        <v>0</v>
      </c>
      <c r="AJ490" s="74">
        <f t="shared" si="122"/>
        <v>0</v>
      </c>
      <c r="AK490" s="74">
        <f t="shared" si="123"/>
        <v>0</v>
      </c>
    </row>
    <row r="491" spans="1:37" ht="15.75" customHeight="1">
      <c r="A491" s="20"/>
      <c r="B491" s="19"/>
      <c r="C491" s="19"/>
      <c r="D491" s="70"/>
      <c r="E491" s="71"/>
      <c r="F491" s="125" t="str">
        <f>IF($A491 &lt;&gt; "",VLOOKUP($A491,CSP!$1:$1048576,10,FALSE)/1000000,"")</f>
        <v/>
      </c>
      <c r="G491" s="125" t="str">
        <f>IF($A491 &lt;&gt; "",VLOOKUP($A491,CSP!$1:$1048576,14,FALSE)/1000000,"")</f>
        <v/>
      </c>
      <c r="H491" s="126" t="str">
        <f t="shared" si="124"/>
        <v/>
      </c>
      <c r="I491" s="126" t="str">
        <f t="shared" si="125"/>
        <v/>
      </c>
      <c r="J491" s="126" t="str">
        <f t="shared" si="113"/>
        <v/>
      </c>
      <c r="K491" s="132" t="str">
        <f>IF($A491 &lt;&gt; "",VLOOKUP($A491,CSP!$1:$1048576,11,FALSE),"")</f>
        <v/>
      </c>
      <c r="L491" s="133" t="str">
        <f>IF($A491 &lt;&gt; "",VLOOKUP($A491,CSP!$1:$1048576,25,FALSE),"")</f>
        <v/>
      </c>
      <c r="N491" s="142"/>
      <c r="O491" s="144"/>
      <c r="P491" s="141" t="str">
        <f t="shared" ca="1" si="114"/>
        <v/>
      </c>
      <c r="W491" s="96">
        <f>SUMIF($E$11:$E$1004,AA491,AE$11:$AE$1004)</f>
        <v>0</v>
      </c>
      <c r="X491" s="74" t="str">
        <f t="shared" si="115"/>
        <v>sans</v>
      </c>
      <c r="Y491" s="74">
        <f>SUMIF($E$11:$E$1004,AA491,AD$11:$AD$1004)</f>
        <v>0</v>
      </c>
      <c r="Z491" s="95">
        <f>SUMIF($E$11:$E$1004,AA491,AB$11:$AB$1004)</f>
        <v>0</v>
      </c>
      <c r="AA491" s="97">
        <f t="shared" si="126"/>
        <v>481</v>
      </c>
      <c r="AB491" s="74">
        <f t="shared" si="116"/>
        <v>0</v>
      </c>
      <c r="AC491" s="74">
        <f t="shared" si="117"/>
        <v>0</v>
      </c>
      <c r="AD491" s="74">
        <f t="shared" si="118"/>
        <v>0</v>
      </c>
      <c r="AE491" s="96">
        <f t="shared" si="119"/>
        <v>0</v>
      </c>
      <c r="AF491" s="74" t="str">
        <f t="shared" si="120"/>
        <v>sans</v>
      </c>
      <c r="AG491" s="74">
        <f t="shared" si="121"/>
        <v>0</v>
      </c>
      <c r="AH491" s="74">
        <f t="shared" si="112"/>
        <v>0</v>
      </c>
      <c r="AI491" s="74">
        <f t="shared" si="127"/>
        <v>0</v>
      </c>
      <c r="AJ491" s="74">
        <f t="shared" si="122"/>
        <v>0</v>
      </c>
      <c r="AK491" s="74">
        <f t="shared" si="123"/>
        <v>0</v>
      </c>
    </row>
    <row r="492" spans="1:37" ht="15.75" customHeight="1">
      <c r="A492" s="20"/>
      <c r="B492" s="19"/>
      <c r="C492" s="19"/>
      <c r="D492" s="70"/>
      <c r="E492" s="71"/>
      <c r="F492" s="125" t="str">
        <f>IF($A492 &lt;&gt; "",VLOOKUP($A492,CSP!$1:$1048576,10,FALSE)/1000000,"")</f>
        <v/>
      </c>
      <c r="G492" s="125" t="str">
        <f>IF($A492 &lt;&gt; "",VLOOKUP($A492,CSP!$1:$1048576,14,FALSE)/1000000,"")</f>
        <v/>
      </c>
      <c r="H492" s="126" t="str">
        <f t="shared" si="124"/>
        <v/>
      </c>
      <c r="I492" s="126" t="str">
        <f t="shared" si="125"/>
        <v/>
      </c>
      <c r="J492" s="126" t="str">
        <f t="shared" si="113"/>
        <v/>
      </c>
      <c r="K492" s="132" t="str">
        <f>IF($A492 &lt;&gt; "",VLOOKUP($A492,CSP!$1:$1048576,11,FALSE),"")</f>
        <v/>
      </c>
      <c r="L492" s="133" t="str">
        <f>IF($A492 &lt;&gt; "",VLOOKUP($A492,CSP!$1:$1048576,25,FALSE),"")</f>
        <v/>
      </c>
      <c r="N492" s="142"/>
      <c r="O492" s="144"/>
      <c r="P492" s="141" t="str">
        <f t="shared" ca="1" si="114"/>
        <v/>
      </c>
      <c r="W492" s="96">
        <f>SUMIF($E$11:$E$1004,AA492,AE$11:$AE$1004)</f>
        <v>0</v>
      </c>
      <c r="X492" s="74" t="str">
        <f t="shared" si="115"/>
        <v>sans</v>
      </c>
      <c r="Y492" s="74">
        <f>SUMIF($E$11:$E$1004,AA492,AD$11:$AD$1004)</f>
        <v>0</v>
      </c>
      <c r="Z492" s="95">
        <f>SUMIF($E$11:$E$1004,AA492,AB$11:$AB$1004)</f>
        <v>0</v>
      </c>
      <c r="AA492" s="97">
        <f t="shared" si="126"/>
        <v>482</v>
      </c>
      <c r="AB492" s="74">
        <f t="shared" si="116"/>
        <v>0</v>
      </c>
      <c r="AC492" s="74">
        <f t="shared" si="117"/>
        <v>0</v>
      </c>
      <c r="AD492" s="74">
        <f t="shared" si="118"/>
        <v>0</v>
      </c>
      <c r="AE492" s="96">
        <f t="shared" si="119"/>
        <v>0</v>
      </c>
      <c r="AF492" s="74" t="str">
        <f t="shared" si="120"/>
        <v>sans</v>
      </c>
      <c r="AG492" s="74">
        <f t="shared" si="121"/>
        <v>0</v>
      </c>
      <c r="AH492" s="74">
        <f t="shared" si="112"/>
        <v>0</v>
      </c>
      <c r="AI492" s="74">
        <f t="shared" si="127"/>
        <v>0</v>
      </c>
      <c r="AJ492" s="74">
        <f t="shared" si="122"/>
        <v>0</v>
      </c>
      <c r="AK492" s="74">
        <f t="shared" si="123"/>
        <v>0</v>
      </c>
    </row>
    <row r="493" spans="1:37" ht="15.75" customHeight="1">
      <c r="A493" s="20"/>
      <c r="B493" s="19"/>
      <c r="C493" s="19"/>
      <c r="D493" s="70"/>
      <c r="E493" s="71"/>
      <c r="F493" s="125" t="str">
        <f>IF($A493 &lt;&gt; "",VLOOKUP($A493,CSP!$1:$1048576,10,FALSE)/1000000,"")</f>
        <v/>
      </c>
      <c r="G493" s="125" t="str">
        <f>IF($A493 &lt;&gt; "",VLOOKUP($A493,CSP!$1:$1048576,14,FALSE)/1000000,"")</f>
        <v/>
      </c>
      <c r="H493" s="126" t="str">
        <f t="shared" si="124"/>
        <v/>
      </c>
      <c r="I493" s="126" t="str">
        <f t="shared" si="125"/>
        <v/>
      </c>
      <c r="J493" s="126" t="str">
        <f t="shared" si="113"/>
        <v/>
      </c>
      <c r="K493" s="132" t="str">
        <f>IF($A493 &lt;&gt; "",VLOOKUP($A493,CSP!$1:$1048576,11,FALSE),"")</f>
        <v/>
      </c>
      <c r="L493" s="133" t="str">
        <f>IF($A493 &lt;&gt; "",VLOOKUP($A493,CSP!$1:$1048576,25,FALSE),"")</f>
        <v/>
      </c>
      <c r="N493" s="142"/>
      <c r="O493" s="144"/>
      <c r="P493" s="141" t="str">
        <f t="shared" ca="1" si="114"/>
        <v/>
      </c>
      <c r="W493" s="96">
        <f>SUMIF($E$11:$E$1004,AA493,AE$11:$AE$1004)</f>
        <v>0</v>
      </c>
      <c r="X493" s="74" t="str">
        <f t="shared" si="115"/>
        <v>sans</v>
      </c>
      <c r="Y493" s="74">
        <f>SUMIF($E$11:$E$1004,AA493,AD$11:$AD$1004)</f>
        <v>0</v>
      </c>
      <c r="Z493" s="95">
        <f>SUMIF($E$11:$E$1004,AA493,AB$11:$AB$1004)</f>
        <v>0</v>
      </c>
      <c r="AA493" s="97">
        <f t="shared" si="126"/>
        <v>483</v>
      </c>
      <c r="AB493" s="74">
        <f t="shared" si="116"/>
        <v>0</v>
      </c>
      <c r="AC493" s="74">
        <f t="shared" si="117"/>
        <v>0</v>
      </c>
      <c r="AD493" s="74">
        <f t="shared" si="118"/>
        <v>0</v>
      </c>
      <c r="AE493" s="96">
        <f t="shared" si="119"/>
        <v>0</v>
      </c>
      <c r="AF493" s="74" t="str">
        <f t="shared" si="120"/>
        <v>sans</v>
      </c>
      <c r="AG493" s="74">
        <f t="shared" si="121"/>
        <v>0</v>
      </c>
      <c r="AH493" s="74">
        <f t="shared" si="112"/>
        <v>0</v>
      </c>
      <c r="AI493" s="74">
        <f t="shared" si="127"/>
        <v>0</v>
      </c>
      <c r="AJ493" s="74">
        <f t="shared" si="122"/>
        <v>0</v>
      </c>
      <c r="AK493" s="74">
        <f t="shared" si="123"/>
        <v>0</v>
      </c>
    </row>
    <row r="494" spans="1:37" ht="15.75" customHeight="1">
      <c r="A494" s="20"/>
      <c r="B494" s="19"/>
      <c r="C494" s="19"/>
      <c r="D494" s="70"/>
      <c r="E494" s="71"/>
      <c r="F494" s="125" t="str">
        <f>IF($A494 &lt;&gt; "",VLOOKUP($A494,CSP!$1:$1048576,10,FALSE)/1000000,"")</f>
        <v/>
      </c>
      <c r="G494" s="125" t="str">
        <f>IF($A494 &lt;&gt; "",VLOOKUP($A494,CSP!$1:$1048576,14,FALSE)/1000000,"")</f>
        <v/>
      </c>
      <c r="H494" s="126" t="str">
        <f t="shared" si="124"/>
        <v/>
      </c>
      <c r="I494" s="126" t="str">
        <f t="shared" si="125"/>
        <v/>
      </c>
      <c r="J494" s="126" t="str">
        <f t="shared" si="113"/>
        <v/>
      </c>
      <c r="K494" s="132" t="str">
        <f>IF($A494 &lt;&gt; "",VLOOKUP($A494,CSP!$1:$1048576,11,FALSE),"")</f>
        <v/>
      </c>
      <c r="L494" s="133" t="str">
        <f>IF($A494 &lt;&gt; "",VLOOKUP($A494,CSP!$1:$1048576,25,FALSE),"")</f>
        <v/>
      </c>
      <c r="N494" s="142"/>
      <c r="O494" s="144"/>
      <c r="P494" s="141" t="str">
        <f t="shared" ca="1" si="114"/>
        <v/>
      </c>
      <c r="W494" s="96">
        <f>SUMIF($E$11:$E$1004,AA494,AE$11:$AE$1004)</f>
        <v>0</v>
      </c>
      <c r="X494" s="74" t="str">
        <f t="shared" si="115"/>
        <v>sans</v>
      </c>
      <c r="Y494" s="74">
        <f>SUMIF($E$11:$E$1004,AA494,AD$11:$AD$1004)</f>
        <v>0</v>
      </c>
      <c r="Z494" s="95">
        <f>SUMIF($E$11:$E$1004,AA494,AB$11:$AB$1004)</f>
        <v>0</v>
      </c>
      <c r="AA494" s="97">
        <f t="shared" si="126"/>
        <v>484</v>
      </c>
      <c r="AB494" s="74">
        <f t="shared" si="116"/>
        <v>0</v>
      </c>
      <c r="AC494" s="74">
        <f t="shared" si="117"/>
        <v>0</v>
      </c>
      <c r="AD494" s="74">
        <f t="shared" si="118"/>
        <v>0</v>
      </c>
      <c r="AE494" s="96">
        <f t="shared" si="119"/>
        <v>0</v>
      </c>
      <c r="AF494" s="74" t="str">
        <f t="shared" si="120"/>
        <v>sans</v>
      </c>
      <c r="AG494" s="74">
        <f t="shared" si="121"/>
        <v>0</v>
      </c>
      <c r="AH494" s="74">
        <f t="shared" si="112"/>
        <v>0</v>
      </c>
      <c r="AI494" s="74">
        <f t="shared" si="127"/>
        <v>0</v>
      </c>
      <c r="AJ494" s="74">
        <f t="shared" si="122"/>
        <v>0</v>
      </c>
      <c r="AK494" s="74">
        <f t="shared" si="123"/>
        <v>0</v>
      </c>
    </row>
    <row r="495" spans="1:37" ht="15.75" customHeight="1">
      <c r="A495" s="20"/>
      <c r="B495" s="19"/>
      <c r="C495" s="19"/>
      <c r="D495" s="70"/>
      <c r="E495" s="71"/>
      <c r="F495" s="125" t="str">
        <f>IF($A495 &lt;&gt; "",VLOOKUP($A495,CSP!$1:$1048576,10,FALSE)/1000000,"")</f>
        <v/>
      </c>
      <c r="G495" s="125" t="str">
        <f>IF($A495 &lt;&gt; "",VLOOKUP($A495,CSP!$1:$1048576,14,FALSE)/1000000,"")</f>
        <v/>
      </c>
      <c r="H495" s="126" t="str">
        <f t="shared" si="124"/>
        <v/>
      </c>
      <c r="I495" s="126" t="str">
        <f t="shared" si="125"/>
        <v/>
      </c>
      <c r="J495" s="126" t="str">
        <f t="shared" si="113"/>
        <v/>
      </c>
      <c r="K495" s="132" t="str">
        <f>IF($A495 &lt;&gt; "",VLOOKUP($A495,CSP!$1:$1048576,11,FALSE),"")</f>
        <v/>
      </c>
      <c r="L495" s="133" t="str">
        <f>IF($A495 &lt;&gt; "",VLOOKUP($A495,CSP!$1:$1048576,25,FALSE),"")</f>
        <v/>
      </c>
      <c r="N495" s="142"/>
      <c r="O495" s="144"/>
      <c r="P495" s="141" t="str">
        <f t="shared" ca="1" si="114"/>
        <v/>
      </c>
      <c r="W495" s="96">
        <f>SUMIF($E$11:$E$1004,AA495,AE$11:$AE$1004)</f>
        <v>0</v>
      </c>
      <c r="X495" s="74" t="str">
        <f t="shared" si="115"/>
        <v>sans</v>
      </c>
      <c r="Y495" s="74">
        <f>SUMIF($E$11:$E$1004,AA495,AD$11:$AD$1004)</f>
        <v>0</v>
      </c>
      <c r="Z495" s="95">
        <f>SUMIF($E$11:$E$1004,AA495,AB$11:$AB$1004)</f>
        <v>0</v>
      </c>
      <c r="AA495" s="97">
        <f t="shared" si="126"/>
        <v>485</v>
      </c>
      <c r="AB495" s="74">
        <f t="shared" si="116"/>
        <v>0</v>
      </c>
      <c r="AC495" s="74">
        <f t="shared" si="117"/>
        <v>0</v>
      </c>
      <c r="AD495" s="74">
        <f t="shared" si="118"/>
        <v>0</v>
      </c>
      <c r="AE495" s="96">
        <f t="shared" si="119"/>
        <v>0</v>
      </c>
      <c r="AF495" s="74" t="str">
        <f t="shared" si="120"/>
        <v>sans</v>
      </c>
      <c r="AG495" s="74">
        <f t="shared" si="121"/>
        <v>0</v>
      </c>
      <c r="AH495" s="74">
        <f t="shared" si="112"/>
        <v>0</v>
      </c>
      <c r="AI495" s="74">
        <f t="shared" si="127"/>
        <v>0</v>
      </c>
      <c r="AJ495" s="74">
        <f t="shared" si="122"/>
        <v>0</v>
      </c>
      <c r="AK495" s="74">
        <f t="shared" si="123"/>
        <v>0</v>
      </c>
    </row>
    <row r="496" spans="1:37" ht="15.75" customHeight="1">
      <c r="A496" s="20"/>
      <c r="B496" s="19"/>
      <c r="C496" s="19"/>
      <c r="D496" s="70"/>
      <c r="E496" s="71"/>
      <c r="F496" s="125" t="str">
        <f>IF($A496 &lt;&gt; "",VLOOKUP($A496,CSP!$1:$1048576,10,FALSE)/1000000,"")</f>
        <v/>
      </c>
      <c r="G496" s="125" t="str">
        <f>IF($A496 &lt;&gt; "",VLOOKUP($A496,CSP!$1:$1048576,14,FALSE)/1000000,"")</f>
        <v/>
      </c>
      <c r="H496" s="126" t="str">
        <f t="shared" si="124"/>
        <v/>
      </c>
      <c r="I496" s="126" t="str">
        <f t="shared" si="125"/>
        <v/>
      </c>
      <c r="J496" s="126" t="str">
        <f t="shared" si="113"/>
        <v/>
      </c>
      <c r="K496" s="132" t="str">
        <f>IF($A496 &lt;&gt; "",VLOOKUP($A496,CSP!$1:$1048576,11,FALSE),"")</f>
        <v/>
      </c>
      <c r="L496" s="133" t="str">
        <f>IF($A496 &lt;&gt; "",VLOOKUP($A496,CSP!$1:$1048576,25,FALSE),"")</f>
        <v/>
      </c>
      <c r="N496" s="142"/>
      <c r="O496" s="144"/>
      <c r="P496" s="141" t="str">
        <f t="shared" ca="1" si="114"/>
        <v/>
      </c>
      <c r="W496" s="96">
        <f>SUMIF($E$11:$E$1004,AA496,AE$11:$AE$1004)</f>
        <v>0</v>
      </c>
      <c r="X496" s="74" t="str">
        <f t="shared" si="115"/>
        <v>sans</v>
      </c>
      <c r="Y496" s="74">
        <f>SUMIF($E$11:$E$1004,AA496,AD$11:$AD$1004)</f>
        <v>0</v>
      </c>
      <c r="Z496" s="95">
        <f>SUMIF($E$11:$E$1004,AA496,AB$11:$AB$1004)</f>
        <v>0</v>
      </c>
      <c r="AA496" s="97">
        <f t="shared" si="126"/>
        <v>486</v>
      </c>
      <c r="AB496" s="74">
        <f t="shared" si="116"/>
        <v>0</v>
      </c>
      <c r="AC496" s="74">
        <f t="shared" si="117"/>
        <v>0</v>
      </c>
      <c r="AD496" s="74">
        <f t="shared" si="118"/>
        <v>0</v>
      </c>
      <c r="AE496" s="96">
        <f t="shared" si="119"/>
        <v>0</v>
      </c>
      <c r="AF496" s="74" t="str">
        <f t="shared" si="120"/>
        <v>sans</v>
      </c>
      <c r="AG496" s="74">
        <f t="shared" si="121"/>
        <v>0</v>
      </c>
      <c r="AH496" s="74">
        <f t="shared" si="112"/>
        <v>0</v>
      </c>
      <c r="AI496" s="74">
        <f t="shared" si="127"/>
        <v>0</v>
      </c>
      <c r="AJ496" s="74">
        <f t="shared" si="122"/>
        <v>0</v>
      </c>
      <c r="AK496" s="74">
        <f t="shared" si="123"/>
        <v>0</v>
      </c>
    </row>
    <row r="497" spans="1:37" ht="15.75" customHeight="1">
      <c r="A497" s="20"/>
      <c r="B497" s="19"/>
      <c r="C497" s="19"/>
      <c r="D497" s="70"/>
      <c r="E497" s="71"/>
      <c r="F497" s="125" t="str">
        <f>IF($A497 &lt;&gt; "",VLOOKUP($A497,CSP!$1:$1048576,10,FALSE)/1000000,"")</f>
        <v/>
      </c>
      <c r="G497" s="125" t="str">
        <f>IF($A497 &lt;&gt; "",VLOOKUP($A497,CSP!$1:$1048576,14,FALSE)/1000000,"")</f>
        <v/>
      </c>
      <c r="H497" s="126" t="str">
        <f t="shared" si="124"/>
        <v/>
      </c>
      <c r="I497" s="126" t="str">
        <f t="shared" si="125"/>
        <v/>
      </c>
      <c r="J497" s="126" t="str">
        <f t="shared" si="113"/>
        <v/>
      </c>
      <c r="K497" s="132" t="str">
        <f>IF($A497 &lt;&gt; "",VLOOKUP($A497,CSP!$1:$1048576,11,FALSE),"")</f>
        <v/>
      </c>
      <c r="L497" s="133" t="str">
        <f>IF($A497 &lt;&gt; "",VLOOKUP($A497,CSP!$1:$1048576,25,FALSE),"")</f>
        <v/>
      </c>
      <c r="N497" s="142"/>
      <c r="O497" s="144"/>
      <c r="P497" s="141" t="str">
        <f t="shared" ca="1" si="114"/>
        <v/>
      </c>
      <c r="W497" s="96">
        <f>SUMIF($E$11:$E$1004,AA497,AE$11:$AE$1004)</f>
        <v>0</v>
      </c>
      <c r="X497" s="74" t="str">
        <f t="shared" si="115"/>
        <v>sans</v>
      </c>
      <c r="Y497" s="74">
        <f>SUMIF($E$11:$E$1004,AA497,AD$11:$AD$1004)</f>
        <v>0</v>
      </c>
      <c r="Z497" s="95">
        <f>SUMIF($E$11:$E$1004,AA497,AB$11:$AB$1004)</f>
        <v>0</v>
      </c>
      <c r="AA497" s="97">
        <f t="shared" si="126"/>
        <v>487</v>
      </c>
      <c r="AB497" s="74">
        <f t="shared" si="116"/>
        <v>0</v>
      </c>
      <c r="AC497" s="74">
        <f t="shared" si="117"/>
        <v>0</v>
      </c>
      <c r="AD497" s="74">
        <f t="shared" si="118"/>
        <v>0</v>
      </c>
      <c r="AE497" s="96">
        <f t="shared" si="119"/>
        <v>0</v>
      </c>
      <c r="AF497" s="74" t="str">
        <f t="shared" si="120"/>
        <v>sans</v>
      </c>
      <c r="AG497" s="74">
        <f t="shared" si="121"/>
        <v>0</v>
      </c>
      <c r="AH497" s="74">
        <f t="shared" si="112"/>
        <v>0</v>
      </c>
      <c r="AI497" s="74">
        <f t="shared" si="127"/>
        <v>0</v>
      </c>
      <c r="AJ497" s="74">
        <f t="shared" si="122"/>
        <v>0</v>
      </c>
      <c r="AK497" s="74">
        <f t="shared" si="123"/>
        <v>0</v>
      </c>
    </row>
    <row r="498" spans="1:37" ht="15.75" customHeight="1">
      <c r="A498" s="20"/>
      <c r="B498" s="19"/>
      <c r="C498" s="19"/>
      <c r="D498" s="70"/>
      <c r="E498" s="71"/>
      <c r="F498" s="125" t="str">
        <f>IF($A498 &lt;&gt; "",VLOOKUP($A498,CSP!$1:$1048576,10,FALSE)/1000000,"")</f>
        <v/>
      </c>
      <c r="G498" s="125" t="str">
        <f>IF($A498 &lt;&gt; "",VLOOKUP($A498,CSP!$1:$1048576,14,FALSE)/1000000,"")</f>
        <v/>
      </c>
      <c r="H498" s="126" t="str">
        <f t="shared" si="124"/>
        <v/>
      </c>
      <c r="I498" s="126" t="str">
        <f t="shared" si="125"/>
        <v/>
      </c>
      <c r="J498" s="126" t="str">
        <f t="shared" si="113"/>
        <v/>
      </c>
      <c r="K498" s="132" t="str">
        <f>IF($A498 &lt;&gt; "",VLOOKUP($A498,CSP!$1:$1048576,11,FALSE),"")</f>
        <v/>
      </c>
      <c r="L498" s="133" t="str">
        <f>IF($A498 &lt;&gt; "",VLOOKUP($A498,CSP!$1:$1048576,25,FALSE),"")</f>
        <v/>
      </c>
      <c r="N498" s="142"/>
      <c r="O498" s="144"/>
      <c r="P498" s="141" t="str">
        <f t="shared" ca="1" si="114"/>
        <v/>
      </c>
      <c r="W498" s="96">
        <f>SUMIF($E$11:$E$1004,AA498,AE$11:$AE$1004)</f>
        <v>0</v>
      </c>
      <c r="X498" s="74" t="str">
        <f t="shared" si="115"/>
        <v>sans</v>
      </c>
      <c r="Y498" s="74">
        <f>SUMIF($E$11:$E$1004,AA498,AD$11:$AD$1004)</f>
        <v>0</v>
      </c>
      <c r="Z498" s="95">
        <f>SUMIF($E$11:$E$1004,AA498,AB$11:$AB$1004)</f>
        <v>0</v>
      </c>
      <c r="AA498" s="97">
        <f t="shared" si="126"/>
        <v>488</v>
      </c>
      <c r="AB498" s="74">
        <f t="shared" si="116"/>
        <v>0</v>
      </c>
      <c r="AC498" s="74">
        <f t="shared" si="117"/>
        <v>0</v>
      </c>
      <c r="AD498" s="74">
        <f t="shared" si="118"/>
        <v>0</v>
      </c>
      <c r="AE498" s="96">
        <f t="shared" si="119"/>
        <v>0</v>
      </c>
      <c r="AF498" s="74" t="str">
        <f t="shared" si="120"/>
        <v>sans</v>
      </c>
      <c r="AG498" s="74">
        <f t="shared" si="121"/>
        <v>0</v>
      </c>
      <c r="AH498" s="74">
        <f t="shared" si="112"/>
        <v>0</v>
      </c>
      <c r="AI498" s="74">
        <f t="shared" si="127"/>
        <v>0</v>
      </c>
      <c r="AJ498" s="74">
        <f t="shared" si="122"/>
        <v>0</v>
      </c>
      <c r="AK498" s="74">
        <f t="shared" si="123"/>
        <v>0</v>
      </c>
    </row>
    <row r="499" spans="1:37" ht="15.75" customHeight="1">
      <c r="A499" s="20"/>
      <c r="B499" s="19"/>
      <c r="C499" s="19"/>
      <c r="D499" s="70"/>
      <c r="E499" s="71"/>
      <c r="F499" s="125" t="str">
        <f>IF($A499 &lt;&gt; "",VLOOKUP($A499,CSP!$1:$1048576,10,FALSE)/1000000,"")</f>
        <v/>
      </c>
      <c r="G499" s="125" t="str">
        <f>IF($A499 &lt;&gt; "",VLOOKUP($A499,CSP!$1:$1048576,14,FALSE)/1000000,"")</f>
        <v/>
      </c>
      <c r="H499" s="126" t="str">
        <f t="shared" si="124"/>
        <v/>
      </c>
      <c r="I499" s="126" t="str">
        <f t="shared" si="125"/>
        <v/>
      </c>
      <c r="J499" s="126" t="str">
        <f t="shared" si="113"/>
        <v/>
      </c>
      <c r="K499" s="132" t="str">
        <f>IF($A499 &lt;&gt; "",VLOOKUP($A499,CSP!$1:$1048576,11,FALSE),"")</f>
        <v/>
      </c>
      <c r="L499" s="133" t="str">
        <f>IF($A499 &lt;&gt; "",VLOOKUP($A499,CSP!$1:$1048576,25,FALSE),"")</f>
        <v/>
      </c>
      <c r="N499" s="142"/>
      <c r="O499" s="144"/>
      <c r="P499" s="141" t="str">
        <f t="shared" ca="1" si="114"/>
        <v/>
      </c>
      <c r="W499" s="96">
        <f>SUMIF($E$11:$E$1004,AA499,AE$11:$AE$1004)</f>
        <v>0</v>
      </c>
      <c r="X499" s="74" t="str">
        <f t="shared" si="115"/>
        <v>sans</v>
      </c>
      <c r="Y499" s="74">
        <f>SUMIF($E$11:$E$1004,AA499,AD$11:$AD$1004)</f>
        <v>0</v>
      </c>
      <c r="Z499" s="95">
        <f>SUMIF($E$11:$E$1004,AA499,AB$11:$AB$1004)</f>
        <v>0</v>
      </c>
      <c r="AA499" s="97">
        <f t="shared" si="126"/>
        <v>489</v>
      </c>
      <c r="AB499" s="74">
        <f t="shared" si="116"/>
        <v>0</v>
      </c>
      <c r="AC499" s="74">
        <f t="shared" si="117"/>
        <v>0</v>
      </c>
      <c r="AD499" s="74">
        <f t="shared" si="118"/>
        <v>0</v>
      </c>
      <c r="AE499" s="96">
        <f t="shared" si="119"/>
        <v>0</v>
      </c>
      <c r="AF499" s="74" t="str">
        <f t="shared" si="120"/>
        <v>sans</v>
      </c>
      <c r="AG499" s="74">
        <f t="shared" si="121"/>
        <v>0</v>
      </c>
      <c r="AH499" s="74">
        <f t="shared" si="112"/>
        <v>0</v>
      </c>
      <c r="AI499" s="74">
        <f t="shared" si="127"/>
        <v>0</v>
      </c>
      <c r="AJ499" s="74">
        <f t="shared" si="122"/>
        <v>0</v>
      </c>
      <c r="AK499" s="74">
        <f t="shared" si="123"/>
        <v>0</v>
      </c>
    </row>
    <row r="500" spans="1:37" ht="15.75" customHeight="1">
      <c r="A500" s="20"/>
      <c r="B500" s="19"/>
      <c r="C500" s="19"/>
      <c r="D500" s="70"/>
      <c r="E500" s="71"/>
      <c r="F500" s="125" t="str">
        <f>IF($A500 &lt;&gt; "",VLOOKUP($A500,CSP!$1:$1048576,10,FALSE)/1000000,"")</f>
        <v/>
      </c>
      <c r="G500" s="125" t="str">
        <f>IF($A500 &lt;&gt; "",VLOOKUP($A500,CSP!$1:$1048576,14,FALSE)/1000000,"")</f>
        <v/>
      </c>
      <c r="H500" s="126" t="str">
        <f t="shared" si="124"/>
        <v/>
      </c>
      <c r="I500" s="126" t="str">
        <f t="shared" si="125"/>
        <v/>
      </c>
      <c r="J500" s="126" t="str">
        <f t="shared" si="113"/>
        <v/>
      </c>
      <c r="K500" s="132" t="str">
        <f>IF($A500 &lt;&gt; "",VLOOKUP($A500,CSP!$1:$1048576,11,FALSE),"")</f>
        <v/>
      </c>
      <c r="L500" s="133" t="str">
        <f>IF($A500 &lt;&gt; "",VLOOKUP($A500,CSP!$1:$1048576,25,FALSE),"")</f>
        <v/>
      </c>
      <c r="N500" s="142"/>
      <c r="O500" s="144"/>
      <c r="P500" s="141" t="str">
        <f t="shared" ca="1" si="114"/>
        <v/>
      </c>
      <c r="W500" s="96">
        <f>SUMIF($E$11:$E$1004,AA500,AE$11:$AE$1004)</f>
        <v>0</v>
      </c>
      <c r="X500" s="74" t="str">
        <f t="shared" si="115"/>
        <v>sans</v>
      </c>
      <c r="Y500" s="74">
        <f>SUMIF($E$11:$E$1004,AA500,AD$11:$AD$1004)</f>
        <v>0</v>
      </c>
      <c r="Z500" s="95">
        <f>SUMIF($E$11:$E$1004,AA500,AB$11:$AB$1004)</f>
        <v>0</v>
      </c>
      <c r="AA500" s="97">
        <f t="shared" si="126"/>
        <v>490</v>
      </c>
      <c r="AB500" s="74">
        <f t="shared" si="116"/>
        <v>0</v>
      </c>
      <c r="AC500" s="74">
        <f t="shared" si="117"/>
        <v>0</v>
      </c>
      <c r="AD500" s="74">
        <f t="shared" si="118"/>
        <v>0</v>
      </c>
      <c r="AE500" s="96">
        <f t="shared" si="119"/>
        <v>0</v>
      </c>
      <c r="AF500" s="74" t="str">
        <f t="shared" si="120"/>
        <v>sans</v>
      </c>
      <c r="AG500" s="74">
        <f t="shared" si="121"/>
        <v>0</v>
      </c>
      <c r="AH500" s="74">
        <f t="shared" si="112"/>
        <v>0</v>
      </c>
      <c r="AI500" s="74">
        <f t="shared" si="127"/>
        <v>0</v>
      </c>
      <c r="AJ500" s="74">
        <f t="shared" si="122"/>
        <v>0</v>
      </c>
      <c r="AK500" s="74">
        <f t="shared" si="123"/>
        <v>0</v>
      </c>
    </row>
    <row r="501" spans="1:37" ht="15.75" customHeight="1">
      <c r="A501" s="20"/>
      <c r="B501" s="19"/>
      <c r="C501" s="19"/>
      <c r="D501" s="70"/>
      <c r="E501" s="71"/>
      <c r="F501" s="125" t="str">
        <f>IF($A501 &lt;&gt; "",VLOOKUP($A501,CSP!$1:$1048576,10,FALSE)/1000000,"")</f>
        <v/>
      </c>
      <c r="G501" s="125" t="str">
        <f>IF($A501 &lt;&gt; "",VLOOKUP($A501,CSP!$1:$1048576,14,FALSE)/1000000,"")</f>
        <v/>
      </c>
      <c r="H501" s="126" t="str">
        <f t="shared" si="124"/>
        <v/>
      </c>
      <c r="I501" s="126" t="str">
        <f t="shared" si="125"/>
        <v/>
      </c>
      <c r="J501" s="126" t="str">
        <f t="shared" si="113"/>
        <v/>
      </c>
      <c r="K501" s="132" t="str">
        <f>IF($A501 &lt;&gt; "",VLOOKUP($A501,CSP!$1:$1048576,11,FALSE),"")</f>
        <v/>
      </c>
      <c r="L501" s="133" t="str">
        <f>IF($A501 &lt;&gt; "",VLOOKUP($A501,CSP!$1:$1048576,25,FALSE),"")</f>
        <v/>
      </c>
      <c r="N501" s="142"/>
      <c r="O501" s="144"/>
      <c r="P501" s="141" t="str">
        <f t="shared" ca="1" si="114"/>
        <v/>
      </c>
      <c r="W501" s="96">
        <f>SUMIF($E$11:$E$1004,AA501,AE$11:$AE$1004)</f>
        <v>0</v>
      </c>
      <c r="X501" s="74" t="str">
        <f t="shared" si="115"/>
        <v>sans</v>
      </c>
      <c r="Y501" s="74">
        <f>SUMIF($E$11:$E$1004,AA501,AD$11:$AD$1004)</f>
        <v>0</v>
      </c>
      <c r="Z501" s="95">
        <f>SUMIF($E$11:$E$1004,AA501,AB$11:$AB$1004)</f>
        <v>0</v>
      </c>
      <c r="AA501" s="97">
        <f t="shared" si="126"/>
        <v>491</v>
      </c>
      <c r="AB501" s="74">
        <f t="shared" si="116"/>
        <v>0</v>
      </c>
      <c r="AC501" s="74">
        <f t="shared" si="117"/>
        <v>0</v>
      </c>
      <c r="AD501" s="74">
        <f t="shared" si="118"/>
        <v>0</v>
      </c>
      <c r="AE501" s="96">
        <f t="shared" si="119"/>
        <v>0</v>
      </c>
      <c r="AF501" s="74" t="str">
        <f t="shared" si="120"/>
        <v>sans</v>
      </c>
      <c r="AG501" s="74">
        <f t="shared" si="121"/>
        <v>0</v>
      </c>
      <c r="AH501" s="74">
        <f t="shared" si="112"/>
        <v>0</v>
      </c>
      <c r="AI501" s="74">
        <f t="shared" si="127"/>
        <v>0</v>
      </c>
      <c r="AJ501" s="74">
        <f t="shared" si="122"/>
        <v>0</v>
      </c>
      <c r="AK501" s="74">
        <f t="shared" si="123"/>
        <v>0</v>
      </c>
    </row>
    <row r="502" spans="1:37" ht="15.75" customHeight="1">
      <c r="A502" s="20"/>
      <c r="B502" s="19"/>
      <c r="C502" s="19"/>
      <c r="D502" s="70"/>
      <c r="E502" s="71"/>
      <c r="F502" s="125" t="str">
        <f>IF($A502 &lt;&gt; "",VLOOKUP($A502,CSP!$1:$1048576,10,FALSE)/1000000,"")</f>
        <v/>
      </c>
      <c r="G502" s="125" t="str">
        <f>IF($A502 &lt;&gt; "",VLOOKUP($A502,CSP!$1:$1048576,14,FALSE)/1000000,"")</f>
        <v/>
      </c>
      <c r="H502" s="126" t="str">
        <f t="shared" si="124"/>
        <v/>
      </c>
      <c r="I502" s="126" t="str">
        <f t="shared" si="125"/>
        <v/>
      </c>
      <c r="J502" s="126" t="str">
        <f t="shared" si="113"/>
        <v/>
      </c>
      <c r="K502" s="132" t="str">
        <f>IF($A502 &lt;&gt; "",VLOOKUP($A502,CSP!$1:$1048576,11,FALSE),"")</f>
        <v/>
      </c>
      <c r="L502" s="133" t="str">
        <f>IF($A502 &lt;&gt; "",VLOOKUP($A502,CSP!$1:$1048576,25,FALSE),"")</f>
        <v/>
      </c>
      <c r="N502" s="142"/>
      <c r="O502" s="144"/>
      <c r="P502" s="141" t="str">
        <f t="shared" ca="1" si="114"/>
        <v/>
      </c>
      <c r="W502" s="96">
        <f>SUMIF($E$11:$E$1004,AA502,AE$11:$AE$1004)</f>
        <v>0</v>
      </c>
      <c r="X502" s="74" t="str">
        <f t="shared" si="115"/>
        <v>sans</v>
      </c>
      <c r="Y502" s="74">
        <f>SUMIF($E$11:$E$1004,AA502,AD$11:$AD$1004)</f>
        <v>0</v>
      </c>
      <c r="Z502" s="95">
        <f>SUMIF($E$11:$E$1004,AA502,AB$11:$AB$1004)</f>
        <v>0</v>
      </c>
      <c r="AA502" s="97">
        <f t="shared" si="126"/>
        <v>492</v>
      </c>
      <c r="AB502" s="74">
        <f t="shared" si="116"/>
        <v>0</v>
      </c>
      <c r="AC502" s="74">
        <f t="shared" si="117"/>
        <v>0</v>
      </c>
      <c r="AD502" s="74">
        <f t="shared" si="118"/>
        <v>0</v>
      </c>
      <c r="AE502" s="96">
        <f t="shared" si="119"/>
        <v>0</v>
      </c>
      <c r="AF502" s="74" t="str">
        <f t="shared" si="120"/>
        <v>sans</v>
      </c>
      <c r="AG502" s="74">
        <f t="shared" si="121"/>
        <v>0</v>
      </c>
      <c r="AH502" s="74">
        <f t="shared" si="112"/>
        <v>0</v>
      </c>
      <c r="AI502" s="74">
        <f t="shared" si="127"/>
        <v>0</v>
      </c>
      <c r="AJ502" s="74">
        <f t="shared" si="122"/>
        <v>0</v>
      </c>
      <c r="AK502" s="74">
        <f t="shared" si="123"/>
        <v>0</v>
      </c>
    </row>
    <row r="503" spans="1:37" ht="15.75" customHeight="1">
      <c r="A503" s="20"/>
      <c r="B503" s="19"/>
      <c r="C503" s="19"/>
      <c r="D503" s="70"/>
      <c r="E503" s="71"/>
      <c r="F503" s="125" t="str">
        <f>IF($A503 &lt;&gt; "",VLOOKUP($A503,CSP!$1:$1048576,10,FALSE)/1000000,"")</f>
        <v/>
      </c>
      <c r="G503" s="125" t="str">
        <f>IF($A503 &lt;&gt; "",VLOOKUP($A503,CSP!$1:$1048576,14,FALSE)/1000000,"")</f>
        <v/>
      </c>
      <c r="H503" s="126" t="str">
        <f t="shared" si="124"/>
        <v/>
      </c>
      <c r="I503" s="126" t="str">
        <f t="shared" si="125"/>
        <v/>
      </c>
      <c r="J503" s="126" t="str">
        <f t="shared" si="113"/>
        <v/>
      </c>
      <c r="K503" s="132" t="str">
        <f>IF($A503 &lt;&gt; "",VLOOKUP($A503,CSP!$1:$1048576,11,FALSE),"")</f>
        <v/>
      </c>
      <c r="L503" s="133" t="str">
        <f>IF($A503 &lt;&gt; "",VLOOKUP($A503,CSP!$1:$1048576,25,FALSE),"")</f>
        <v/>
      </c>
      <c r="N503" s="142"/>
      <c r="O503" s="144"/>
      <c r="P503" s="141" t="str">
        <f t="shared" ca="1" si="114"/>
        <v/>
      </c>
      <c r="W503" s="96">
        <f>SUMIF($E$11:$E$1004,AA503,AE$11:$AE$1004)</f>
        <v>0</v>
      </c>
      <c r="X503" s="74" t="str">
        <f t="shared" si="115"/>
        <v>sans</v>
      </c>
      <c r="Y503" s="74">
        <f>SUMIF($E$11:$E$1004,AA503,AD$11:$AD$1004)</f>
        <v>0</v>
      </c>
      <c r="Z503" s="95">
        <f>SUMIF($E$11:$E$1004,AA503,AB$11:$AB$1004)</f>
        <v>0</v>
      </c>
      <c r="AA503" s="97">
        <f t="shared" si="126"/>
        <v>493</v>
      </c>
      <c r="AB503" s="74">
        <f t="shared" si="116"/>
        <v>0</v>
      </c>
      <c r="AC503" s="74">
        <f t="shared" si="117"/>
        <v>0</v>
      </c>
      <c r="AD503" s="74">
        <f t="shared" si="118"/>
        <v>0</v>
      </c>
      <c r="AE503" s="96">
        <f t="shared" si="119"/>
        <v>0</v>
      </c>
      <c r="AF503" s="74" t="str">
        <f t="shared" si="120"/>
        <v>sans</v>
      </c>
      <c r="AG503" s="74">
        <f t="shared" si="121"/>
        <v>0</v>
      </c>
      <c r="AH503" s="74">
        <f t="shared" si="112"/>
        <v>0</v>
      </c>
      <c r="AI503" s="74">
        <f t="shared" si="127"/>
        <v>0</v>
      </c>
      <c r="AJ503" s="74">
        <f t="shared" si="122"/>
        <v>0</v>
      </c>
      <c r="AK503" s="74">
        <f t="shared" si="123"/>
        <v>0</v>
      </c>
    </row>
    <row r="504" spans="1:37" ht="15.75" customHeight="1">
      <c r="A504" s="20"/>
      <c r="B504" s="19"/>
      <c r="C504" s="19"/>
      <c r="D504" s="70"/>
      <c r="E504" s="71"/>
      <c r="F504" s="125" t="str">
        <f>IF($A504 &lt;&gt; "",VLOOKUP($A504,CSP!$1:$1048576,10,FALSE)/1000000,"")</f>
        <v/>
      </c>
      <c r="G504" s="125" t="str">
        <f>IF($A504 &lt;&gt; "",VLOOKUP($A504,CSP!$1:$1048576,14,FALSE)/1000000,"")</f>
        <v/>
      </c>
      <c r="H504" s="126" t="str">
        <f t="shared" si="124"/>
        <v/>
      </c>
      <c r="I504" s="126" t="str">
        <f t="shared" si="125"/>
        <v/>
      </c>
      <c r="J504" s="126" t="str">
        <f t="shared" si="113"/>
        <v/>
      </c>
      <c r="K504" s="132" t="str">
        <f>IF($A504 &lt;&gt; "",VLOOKUP($A504,CSP!$1:$1048576,11,FALSE),"")</f>
        <v/>
      </c>
      <c r="L504" s="133" t="str">
        <f>IF($A504 &lt;&gt; "",VLOOKUP($A504,CSP!$1:$1048576,25,FALSE),"")</f>
        <v/>
      </c>
      <c r="N504" s="142"/>
      <c r="O504" s="144"/>
      <c r="P504" s="141" t="str">
        <f t="shared" ca="1" si="114"/>
        <v/>
      </c>
      <c r="W504" s="96">
        <f>SUMIF($E$11:$E$1004,AA504,AE$11:$AE$1004)</f>
        <v>0</v>
      </c>
      <c r="X504" s="74" t="str">
        <f t="shared" si="115"/>
        <v>sans</v>
      </c>
      <c r="Y504" s="74">
        <f>SUMIF($E$11:$E$1004,AA504,AD$11:$AD$1004)</f>
        <v>0</v>
      </c>
      <c r="Z504" s="95">
        <f>SUMIF($E$11:$E$1004,AA504,AB$11:$AB$1004)</f>
        <v>0</v>
      </c>
      <c r="AA504" s="97">
        <f t="shared" si="126"/>
        <v>494</v>
      </c>
      <c r="AB504" s="74">
        <f t="shared" si="116"/>
        <v>0</v>
      </c>
      <c r="AC504" s="74">
        <f t="shared" si="117"/>
        <v>0</v>
      </c>
      <c r="AD504" s="74">
        <f t="shared" si="118"/>
        <v>0</v>
      </c>
      <c r="AE504" s="96">
        <f t="shared" si="119"/>
        <v>0</v>
      </c>
      <c r="AF504" s="74" t="str">
        <f t="shared" si="120"/>
        <v>sans</v>
      </c>
      <c r="AG504" s="74">
        <f t="shared" si="121"/>
        <v>0</v>
      </c>
      <c r="AH504" s="74">
        <f t="shared" si="112"/>
        <v>0</v>
      </c>
      <c r="AI504" s="74">
        <f t="shared" si="127"/>
        <v>0</v>
      </c>
      <c r="AJ504" s="74">
        <f t="shared" si="122"/>
        <v>0</v>
      </c>
      <c r="AK504" s="74">
        <f t="shared" si="123"/>
        <v>0</v>
      </c>
    </row>
    <row r="505" spans="1:37" ht="15.75" customHeight="1">
      <c r="A505" s="20"/>
      <c r="B505" s="19"/>
      <c r="C505" s="19"/>
      <c r="D505" s="70"/>
      <c r="E505" s="71"/>
      <c r="F505" s="125" t="str">
        <f>IF($A505 &lt;&gt; "",VLOOKUP($A505,CSP!$1:$1048576,10,FALSE)/1000000,"")</f>
        <v/>
      </c>
      <c r="G505" s="125" t="str">
        <f>IF($A505 &lt;&gt; "",VLOOKUP($A505,CSP!$1:$1048576,14,FALSE)/1000000,"")</f>
        <v/>
      </c>
      <c r="H505" s="126" t="str">
        <f t="shared" si="124"/>
        <v/>
      </c>
      <c r="I505" s="126" t="str">
        <f t="shared" si="125"/>
        <v/>
      </c>
      <c r="J505" s="126" t="str">
        <f t="shared" si="113"/>
        <v/>
      </c>
      <c r="K505" s="132" t="str">
        <f>IF($A505 &lt;&gt; "",VLOOKUP($A505,CSP!$1:$1048576,11,FALSE),"")</f>
        <v/>
      </c>
      <c r="L505" s="133" t="str">
        <f>IF($A505 &lt;&gt; "",VLOOKUP($A505,CSP!$1:$1048576,25,FALSE),"")</f>
        <v/>
      </c>
      <c r="N505" s="142"/>
      <c r="O505" s="144"/>
      <c r="P505" s="141" t="str">
        <f t="shared" ca="1" si="114"/>
        <v/>
      </c>
      <c r="W505" s="96">
        <f>SUMIF($E$11:$E$1004,AA505,AE$11:$AE$1004)</f>
        <v>0</v>
      </c>
      <c r="X505" s="74" t="str">
        <f t="shared" si="115"/>
        <v>sans</v>
      </c>
      <c r="Y505" s="74">
        <f>SUMIF($E$11:$E$1004,AA505,AD$11:$AD$1004)</f>
        <v>0</v>
      </c>
      <c r="Z505" s="95">
        <f>SUMIF($E$11:$E$1004,AA505,AB$11:$AB$1004)</f>
        <v>0</v>
      </c>
      <c r="AA505" s="97">
        <f t="shared" si="126"/>
        <v>495</v>
      </c>
      <c r="AB505" s="74">
        <f t="shared" si="116"/>
        <v>0</v>
      </c>
      <c r="AC505" s="74">
        <f t="shared" si="117"/>
        <v>0</v>
      </c>
      <c r="AD505" s="74">
        <f t="shared" si="118"/>
        <v>0</v>
      </c>
      <c r="AE505" s="96">
        <f t="shared" si="119"/>
        <v>0</v>
      </c>
      <c r="AF505" s="74" t="str">
        <f t="shared" si="120"/>
        <v>sans</v>
      </c>
      <c r="AG505" s="74">
        <f t="shared" si="121"/>
        <v>0</v>
      </c>
      <c r="AH505" s="74">
        <f t="shared" si="112"/>
        <v>0</v>
      </c>
      <c r="AI505" s="74">
        <f t="shared" si="127"/>
        <v>0</v>
      </c>
      <c r="AJ505" s="74">
        <f t="shared" si="122"/>
        <v>0</v>
      </c>
      <c r="AK505" s="74">
        <f t="shared" si="123"/>
        <v>0</v>
      </c>
    </row>
    <row r="506" spans="1:37" ht="15.75" customHeight="1">
      <c r="A506" s="20"/>
      <c r="B506" s="19"/>
      <c r="C506" s="19"/>
      <c r="D506" s="70"/>
      <c r="E506" s="71"/>
      <c r="F506" s="125" t="str">
        <f>IF($A506 &lt;&gt; "",VLOOKUP($A506,CSP!$1:$1048576,10,FALSE)/1000000,"")</f>
        <v/>
      </c>
      <c r="G506" s="125" t="str">
        <f>IF($A506 &lt;&gt; "",VLOOKUP($A506,CSP!$1:$1048576,14,FALSE)/1000000,"")</f>
        <v/>
      </c>
      <c r="H506" s="126" t="str">
        <f t="shared" si="124"/>
        <v/>
      </c>
      <c r="I506" s="126" t="str">
        <f t="shared" si="125"/>
        <v/>
      </c>
      <c r="J506" s="126" t="str">
        <f t="shared" si="113"/>
        <v/>
      </c>
      <c r="K506" s="132" t="str">
        <f>IF($A506 &lt;&gt; "",VLOOKUP($A506,CSP!$1:$1048576,11,FALSE),"")</f>
        <v/>
      </c>
      <c r="L506" s="133" t="str">
        <f>IF($A506 &lt;&gt; "",VLOOKUP($A506,CSP!$1:$1048576,25,FALSE),"")</f>
        <v/>
      </c>
      <c r="N506" s="142"/>
      <c r="O506" s="144"/>
      <c r="P506" s="141" t="str">
        <f t="shared" ca="1" si="114"/>
        <v/>
      </c>
      <c r="W506" s="96">
        <f>SUMIF($E$11:$E$1004,AA506,AE$11:$AE$1004)</f>
        <v>0</v>
      </c>
      <c r="X506" s="74" t="str">
        <f t="shared" si="115"/>
        <v>sans</v>
      </c>
      <c r="Y506" s="74">
        <f>SUMIF($E$11:$E$1004,AA506,AD$11:$AD$1004)</f>
        <v>0</v>
      </c>
      <c r="Z506" s="95">
        <f>SUMIF($E$11:$E$1004,AA506,AB$11:$AB$1004)</f>
        <v>0</v>
      </c>
      <c r="AA506" s="97">
        <f t="shared" si="126"/>
        <v>496</v>
      </c>
      <c r="AB506" s="74">
        <f t="shared" si="116"/>
        <v>0</v>
      </c>
      <c r="AC506" s="74">
        <f t="shared" si="117"/>
        <v>0</v>
      </c>
      <c r="AD506" s="74">
        <f t="shared" si="118"/>
        <v>0</v>
      </c>
      <c r="AE506" s="96">
        <f t="shared" si="119"/>
        <v>0</v>
      </c>
      <c r="AF506" s="74" t="str">
        <f t="shared" si="120"/>
        <v>sans</v>
      </c>
      <c r="AG506" s="74">
        <f t="shared" si="121"/>
        <v>0</v>
      </c>
      <c r="AH506" s="74">
        <f t="shared" si="112"/>
        <v>0</v>
      </c>
      <c r="AI506" s="74">
        <f t="shared" si="127"/>
        <v>0</v>
      </c>
      <c r="AJ506" s="74">
        <f t="shared" si="122"/>
        <v>0</v>
      </c>
      <c r="AK506" s="74">
        <f t="shared" si="123"/>
        <v>0</v>
      </c>
    </row>
    <row r="507" spans="1:37" ht="15.75" customHeight="1">
      <c r="A507" s="20"/>
      <c r="B507" s="19"/>
      <c r="C507" s="19"/>
      <c r="D507" s="70"/>
      <c r="E507" s="71"/>
      <c r="F507" s="125" t="str">
        <f>IF($A507 &lt;&gt; "",VLOOKUP($A507,CSP!$1:$1048576,10,FALSE)/1000000,"")</f>
        <v/>
      </c>
      <c r="G507" s="125" t="str">
        <f>IF($A507 &lt;&gt; "",VLOOKUP($A507,CSP!$1:$1048576,14,FALSE)/1000000,"")</f>
        <v/>
      </c>
      <c r="H507" s="126" t="str">
        <f t="shared" si="124"/>
        <v/>
      </c>
      <c r="I507" s="126" t="str">
        <f t="shared" si="125"/>
        <v/>
      </c>
      <c r="J507" s="126" t="str">
        <f t="shared" si="113"/>
        <v/>
      </c>
      <c r="K507" s="132" t="str">
        <f>IF($A507 &lt;&gt; "",VLOOKUP($A507,CSP!$1:$1048576,11,FALSE),"")</f>
        <v/>
      </c>
      <c r="L507" s="133" t="str">
        <f>IF($A507 &lt;&gt; "",VLOOKUP($A507,CSP!$1:$1048576,25,FALSE),"")</f>
        <v/>
      </c>
      <c r="N507" s="142"/>
      <c r="O507" s="144"/>
      <c r="P507" s="141" t="str">
        <f t="shared" ca="1" si="114"/>
        <v/>
      </c>
      <c r="W507" s="96">
        <f>SUMIF($E$11:$E$1004,AA507,AE$11:$AE$1004)</f>
        <v>0</v>
      </c>
      <c r="X507" s="74" t="str">
        <f t="shared" si="115"/>
        <v>sans</v>
      </c>
      <c r="Y507" s="74">
        <f>SUMIF($E$11:$E$1004,AA507,AD$11:$AD$1004)</f>
        <v>0</v>
      </c>
      <c r="Z507" s="95">
        <f>SUMIF($E$11:$E$1004,AA507,AB$11:$AB$1004)</f>
        <v>0</v>
      </c>
      <c r="AA507" s="97">
        <f t="shared" si="126"/>
        <v>497</v>
      </c>
      <c r="AB507" s="74">
        <f t="shared" si="116"/>
        <v>0</v>
      </c>
      <c r="AC507" s="74">
        <f t="shared" si="117"/>
        <v>0</v>
      </c>
      <c r="AD507" s="74">
        <f t="shared" si="118"/>
        <v>0</v>
      </c>
      <c r="AE507" s="96">
        <f t="shared" si="119"/>
        <v>0</v>
      </c>
      <c r="AF507" s="74" t="str">
        <f t="shared" si="120"/>
        <v>sans</v>
      </c>
      <c r="AG507" s="74">
        <f t="shared" si="121"/>
        <v>0</v>
      </c>
      <c r="AH507" s="74">
        <f t="shared" si="112"/>
        <v>0</v>
      </c>
      <c r="AI507" s="74">
        <f t="shared" si="127"/>
        <v>0</v>
      </c>
      <c r="AJ507" s="74">
        <f t="shared" si="122"/>
        <v>0</v>
      </c>
      <c r="AK507" s="74">
        <f t="shared" si="123"/>
        <v>0</v>
      </c>
    </row>
    <row r="508" spans="1:37" ht="15.75" customHeight="1">
      <c r="A508" s="20"/>
      <c r="B508" s="19"/>
      <c r="C508" s="19"/>
      <c r="D508" s="70"/>
      <c r="E508" s="71"/>
      <c r="F508" s="125" t="str">
        <f>IF($A508 &lt;&gt; "",VLOOKUP($A508,CSP!$1:$1048576,10,FALSE)/1000000,"")</f>
        <v/>
      </c>
      <c r="G508" s="125" t="str">
        <f>IF($A508 &lt;&gt; "",VLOOKUP($A508,CSP!$1:$1048576,14,FALSE)/1000000,"")</f>
        <v/>
      </c>
      <c r="H508" s="126" t="str">
        <f t="shared" si="124"/>
        <v/>
      </c>
      <c r="I508" s="126" t="str">
        <f t="shared" si="125"/>
        <v/>
      </c>
      <c r="J508" s="126" t="str">
        <f t="shared" si="113"/>
        <v/>
      </c>
      <c r="K508" s="132" t="str">
        <f>IF($A508 &lt;&gt; "",VLOOKUP($A508,CSP!$1:$1048576,11,FALSE),"")</f>
        <v/>
      </c>
      <c r="L508" s="133" t="str">
        <f>IF($A508 &lt;&gt; "",VLOOKUP($A508,CSP!$1:$1048576,25,FALSE),"")</f>
        <v/>
      </c>
      <c r="N508" s="142"/>
      <c r="O508" s="144"/>
      <c r="P508" s="141" t="str">
        <f t="shared" ca="1" si="114"/>
        <v/>
      </c>
      <c r="W508" s="96">
        <f>SUMIF($E$11:$E$1004,AA508,AE$11:$AE$1004)</f>
        <v>0</v>
      </c>
      <c r="X508" s="74" t="str">
        <f t="shared" si="115"/>
        <v>sans</v>
      </c>
      <c r="Y508" s="74">
        <f>SUMIF($E$11:$E$1004,AA508,AD$11:$AD$1004)</f>
        <v>0</v>
      </c>
      <c r="Z508" s="95">
        <f>SUMIF($E$11:$E$1004,AA508,AB$11:$AB$1004)</f>
        <v>0</v>
      </c>
      <c r="AA508" s="97">
        <f t="shared" si="126"/>
        <v>498</v>
      </c>
      <c r="AB508" s="74">
        <f t="shared" si="116"/>
        <v>0</v>
      </c>
      <c r="AC508" s="74">
        <f t="shared" si="117"/>
        <v>0</v>
      </c>
      <c r="AD508" s="74">
        <f t="shared" si="118"/>
        <v>0</v>
      </c>
      <c r="AE508" s="96">
        <f t="shared" si="119"/>
        <v>0</v>
      </c>
      <c r="AF508" s="74" t="str">
        <f t="shared" si="120"/>
        <v>sans</v>
      </c>
      <c r="AG508" s="74">
        <f t="shared" si="121"/>
        <v>0</v>
      </c>
      <c r="AH508" s="74">
        <f t="shared" si="112"/>
        <v>0</v>
      </c>
      <c r="AI508" s="74">
        <f t="shared" si="127"/>
        <v>0</v>
      </c>
      <c r="AJ508" s="74">
        <f t="shared" si="122"/>
        <v>0</v>
      </c>
      <c r="AK508" s="74">
        <f t="shared" si="123"/>
        <v>0</v>
      </c>
    </row>
    <row r="509" spans="1:37" ht="15.75" customHeight="1">
      <c r="A509" s="20"/>
      <c r="B509" s="19"/>
      <c r="C509" s="19"/>
      <c r="D509" s="70"/>
      <c r="E509" s="71"/>
      <c r="F509" s="125" t="str">
        <f>IF($A509 &lt;&gt; "",VLOOKUP($A509,CSP!$1:$1048576,10,FALSE)/1000000,"")</f>
        <v/>
      </c>
      <c r="G509" s="125" t="str">
        <f>IF($A509 &lt;&gt; "",VLOOKUP($A509,CSP!$1:$1048576,14,FALSE)/1000000,"")</f>
        <v/>
      </c>
      <c r="H509" s="126" t="str">
        <f t="shared" si="124"/>
        <v/>
      </c>
      <c r="I509" s="126" t="str">
        <f t="shared" si="125"/>
        <v/>
      </c>
      <c r="J509" s="126" t="str">
        <f t="shared" si="113"/>
        <v/>
      </c>
      <c r="K509" s="132" t="str">
        <f>IF($A509 &lt;&gt; "",VLOOKUP($A509,CSP!$1:$1048576,11,FALSE),"")</f>
        <v/>
      </c>
      <c r="L509" s="133" t="str">
        <f>IF($A509 &lt;&gt; "",VLOOKUP($A509,CSP!$1:$1048576,25,FALSE),"")</f>
        <v/>
      </c>
      <c r="N509" s="142"/>
      <c r="O509" s="144"/>
      <c r="P509" s="141" t="str">
        <f t="shared" ca="1" si="114"/>
        <v/>
      </c>
      <c r="W509" s="96">
        <f>SUMIF($E$11:$E$1004,AA509,AE$11:$AE$1004)</f>
        <v>0</v>
      </c>
      <c r="X509" s="74" t="str">
        <f t="shared" si="115"/>
        <v>sans</v>
      </c>
      <c r="Y509" s="74">
        <f>SUMIF($E$11:$E$1004,AA509,AD$11:$AD$1004)</f>
        <v>0</v>
      </c>
      <c r="Z509" s="95">
        <f>SUMIF($E$11:$E$1004,AA509,AB$11:$AB$1004)</f>
        <v>0</v>
      </c>
      <c r="AA509" s="97">
        <f t="shared" si="126"/>
        <v>499</v>
      </c>
      <c r="AB509" s="74">
        <f t="shared" si="116"/>
        <v>0</v>
      </c>
      <c r="AC509" s="74">
        <f t="shared" si="117"/>
        <v>0</v>
      </c>
      <c r="AD509" s="74">
        <f t="shared" si="118"/>
        <v>0</v>
      </c>
      <c r="AE509" s="96">
        <f t="shared" si="119"/>
        <v>0</v>
      </c>
      <c r="AF509" s="74" t="str">
        <f t="shared" si="120"/>
        <v>sans</v>
      </c>
      <c r="AG509" s="74">
        <f t="shared" si="121"/>
        <v>0</v>
      </c>
      <c r="AH509" s="74">
        <f t="shared" si="112"/>
        <v>0</v>
      </c>
      <c r="AI509" s="74">
        <f t="shared" si="127"/>
        <v>0</v>
      </c>
      <c r="AJ509" s="74">
        <f t="shared" si="122"/>
        <v>0</v>
      </c>
      <c r="AK509" s="74">
        <f t="shared" si="123"/>
        <v>0</v>
      </c>
    </row>
    <row r="510" spans="1:37" ht="15.75" customHeight="1">
      <c r="A510" s="20"/>
      <c r="B510" s="19"/>
      <c r="C510" s="19"/>
      <c r="D510" s="70"/>
      <c r="E510" s="71"/>
      <c r="F510" s="125" t="str">
        <f>IF($A510 &lt;&gt; "",VLOOKUP($A510,CSP!$1:$1048576,10,FALSE)/1000000,"")</f>
        <v/>
      </c>
      <c r="G510" s="125" t="str">
        <f>IF($A510 &lt;&gt; "",VLOOKUP($A510,CSP!$1:$1048576,14,FALSE)/1000000,"")</f>
        <v/>
      </c>
      <c r="H510" s="126" t="str">
        <f t="shared" si="124"/>
        <v/>
      </c>
      <c r="I510" s="126" t="str">
        <f t="shared" si="125"/>
        <v/>
      </c>
      <c r="J510" s="126" t="str">
        <f t="shared" si="113"/>
        <v/>
      </c>
      <c r="K510" s="132" t="str">
        <f>IF($A510 &lt;&gt; "",VLOOKUP($A510,CSP!$1:$1048576,11,FALSE),"")</f>
        <v/>
      </c>
      <c r="L510" s="133" t="str">
        <f>IF($A510 &lt;&gt; "",VLOOKUP($A510,CSP!$1:$1048576,25,FALSE),"")</f>
        <v/>
      </c>
      <c r="N510" s="142"/>
      <c r="O510" s="144"/>
      <c r="P510" s="141" t="str">
        <f t="shared" ca="1" si="114"/>
        <v/>
      </c>
      <c r="W510" s="96">
        <f>SUMIF($E$11:$E$1004,AA510,AE$11:$AE$1004)</f>
        <v>0</v>
      </c>
      <c r="X510" s="74" t="str">
        <f t="shared" si="115"/>
        <v>sans</v>
      </c>
      <c r="Y510" s="74">
        <f>SUMIF($E$11:$E$1004,AA510,AD$11:$AD$1004)</f>
        <v>0</v>
      </c>
      <c r="Z510" s="95">
        <f>SUMIF($E$11:$E$1004,AA510,AB$11:$AB$1004)</f>
        <v>0</v>
      </c>
      <c r="AA510" s="97">
        <f t="shared" si="126"/>
        <v>500</v>
      </c>
      <c r="AB510" s="74">
        <f t="shared" si="116"/>
        <v>0</v>
      </c>
      <c r="AC510" s="74">
        <f t="shared" si="117"/>
        <v>0</v>
      </c>
      <c r="AD510" s="74">
        <f t="shared" si="118"/>
        <v>0</v>
      </c>
      <c r="AE510" s="96">
        <f t="shared" si="119"/>
        <v>0</v>
      </c>
      <c r="AF510" s="74" t="str">
        <f t="shared" si="120"/>
        <v>sans</v>
      </c>
      <c r="AG510" s="74">
        <f t="shared" si="121"/>
        <v>0</v>
      </c>
      <c r="AH510" s="74">
        <f t="shared" si="112"/>
        <v>0</v>
      </c>
      <c r="AI510" s="74">
        <f t="shared" si="127"/>
        <v>0</v>
      </c>
      <c r="AJ510" s="74">
        <f t="shared" si="122"/>
        <v>0</v>
      </c>
      <c r="AK510" s="74">
        <f t="shared" si="123"/>
        <v>0</v>
      </c>
    </row>
    <row r="511" spans="1:37" ht="15.75" customHeight="1">
      <c r="A511" s="20"/>
      <c r="B511" s="19"/>
      <c r="C511" s="19"/>
      <c r="D511" s="70"/>
      <c r="E511" s="71"/>
      <c r="F511" s="125" t="str">
        <f>IF($A511 &lt;&gt; "",VLOOKUP($A511,CSP!$1:$1048576,10,FALSE)/1000000,"")</f>
        <v/>
      </c>
      <c r="G511" s="125" t="str">
        <f>IF($A511 &lt;&gt; "",VLOOKUP($A511,CSP!$1:$1048576,14,FALSE)/1000000,"")</f>
        <v/>
      </c>
      <c r="H511" s="126" t="str">
        <f t="shared" si="124"/>
        <v/>
      </c>
      <c r="I511" s="126" t="str">
        <f t="shared" si="125"/>
        <v/>
      </c>
      <c r="J511" s="126" t="str">
        <f t="shared" si="113"/>
        <v/>
      </c>
      <c r="K511" s="132" t="str">
        <f>IF($A511 &lt;&gt; "",VLOOKUP($A511,CSP!$1:$1048576,11,FALSE),"")</f>
        <v/>
      </c>
      <c r="L511" s="133" t="str">
        <f>IF($A511 &lt;&gt; "",VLOOKUP($A511,CSP!$1:$1048576,25,FALSE),"")</f>
        <v/>
      </c>
      <c r="N511" s="142"/>
      <c r="O511" s="144"/>
      <c r="P511" s="141" t="str">
        <f t="shared" ca="1" si="114"/>
        <v/>
      </c>
      <c r="W511" s="96">
        <f>SUMIF($E$11:$E$1004,AA511,AE$11:$AE$1004)</f>
        <v>0</v>
      </c>
      <c r="X511" s="74" t="str">
        <f t="shared" si="115"/>
        <v>sans</v>
      </c>
      <c r="Y511" s="74">
        <f>SUMIF($E$11:$E$1004,AA511,AD$11:$AD$1004)</f>
        <v>0</v>
      </c>
      <c r="Z511" s="95">
        <f>SUMIF($E$11:$E$1004,AA511,AB$11:$AB$1004)</f>
        <v>0</v>
      </c>
      <c r="AA511" s="97">
        <f t="shared" si="126"/>
        <v>501</v>
      </c>
      <c r="AB511" s="74">
        <f t="shared" si="116"/>
        <v>0</v>
      </c>
      <c r="AC511" s="74">
        <f t="shared" si="117"/>
        <v>0</v>
      </c>
      <c r="AD511" s="74">
        <f t="shared" si="118"/>
        <v>0</v>
      </c>
      <c r="AE511" s="96">
        <f t="shared" si="119"/>
        <v>0</v>
      </c>
      <c r="AF511" s="74" t="str">
        <f t="shared" si="120"/>
        <v>sans</v>
      </c>
      <c r="AG511" s="74">
        <f t="shared" si="121"/>
        <v>0</v>
      </c>
      <c r="AH511" s="74">
        <f t="shared" si="112"/>
        <v>0</v>
      </c>
      <c r="AI511" s="74">
        <f t="shared" si="127"/>
        <v>0</v>
      </c>
      <c r="AJ511" s="74">
        <f t="shared" si="122"/>
        <v>0</v>
      </c>
      <c r="AK511" s="74">
        <f t="shared" si="123"/>
        <v>0</v>
      </c>
    </row>
    <row r="512" spans="1:37" ht="15.75" customHeight="1">
      <c r="A512" s="20"/>
      <c r="B512" s="19"/>
      <c r="C512" s="19"/>
      <c r="D512" s="70"/>
      <c r="E512" s="71"/>
      <c r="F512" s="125" t="str">
        <f>IF($A512 &lt;&gt; "",VLOOKUP($A512,CSP!$1:$1048576,10,FALSE)/1000000,"")</f>
        <v/>
      </c>
      <c r="G512" s="125" t="str">
        <f>IF($A512 &lt;&gt; "",VLOOKUP($A512,CSP!$1:$1048576,14,FALSE)/1000000,"")</f>
        <v/>
      </c>
      <c r="H512" s="126" t="str">
        <f t="shared" si="124"/>
        <v/>
      </c>
      <c r="I512" s="126" t="str">
        <f t="shared" si="125"/>
        <v/>
      </c>
      <c r="J512" s="126" t="str">
        <f t="shared" si="113"/>
        <v/>
      </c>
      <c r="K512" s="132" t="str">
        <f>IF($A512 &lt;&gt; "",VLOOKUP($A512,CSP!$1:$1048576,11,FALSE),"")</f>
        <v/>
      </c>
      <c r="L512" s="133" t="str">
        <f>IF($A512 &lt;&gt; "",VLOOKUP($A512,CSP!$1:$1048576,25,FALSE),"")</f>
        <v/>
      </c>
      <c r="N512" s="142"/>
      <c r="O512" s="144"/>
      <c r="P512" s="141" t="str">
        <f t="shared" ca="1" si="114"/>
        <v/>
      </c>
      <c r="W512" s="96">
        <f>SUMIF($E$11:$E$1004,AA512,AE$11:$AE$1004)</f>
        <v>0</v>
      </c>
      <c r="X512" s="74" t="str">
        <f t="shared" si="115"/>
        <v>sans</v>
      </c>
      <c r="Y512" s="74">
        <f>SUMIF($E$11:$E$1004,AA512,AD$11:$AD$1004)</f>
        <v>0</v>
      </c>
      <c r="Z512" s="95">
        <f>SUMIF($E$11:$E$1004,AA512,AB$11:$AB$1004)</f>
        <v>0</v>
      </c>
      <c r="AA512" s="97">
        <f t="shared" si="126"/>
        <v>502</v>
      </c>
      <c r="AB512" s="74">
        <f t="shared" si="116"/>
        <v>0</v>
      </c>
      <c r="AC512" s="74">
        <f t="shared" si="117"/>
        <v>0</v>
      </c>
      <c r="AD512" s="74">
        <f t="shared" si="118"/>
        <v>0</v>
      </c>
      <c r="AE512" s="96">
        <f t="shared" si="119"/>
        <v>0</v>
      </c>
      <c r="AF512" s="74" t="str">
        <f t="shared" si="120"/>
        <v>sans</v>
      </c>
      <c r="AG512" s="74">
        <f t="shared" si="121"/>
        <v>0</v>
      </c>
      <c r="AH512" s="74">
        <f t="shared" si="112"/>
        <v>0</v>
      </c>
      <c r="AI512" s="74">
        <f t="shared" si="127"/>
        <v>0</v>
      </c>
      <c r="AJ512" s="74">
        <f t="shared" si="122"/>
        <v>0</v>
      </c>
      <c r="AK512" s="74">
        <f t="shared" si="123"/>
        <v>0</v>
      </c>
    </row>
    <row r="513" spans="1:37" ht="15.75" customHeight="1">
      <c r="A513" s="20"/>
      <c r="B513" s="19"/>
      <c r="C513" s="19"/>
      <c r="D513" s="70"/>
      <c r="E513" s="71"/>
      <c r="F513" s="125" t="str">
        <f>IF($A513 &lt;&gt; "",VLOOKUP($A513,CSP!$1:$1048576,10,FALSE)/1000000,"")</f>
        <v/>
      </c>
      <c r="G513" s="125" t="str">
        <f>IF($A513 &lt;&gt; "",VLOOKUP($A513,CSP!$1:$1048576,14,FALSE)/1000000,"")</f>
        <v/>
      </c>
      <c r="H513" s="126" t="str">
        <f t="shared" si="124"/>
        <v/>
      </c>
      <c r="I513" s="126" t="str">
        <f t="shared" si="125"/>
        <v/>
      </c>
      <c r="J513" s="126" t="str">
        <f t="shared" si="113"/>
        <v/>
      </c>
      <c r="K513" s="132" t="str">
        <f>IF($A513 &lt;&gt; "",VLOOKUP($A513,CSP!$1:$1048576,11,FALSE),"")</f>
        <v/>
      </c>
      <c r="L513" s="133" t="str">
        <f>IF($A513 &lt;&gt; "",VLOOKUP($A513,CSP!$1:$1048576,25,FALSE),"")</f>
        <v/>
      </c>
      <c r="N513" s="142"/>
      <c r="O513" s="144"/>
      <c r="P513" s="141" t="str">
        <f t="shared" ca="1" si="114"/>
        <v/>
      </c>
      <c r="W513" s="96">
        <f>SUMIF($E$11:$E$1004,AA513,AE$11:$AE$1004)</f>
        <v>0</v>
      </c>
      <c r="X513" s="74" t="str">
        <f t="shared" si="115"/>
        <v>sans</v>
      </c>
      <c r="Y513" s="74">
        <f>SUMIF($E$11:$E$1004,AA513,AD$11:$AD$1004)</f>
        <v>0</v>
      </c>
      <c r="Z513" s="95">
        <f>SUMIF($E$11:$E$1004,AA513,AB$11:$AB$1004)</f>
        <v>0</v>
      </c>
      <c r="AA513" s="97">
        <f t="shared" si="126"/>
        <v>503</v>
      </c>
      <c r="AB513" s="74">
        <f t="shared" si="116"/>
        <v>0</v>
      </c>
      <c r="AC513" s="74">
        <f t="shared" si="117"/>
        <v>0</v>
      </c>
      <c r="AD513" s="74">
        <f t="shared" si="118"/>
        <v>0</v>
      </c>
      <c r="AE513" s="96">
        <f t="shared" si="119"/>
        <v>0</v>
      </c>
      <c r="AF513" s="74" t="str">
        <f t="shared" si="120"/>
        <v>sans</v>
      </c>
      <c r="AG513" s="74">
        <f t="shared" si="121"/>
        <v>0</v>
      </c>
      <c r="AH513" s="74">
        <f t="shared" si="112"/>
        <v>0</v>
      </c>
      <c r="AI513" s="74">
        <f t="shared" si="127"/>
        <v>0</v>
      </c>
      <c r="AJ513" s="74">
        <f t="shared" si="122"/>
        <v>0</v>
      </c>
      <c r="AK513" s="74">
        <f t="shared" si="123"/>
        <v>0</v>
      </c>
    </row>
    <row r="514" spans="1:37" ht="15.75" customHeight="1">
      <c r="A514" s="20"/>
      <c r="B514" s="19"/>
      <c r="C514" s="19"/>
      <c r="D514" s="70"/>
      <c r="E514" s="71"/>
      <c r="F514" s="125" t="str">
        <f>IF($A514 &lt;&gt; "",VLOOKUP($A514,CSP!$1:$1048576,10,FALSE)/1000000,"")</f>
        <v/>
      </c>
      <c r="G514" s="125" t="str">
        <f>IF($A514 &lt;&gt; "",VLOOKUP($A514,CSP!$1:$1048576,14,FALSE)/1000000,"")</f>
        <v/>
      </c>
      <c r="H514" s="126" t="str">
        <f t="shared" si="124"/>
        <v/>
      </c>
      <c r="I514" s="126" t="str">
        <f t="shared" si="125"/>
        <v/>
      </c>
      <c r="J514" s="126" t="str">
        <f t="shared" si="113"/>
        <v/>
      </c>
      <c r="K514" s="132" t="str">
        <f>IF($A514 &lt;&gt; "",VLOOKUP($A514,CSP!$1:$1048576,11,FALSE),"")</f>
        <v/>
      </c>
      <c r="L514" s="133" t="str">
        <f>IF($A514 &lt;&gt; "",VLOOKUP($A514,CSP!$1:$1048576,25,FALSE),"")</f>
        <v/>
      </c>
      <c r="N514" s="142"/>
      <c r="O514" s="144"/>
      <c r="P514" s="141" t="str">
        <f t="shared" ca="1" si="114"/>
        <v/>
      </c>
      <c r="W514" s="96">
        <f>SUMIF($E$11:$E$1004,AA514,AE$11:$AE$1004)</f>
        <v>0</v>
      </c>
      <c r="X514" s="74" t="str">
        <f t="shared" si="115"/>
        <v>sans</v>
      </c>
      <c r="Y514" s="74">
        <f>SUMIF($E$11:$E$1004,AA514,AD$11:$AD$1004)</f>
        <v>0</v>
      </c>
      <c r="Z514" s="95">
        <f>SUMIF($E$11:$E$1004,AA514,AB$11:$AB$1004)</f>
        <v>0</v>
      </c>
      <c r="AA514" s="97">
        <f t="shared" si="126"/>
        <v>504</v>
      </c>
      <c r="AB514" s="74">
        <f t="shared" si="116"/>
        <v>0</v>
      </c>
      <c r="AC514" s="74">
        <f t="shared" si="117"/>
        <v>0</v>
      </c>
      <c r="AD514" s="74">
        <f t="shared" si="118"/>
        <v>0</v>
      </c>
      <c r="AE514" s="96">
        <f t="shared" si="119"/>
        <v>0</v>
      </c>
      <c r="AF514" s="74" t="str">
        <f t="shared" si="120"/>
        <v>sans</v>
      </c>
      <c r="AG514" s="74">
        <f t="shared" si="121"/>
        <v>0</v>
      </c>
      <c r="AH514" s="74">
        <f t="shared" si="112"/>
        <v>0</v>
      </c>
      <c r="AI514" s="74">
        <f t="shared" si="127"/>
        <v>0</v>
      </c>
      <c r="AJ514" s="74">
        <f t="shared" si="122"/>
        <v>0</v>
      </c>
      <c r="AK514" s="74">
        <f t="shared" si="123"/>
        <v>0</v>
      </c>
    </row>
    <row r="515" spans="1:37" ht="15.75" customHeight="1">
      <c r="A515" s="20"/>
      <c r="B515" s="19"/>
      <c r="C515" s="19"/>
      <c r="D515" s="70"/>
      <c r="E515" s="71"/>
      <c r="F515" s="125" t="str">
        <f>IF($A515 &lt;&gt; "",VLOOKUP($A515,CSP!$1:$1048576,10,FALSE)/1000000,"")</f>
        <v/>
      </c>
      <c r="G515" s="125" t="str">
        <f>IF($A515 &lt;&gt; "",VLOOKUP($A515,CSP!$1:$1048576,14,FALSE)/1000000,"")</f>
        <v/>
      </c>
      <c r="H515" s="126" t="str">
        <f t="shared" si="124"/>
        <v/>
      </c>
      <c r="I515" s="126" t="str">
        <f t="shared" si="125"/>
        <v/>
      </c>
      <c r="J515" s="126" t="str">
        <f t="shared" si="113"/>
        <v/>
      </c>
      <c r="K515" s="132" t="str">
        <f>IF($A515 &lt;&gt; "",VLOOKUP($A515,CSP!$1:$1048576,11,FALSE),"")</f>
        <v/>
      </c>
      <c r="L515" s="133" t="str">
        <f>IF($A515 &lt;&gt; "",VLOOKUP($A515,CSP!$1:$1048576,25,FALSE),"")</f>
        <v/>
      </c>
      <c r="N515" s="142"/>
      <c r="O515" s="144"/>
      <c r="P515" s="141" t="str">
        <f t="shared" ca="1" si="114"/>
        <v/>
      </c>
      <c r="W515" s="96">
        <f>SUMIF($E$11:$E$1004,AA515,AE$11:$AE$1004)</f>
        <v>0</v>
      </c>
      <c r="X515" s="74" t="str">
        <f t="shared" si="115"/>
        <v>sans</v>
      </c>
      <c r="Y515" s="74">
        <f>SUMIF($E$11:$E$1004,AA515,AD$11:$AD$1004)</f>
        <v>0</v>
      </c>
      <c r="Z515" s="95">
        <f>SUMIF($E$11:$E$1004,AA515,AB$11:$AB$1004)</f>
        <v>0</v>
      </c>
      <c r="AA515" s="97">
        <f t="shared" si="126"/>
        <v>505</v>
      </c>
      <c r="AB515" s="74">
        <f t="shared" si="116"/>
        <v>0</v>
      </c>
      <c r="AC515" s="74">
        <f t="shared" si="117"/>
        <v>0</v>
      </c>
      <c r="AD515" s="74">
        <f t="shared" si="118"/>
        <v>0</v>
      </c>
      <c r="AE515" s="96">
        <f t="shared" si="119"/>
        <v>0</v>
      </c>
      <c r="AF515" s="74" t="str">
        <f t="shared" si="120"/>
        <v>sans</v>
      </c>
      <c r="AG515" s="74">
        <f t="shared" si="121"/>
        <v>0</v>
      </c>
      <c r="AH515" s="74">
        <f t="shared" si="112"/>
        <v>0</v>
      </c>
      <c r="AI515" s="74">
        <f t="shared" si="127"/>
        <v>0</v>
      </c>
      <c r="AJ515" s="74">
        <f t="shared" si="122"/>
        <v>0</v>
      </c>
      <c r="AK515" s="74">
        <f t="shared" si="123"/>
        <v>0</v>
      </c>
    </row>
    <row r="516" spans="1:37" ht="15.75" customHeight="1">
      <c r="A516" s="20"/>
      <c r="B516" s="19"/>
      <c r="C516" s="19"/>
      <c r="D516" s="70"/>
      <c r="E516" s="71"/>
      <c r="F516" s="125" t="str">
        <f>IF($A516 &lt;&gt; "",VLOOKUP($A516,CSP!$1:$1048576,10,FALSE)/1000000,"")</f>
        <v/>
      </c>
      <c r="G516" s="125" t="str">
        <f>IF($A516 &lt;&gt; "",VLOOKUP($A516,CSP!$1:$1048576,14,FALSE)/1000000,"")</f>
        <v/>
      </c>
      <c r="H516" s="126" t="str">
        <f t="shared" si="124"/>
        <v/>
      </c>
      <c r="I516" s="126" t="str">
        <f t="shared" si="125"/>
        <v/>
      </c>
      <c r="J516" s="126" t="str">
        <f t="shared" si="113"/>
        <v/>
      </c>
      <c r="K516" s="132" t="str">
        <f>IF($A516 &lt;&gt; "",VLOOKUP($A516,CSP!$1:$1048576,11,FALSE),"")</f>
        <v/>
      </c>
      <c r="L516" s="133" t="str">
        <f>IF($A516 &lt;&gt; "",VLOOKUP($A516,CSP!$1:$1048576,25,FALSE),"")</f>
        <v/>
      </c>
      <c r="N516" s="142"/>
      <c r="O516" s="144"/>
      <c r="P516" s="141" t="str">
        <f t="shared" ca="1" si="114"/>
        <v/>
      </c>
      <c r="W516" s="96">
        <f>SUMIF($E$11:$E$1004,AA516,AE$11:$AE$1004)</f>
        <v>0</v>
      </c>
      <c r="X516" s="74" t="str">
        <f t="shared" si="115"/>
        <v>sans</v>
      </c>
      <c r="Y516" s="74">
        <f>SUMIF($E$11:$E$1004,AA516,AD$11:$AD$1004)</f>
        <v>0</v>
      </c>
      <c r="Z516" s="95">
        <f>SUMIF($E$11:$E$1004,AA516,AB$11:$AB$1004)</f>
        <v>0</v>
      </c>
      <c r="AA516" s="97">
        <f t="shared" si="126"/>
        <v>506</v>
      </c>
      <c r="AB516" s="74">
        <f t="shared" si="116"/>
        <v>0</v>
      </c>
      <c r="AC516" s="74">
        <f t="shared" si="117"/>
        <v>0</v>
      </c>
      <c r="AD516" s="74">
        <f t="shared" si="118"/>
        <v>0</v>
      </c>
      <c r="AE516" s="96">
        <f t="shared" si="119"/>
        <v>0</v>
      </c>
      <c r="AF516" s="74" t="str">
        <f t="shared" si="120"/>
        <v>sans</v>
      </c>
      <c r="AG516" s="74">
        <f t="shared" si="121"/>
        <v>0</v>
      </c>
      <c r="AH516" s="74">
        <f t="shared" si="112"/>
        <v>0</v>
      </c>
      <c r="AI516" s="74">
        <f t="shared" si="127"/>
        <v>0</v>
      </c>
      <c r="AJ516" s="74">
        <f t="shared" si="122"/>
        <v>0</v>
      </c>
      <c r="AK516" s="74">
        <f t="shared" si="123"/>
        <v>0</v>
      </c>
    </row>
    <row r="517" spans="1:37" ht="15.75" customHeight="1">
      <c r="A517" s="20"/>
      <c r="B517" s="19"/>
      <c r="C517" s="19"/>
      <c r="D517" s="70"/>
      <c r="E517" s="71"/>
      <c r="F517" s="125" t="str">
        <f>IF($A517 &lt;&gt; "",VLOOKUP($A517,CSP!$1:$1048576,10,FALSE)/1000000,"")</f>
        <v/>
      </c>
      <c r="G517" s="125" t="str">
        <f>IF($A517 &lt;&gt; "",VLOOKUP($A517,CSP!$1:$1048576,14,FALSE)/1000000,"")</f>
        <v/>
      </c>
      <c r="H517" s="126" t="str">
        <f t="shared" si="124"/>
        <v/>
      </c>
      <c r="I517" s="126" t="str">
        <f t="shared" si="125"/>
        <v/>
      </c>
      <c r="J517" s="126" t="str">
        <f t="shared" si="113"/>
        <v/>
      </c>
      <c r="K517" s="132" t="str">
        <f>IF($A517 &lt;&gt; "",VLOOKUP($A517,CSP!$1:$1048576,11,FALSE),"")</f>
        <v/>
      </c>
      <c r="L517" s="133" t="str">
        <f>IF($A517 &lt;&gt; "",VLOOKUP($A517,CSP!$1:$1048576,25,FALSE),"")</f>
        <v/>
      </c>
      <c r="N517" s="142"/>
      <c r="O517" s="144"/>
      <c r="P517" s="141" t="str">
        <f t="shared" ca="1" si="114"/>
        <v/>
      </c>
      <c r="W517" s="96">
        <f>SUMIF($E$11:$E$1004,AA517,AE$11:$AE$1004)</f>
        <v>0</v>
      </c>
      <c r="X517" s="74" t="str">
        <f t="shared" si="115"/>
        <v>sans</v>
      </c>
      <c r="Y517" s="74">
        <f>SUMIF($E$11:$E$1004,AA517,AD$11:$AD$1004)</f>
        <v>0</v>
      </c>
      <c r="Z517" s="95">
        <f>SUMIF($E$11:$E$1004,AA517,AB$11:$AB$1004)</f>
        <v>0</v>
      </c>
      <c r="AA517" s="97">
        <f t="shared" si="126"/>
        <v>507</v>
      </c>
      <c r="AB517" s="74">
        <f t="shared" si="116"/>
        <v>0</v>
      </c>
      <c r="AC517" s="74">
        <f t="shared" si="117"/>
        <v>0</v>
      </c>
      <c r="AD517" s="74">
        <f t="shared" si="118"/>
        <v>0</v>
      </c>
      <c r="AE517" s="96">
        <f t="shared" si="119"/>
        <v>0</v>
      </c>
      <c r="AF517" s="74" t="str">
        <f t="shared" si="120"/>
        <v>sans</v>
      </c>
      <c r="AG517" s="74">
        <f t="shared" si="121"/>
        <v>0</v>
      </c>
      <c r="AH517" s="74">
        <f t="shared" si="112"/>
        <v>0</v>
      </c>
      <c r="AI517" s="74">
        <f t="shared" si="127"/>
        <v>0</v>
      </c>
      <c r="AJ517" s="74">
        <f t="shared" si="122"/>
        <v>0</v>
      </c>
      <c r="AK517" s="74">
        <f t="shared" si="123"/>
        <v>0</v>
      </c>
    </row>
    <row r="518" spans="1:37" ht="15.75" customHeight="1">
      <c r="A518" s="20"/>
      <c r="B518" s="19"/>
      <c r="C518" s="19"/>
      <c r="D518" s="70"/>
      <c r="E518" s="71"/>
      <c r="F518" s="125" t="str">
        <f>IF($A518 &lt;&gt; "",VLOOKUP($A518,CSP!$1:$1048576,10,FALSE)/1000000,"")</f>
        <v/>
      </c>
      <c r="G518" s="125" t="str">
        <f>IF($A518 &lt;&gt; "",VLOOKUP($A518,CSP!$1:$1048576,14,FALSE)/1000000,"")</f>
        <v/>
      </c>
      <c r="H518" s="126" t="str">
        <f t="shared" si="124"/>
        <v/>
      </c>
      <c r="I518" s="126" t="str">
        <f t="shared" si="125"/>
        <v/>
      </c>
      <c r="J518" s="126" t="str">
        <f t="shared" si="113"/>
        <v/>
      </c>
      <c r="K518" s="132" t="str">
        <f>IF($A518 &lt;&gt; "",VLOOKUP($A518,CSP!$1:$1048576,11,FALSE),"")</f>
        <v/>
      </c>
      <c r="L518" s="133" t="str">
        <f>IF($A518 &lt;&gt; "",VLOOKUP($A518,CSP!$1:$1048576,25,FALSE),"")</f>
        <v/>
      </c>
      <c r="N518" s="142"/>
      <c r="O518" s="144"/>
      <c r="P518" s="141" t="str">
        <f t="shared" ca="1" si="114"/>
        <v/>
      </c>
      <c r="W518" s="96">
        <f>SUMIF($E$11:$E$1004,AA518,AE$11:$AE$1004)</f>
        <v>0</v>
      </c>
      <c r="X518" s="74" t="str">
        <f t="shared" si="115"/>
        <v>sans</v>
      </c>
      <c r="Y518" s="74">
        <f>SUMIF($E$11:$E$1004,AA518,AD$11:$AD$1004)</f>
        <v>0</v>
      </c>
      <c r="Z518" s="95">
        <f>SUMIF($E$11:$E$1004,AA518,AB$11:$AB$1004)</f>
        <v>0</v>
      </c>
      <c r="AA518" s="97">
        <f t="shared" si="126"/>
        <v>508</v>
      </c>
      <c r="AB518" s="74">
        <f t="shared" si="116"/>
        <v>0</v>
      </c>
      <c r="AC518" s="74">
        <f t="shared" si="117"/>
        <v>0</v>
      </c>
      <c r="AD518" s="74">
        <f t="shared" si="118"/>
        <v>0</v>
      </c>
      <c r="AE518" s="96">
        <f t="shared" si="119"/>
        <v>0</v>
      </c>
      <c r="AF518" s="74" t="str">
        <f t="shared" si="120"/>
        <v>sans</v>
      </c>
      <c r="AG518" s="74">
        <f t="shared" si="121"/>
        <v>0</v>
      </c>
      <c r="AH518" s="74">
        <f t="shared" si="112"/>
        <v>0</v>
      </c>
      <c r="AI518" s="74">
        <f t="shared" si="127"/>
        <v>0</v>
      </c>
      <c r="AJ518" s="74">
        <f t="shared" si="122"/>
        <v>0</v>
      </c>
      <c r="AK518" s="74">
        <f t="shared" si="123"/>
        <v>0</v>
      </c>
    </row>
    <row r="519" spans="1:37" ht="15.75" customHeight="1">
      <c r="A519" s="20"/>
      <c r="B519" s="19"/>
      <c r="C519" s="19"/>
      <c r="D519" s="70"/>
      <c r="E519" s="71"/>
      <c r="F519" s="125" t="str">
        <f>IF($A519 &lt;&gt; "",VLOOKUP($A519,CSP!$1:$1048576,10,FALSE)/1000000,"")</f>
        <v/>
      </c>
      <c r="G519" s="125" t="str">
        <f>IF($A519 &lt;&gt; "",VLOOKUP($A519,CSP!$1:$1048576,14,FALSE)/1000000,"")</f>
        <v/>
      </c>
      <c r="H519" s="126" t="str">
        <f t="shared" si="124"/>
        <v/>
      </c>
      <c r="I519" s="126" t="str">
        <f t="shared" si="125"/>
        <v/>
      </c>
      <c r="J519" s="126" t="str">
        <f t="shared" si="113"/>
        <v/>
      </c>
      <c r="K519" s="132" t="str">
        <f>IF($A519 &lt;&gt; "",VLOOKUP($A519,CSP!$1:$1048576,11,FALSE),"")</f>
        <v/>
      </c>
      <c r="L519" s="133" t="str">
        <f>IF($A519 &lt;&gt; "",VLOOKUP($A519,CSP!$1:$1048576,25,FALSE),"")</f>
        <v/>
      </c>
      <c r="N519" s="142"/>
      <c r="O519" s="144"/>
      <c r="P519" s="141" t="str">
        <f t="shared" ca="1" si="114"/>
        <v/>
      </c>
      <c r="W519" s="96">
        <f>SUMIF($E$11:$E$1004,AA519,AE$11:$AE$1004)</f>
        <v>0</v>
      </c>
      <c r="X519" s="74" t="str">
        <f t="shared" si="115"/>
        <v>sans</v>
      </c>
      <c r="Y519" s="74">
        <f>SUMIF($E$11:$E$1004,AA519,AD$11:$AD$1004)</f>
        <v>0</v>
      </c>
      <c r="Z519" s="95">
        <f>SUMIF($E$11:$E$1004,AA519,AB$11:$AB$1004)</f>
        <v>0</v>
      </c>
      <c r="AA519" s="97">
        <f t="shared" si="126"/>
        <v>509</v>
      </c>
      <c r="AB519" s="74">
        <f t="shared" si="116"/>
        <v>0</v>
      </c>
      <c r="AC519" s="74">
        <f t="shared" si="117"/>
        <v>0</v>
      </c>
      <c r="AD519" s="74">
        <f t="shared" si="118"/>
        <v>0</v>
      </c>
      <c r="AE519" s="96">
        <f t="shared" si="119"/>
        <v>0</v>
      </c>
      <c r="AF519" s="74" t="str">
        <f t="shared" si="120"/>
        <v>sans</v>
      </c>
      <c r="AG519" s="74">
        <f t="shared" si="121"/>
        <v>0</v>
      </c>
      <c r="AH519" s="74">
        <f t="shared" si="112"/>
        <v>0</v>
      </c>
      <c r="AI519" s="74">
        <f t="shared" si="127"/>
        <v>0</v>
      </c>
      <c r="AJ519" s="74">
        <f t="shared" si="122"/>
        <v>0</v>
      </c>
      <c r="AK519" s="74">
        <f t="shared" si="123"/>
        <v>0</v>
      </c>
    </row>
    <row r="520" spans="1:37" ht="15.75" customHeight="1">
      <c r="A520" s="20"/>
      <c r="B520" s="19"/>
      <c r="C520" s="19"/>
      <c r="D520" s="70"/>
      <c r="E520" s="71"/>
      <c r="F520" s="125" t="str">
        <f>IF($A520 &lt;&gt; "",VLOOKUP($A520,CSP!$1:$1048576,10,FALSE)/1000000,"")</f>
        <v/>
      </c>
      <c r="G520" s="125" t="str">
        <f>IF($A520 &lt;&gt; "",VLOOKUP($A520,CSP!$1:$1048576,14,FALSE)/1000000,"")</f>
        <v/>
      </c>
      <c r="H520" s="126" t="str">
        <f t="shared" si="124"/>
        <v/>
      </c>
      <c r="I520" s="126" t="str">
        <f t="shared" si="125"/>
        <v/>
      </c>
      <c r="J520" s="126" t="str">
        <f t="shared" si="113"/>
        <v/>
      </c>
      <c r="K520" s="132" t="str">
        <f>IF($A520 &lt;&gt; "",VLOOKUP($A520,CSP!$1:$1048576,11,FALSE),"")</f>
        <v/>
      </c>
      <c r="L520" s="133" t="str">
        <f>IF($A520 &lt;&gt; "",VLOOKUP($A520,CSP!$1:$1048576,25,FALSE),"")</f>
        <v/>
      </c>
      <c r="N520" s="142"/>
      <c r="O520" s="144"/>
      <c r="P520" s="141" t="str">
        <f t="shared" ca="1" si="114"/>
        <v/>
      </c>
      <c r="W520" s="96">
        <f>SUMIF($E$11:$E$1004,AA520,AE$11:$AE$1004)</f>
        <v>0</v>
      </c>
      <c r="X520" s="74" t="str">
        <f t="shared" si="115"/>
        <v>sans</v>
      </c>
      <c r="Y520" s="74">
        <f>SUMIF($E$11:$E$1004,AA520,AD$11:$AD$1004)</f>
        <v>0</v>
      </c>
      <c r="Z520" s="95">
        <f>SUMIF($E$11:$E$1004,AA520,AB$11:$AB$1004)</f>
        <v>0</v>
      </c>
      <c r="AA520" s="97">
        <f t="shared" si="126"/>
        <v>510</v>
      </c>
      <c r="AB520" s="74">
        <f t="shared" si="116"/>
        <v>0</v>
      </c>
      <c r="AC520" s="74">
        <f t="shared" si="117"/>
        <v>0</v>
      </c>
      <c r="AD520" s="74">
        <f t="shared" si="118"/>
        <v>0</v>
      </c>
      <c r="AE520" s="96">
        <f t="shared" si="119"/>
        <v>0</v>
      </c>
      <c r="AF520" s="74" t="str">
        <f t="shared" si="120"/>
        <v>sans</v>
      </c>
      <c r="AG520" s="74">
        <f t="shared" si="121"/>
        <v>0</v>
      </c>
      <c r="AH520" s="74">
        <f t="shared" si="112"/>
        <v>0</v>
      </c>
      <c r="AI520" s="74">
        <f t="shared" si="127"/>
        <v>0</v>
      </c>
      <c r="AJ520" s="74">
        <f t="shared" si="122"/>
        <v>0</v>
      </c>
      <c r="AK520" s="74">
        <f t="shared" si="123"/>
        <v>0</v>
      </c>
    </row>
    <row r="521" spans="1:37" ht="15.75" customHeight="1">
      <c r="A521" s="20"/>
      <c r="B521" s="19"/>
      <c r="C521" s="19"/>
      <c r="D521" s="70"/>
      <c r="E521" s="71"/>
      <c r="F521" s="125" t="str">
        <f>IF($A521 &lt;&gt; "",VLOOKUP($A521,CSP!$1:$1048576,10,FALSE)/1000000,"")</f>
        <v/>
      </c>
      <c r="G521" s="125" t="str">
        <f>IF($A521 &lt;&gt; "",VLOOKUP($A521,CSP!$1:$1048576,14,FALSE)/1000000,"")</f>
        <v/>
      </c>
      <c r="H521" s="126" t="str">
        <f t="shared" si="124"/>
        <v/>
      </c>
      <c r="I521" s="126" t="str">
        <f t="shared" si="125"/>
        <v/>
      </c>
      <c r="J521" s="126" t="str">
        <f t="shared" si="113"/>
        <v/>
      </c>
      <c r="K521" s="132" t="str">
        <f>IF($A521 &lt;&gt; "",VLOOKUP($A521,CSP!$1:$1048576,11,FALSE),"")</f>
        <v/>
      </c>
      <c r="L521" s="133" t="str">
        <f>IF($A521 &lt;&gt; "",VLOOKUP($A521,CSP!$1:$1048576,25,FALSE),"")</f>
        <v/>
      </c>
      <c r="N521" s="142"/>
      <c r="O521" s="144"/>
      <c r="P521" s="141" t="str">
        <f t="shared" ca="1" si="114"/>
        <v/>
      </c>
      <c r="W521" s="96">
        <f>SUMIF($E$11:$E$1004,AA521,AE$11:$AE$1004)</f>
        <v>0</v>
      </c>
      <c r="X521" s="74" t="str">
        <f t="shared" si="115"/>
        <v>sans</v>
      </c>
      <c r="Y521" s="74">
        <f>SUMIF($E$11:$E$1004,AA521,AD$11:$AD$1004)</f>
        <v>0</v>
      </c>
      <c r="Z521" s="95">
        <f>SUMIF($E$11:$E$1004,AA521,AB$11:$AB$1004)</f>
        <v>0</v>
      </c>
      <c r="AA521" s="97">
        <f t="shared" si="126"/>
        <v>511</v>
      </c>
      <c r="AB521" s="74">
        <f t="shared" si="116"/>
        <v>0</v>
      </c>
      <c r="AC521" s="74">
        <f t="shared" si="117"/>
        <v>0</v>
      </c>
      <c r="AD521" s="74">
        <f t="shared" si="118"/>
        <v>0</v>
      </c>
      <c r="AE521" s="96">
        <f t="shared" si="119"/>
        <v>0</v>
      </c>
      <c r="AF521" s="74" t="str">
        <f t="shared" si="120"/>
        <v>sans</v>
      </c>
      <c r="AG521" s="74">
        <f t="shared" si="121"/>
        <v>0</v>
      </c>
      <c r="AH521" s="74">
        <f t="shared" si="112"/>
        <v>0</v>
      </c>
      <c r="AI521" s="74">
        <f t="shared" si="127"/>
        <v>0</v>
      </c>
      <c r="AJ521" s="74">
        <f t="shared" si="122"/>
        <v>0</v>
      </c>
      <c r="AK521" s="74">
        <f t="shared" si="123"/>
        <v>0</v>
      </c>
    </row>
    <row r="522" spans="1:37" ht="15.75" customHeight="1">
      <c r="A522" s="20"/>
      <c r="B522" s="19"/>
      <c r="C522" s="19"/>
      <c r="D522" s="70"/>
      <c r="E522" s="71"/>
      <c r="F522" s="125" t="str">
        <f>IF($A522 &lt;&gt; "",VLOOKUP($A522,CSP!$1:$1048576,10,FALSE)/1000000,"")</f>
        <v/>
      </c>
      <c r="G522" s="125" t="str">
        <f>IF($A522 &lt;&gt; "",VLOOKUP($A522,CSP!$1:$1048576,14,FALSE)/1000000,"")</f>
        <v/>
      </c>
      <c r="H522" s="126" t="str">
        <f t="shared" si="124"/>
        <v/>
      </c>
      <c r="I522" s="126" t="str">
        <f t="shared" si="125"/>
        <v/>
      </c>
      <c r="J522" s="126" t="str">
        <f t="shared" si="113"/>
        <v/>
      </c>
      <c r="K522" s="132" t="str">
        <f>IF($A522 &lt;&gt; "",VLOOKUP($A522,CSP!$1:$1048576,11,FALSE),"")</f>
        <v/>
      </c>
      <c r="L522" s="133" t="str">
        <f>IF($A522 &lt;&gt; "",VLOOKUP($A522,CSP!$1:$1048576,25,FALSE),"")</f>
        <v/>
      </c>
      <c r="N522" s="142"/>
      <c r="O522" s="144"/>
      <c r="P522" s="141" t="str">
        <f t="shared" ca="1" si="114"/>
        <v/>
      </c>
      <c r="W522" s="96">
        <f>SUMIF($E$11:$E$1004,AA522,AE$11:$AE$1004)</f>
        <v>0</v>
      </c>
      <c r="X522" s="74" t="str">
        <f t="shared" si="115"/>
        <v>sans</v>
      </c>
      <c r="Y522" s="74">
        <f>SUMIF($E$11:$E$1004,AA522,AD$11:$AD$1004)</f>
        <v>0</v>
      </c>
      <c r="Z522" s="95">
        <f>SUMIF($E$11:$E$1004,AA522,AB$11:$AB$1004)</f>
        <v>0</v>
      </c>
      <c r="AA522" s="97">
        <f t="shared" si="126"/>
        <v>512</v>
      </c>
      <c r="AB522" s="74">
        <f t="shared" si="116"/>
        <v>0</v>
      </c>
      <c r="AC522" s="74">
        <f t="shared" si="117"/>
        <v>0</v>
      </c>
      <c r="AD522" s="74">
        <f t="shared" si="118"/>
        <v>0</v>
      </c>
      <c r="AE522" s="96">
        <f t="shared" si="119"/>
        <v>0</v>
      </c>
      <c r="AF522" s="74" t="str">
        <f t="shared" si="120"/>
        <v>sans</v>
      </c>
      <c r="AG522" s="74">
        <f t="shared" si="121"/>
        <v>0</v>
      </c>
      <c r="AH522" s="74">
        <f t="shared" si="112"/>
        <v>0</v>
      </c>
      <c r="AI522" s="74">
        <f t="shared" si="127"/>
        <v>0</v>
      </c>
      <c r="AJ522" s="74">
        <f t="shared" si="122"/>
        <v>0</v>
      </c>
      <c r="AK522" s="74">
        <f t="shared" si="123"/>
        <v>0</v>
      </c>
    </row>
    <row r="523" spans="1:37" ht="15.75" customHeight="1">
      <c r="A523" s="20"/>
      <c r="B523" s="19"/>
      <c r="C523" s="19"/>
      <c r="D523" s="70"/>
      <c r="E523" s="71"/>
      <c r="F523" s="125" t="str">
        <f>IF($A523 &lt;&gt; "",VLOOKUP($A523,CSP!$1:$1048576,10,FALSE)/1000000,"")</f>
        <v/>
      </c>
      <c r="G523" s="125" t="str">
        <f>IF($A523 &lt;&gt; "",VLOOKUP($A523,CSP!$1:$1048576,14,FALSE)/1000000,"")</f>
        <v/>
      </c>
      <c r="H523" s="126" t="str">
        <f t="shared" si="124"/>
        <v/>
      </c>
      <c r="I523" s="126" t="str">
        <f t="shared" si="125"/>
        <v/>
      </c>
      <c r="J523" s="126" t="str">
        <f t="shared" si="113"/>
        <v/>
      </c>
      <c r="K523" s="132" t="str">
        <f>IF($A523 &lt;&gt; "",VLOOKUP($A523,CSP!$1:$1048576,11,FALSE),"")</f>
        <v/>
      </c>
      <c r="L523" s="133" t="str">
        <f>IF($A523 &lt;&gt; "",VLOOKUP($A523,CSP!$1:$1048576,25,FALSE),"")</f>
        <v/>
      </c>
      <c r="N523" s="142"/>
      <c r="O523" s="144"/>
      <c r="P523" s="141" t="str">
        <f t="shared" ca="1" si="114"/>
        <v/>
      </c>
      <c r="W523" s="96">
        <f>SUMIF($E$11:$E$1004,AA523,AE$11:$AE$1004)</f>
        <v>0</v>
      </c>
      <c r="X523" s="74" t="str">
        <f t="shared" si="115"/>
        <v>sans</v>
      </c>
      <c r="Y523" s="74">
        <f>SUMIF($E$11:$E$1004,AA523,AD$11:$AD$1004)</f>
        <v>0</v>
      </c>
      <c r="Z523" s="95">
        <f>SUMIF($E$11:$E$1004,AA523,AB$11:$AB$1004)</f>
        <v>0</v>
      </c>
      <c r="AA523" s="97">
        <f t="shared" si="126"/>
        <v>513</v>
      </c>
      <c r="AB523" s="74">
        <f t="shared" si="116"/>
        <v>0</v>
      </c>
      <c r="AC523" s="74">
        <f t="shared" si="117"/>
        <v>0</v>
      </c>
      <c r="AD523" s="74">
        <f t="shared" si="118"/>
        <v>0</v>
      </c>
      <c r="AE523" s="96">
        <f t="shared" si="119"/>
        <v>0</v>
      </c>
      <c r="AF523" s="74" t="str">
        <f t="shared" si="120"/>
        <v>sans</v>
      </c>
      <c r="AG523" s="74">
        <f t="shared" si="121"/>
        <v>0</v>
      </c>
      <c r="AH523" s="74">
        <f t="shared" ref="AH523:AH586" si="128">IF($G$5=E523,AG523,0)</f>
        <v>0</v>
      </c>
      <c r="AI523" s="74">
        <f t="shared" si="127"/>
        <v>0</v>
      </c>
      <c r="AJ523" s="74">
        <f t="shared" si="122"/>
        <v>0</v>
      </c>
      <c r="AK523" s="74">
        <f t="shared" si="123"/>
        <v>0</v>
      </c>
    </row>
    <row r="524" spans="1:37" ht="15.75" customHeight="1">
      <c r="A524" s="20"/>
      <c r="B524" s="19"/>
      <c r="C524" s="19"/>
      <c r="D524" s="70"/>
      <c r="E524" s="71"/>
      <c r="F524" s="125" t="str">
        <f>IF($A524 &lt;&gt; "",VLOOKUP($A524,CSP!$1:$1048576,10,FALSE)/1000000,"")</f>
        <v/>
      </c>
      <c r="G524" s="125" t="str">
        <f>IF($A524 &lt;&gt; "",VLOOKUP($A524,CSP!$1:$1048576,14,FALSE)/1000000,"")</f>
        <v/>
      </c>
      <c r="H524" s="126" t="str">
        <f t="shared" si="124"/>
        <v/>
      </c>
      <c r="I524" s="126" t="str">
        <f t="shared" si="125"/>
        <v/>
      </c>
      <c r="J524" s="126" t="str">
        <f t="shared" ref="J524:J587" si="129">IF(OR(AND(B524="",C524=""),A524=""),"",IF(OR(AND(B524&lt;&gt;"",B524&lt;F524),AND(C524&lt;&gt;"",C524&lt;F524)),"sans",IF(OR(AND(C524&lt;&gt;"",C524&gt;=F524),AND(B524&gt;=F524,B524&lt;G524)),"D",IF(AND(B524&gt;=G524,B524&lt;10*G524,D524&lt;&gt;"oui"),"C",IF(OR(AND(B524&lt;1000*G524,D524="oui"),AND(B524&gt;=G524*10,B524&lt;1000*G524)),"B",IF(B524&gt;=1000*G524,"A",""))))))</f>
        <v/>
      </c>
      <c r="K524" s="132" t="str">
        <f>IF($A524 &lt;&gt; "",VLOOKUP($A524,CSP!$1:$1048576,11,FALSE),"")</f>
        <v/>
      </c>
      <c r="L524" s="133" t="str">
        <f>IF($A524 &lt;&gt; "",VLOOKUP($A524,CSP!$1:$1048576,25,FALSE),"")</f>
        <v/>
      </c>
      <c r="N524" s="142"/>
      <c r="O524" s="144"/>
      <c r="P524" s="141" t="str">
        <f t="shared" ref="P524:P587" ca="1" si="130">IF(OR(N524="",O524="",A524=""),"",N524/(2^((TODAY()-O524)/L524)))</f>
        <v/>
      </c>
      <c r="W524" s="96">
        <f>SUMIF($E$11:$E$1004,AA524,AE$11:$AE$1004)</f>
        <v>0</v>
      </c>
      <c r="X524" s="74" t="str">
        <f t="shared" ref="X524:X587" si="131">IF(Z524&gt;=1000,"A",IF(OR(Z524&gt;=10,Y524&gt;=1),"B",IF(Z524&gt;=1,"C",IF(W524&gt;=1,"D","sans"))))</f>
        <v>sans</v>
      </c>
      <c r="Y524" s="74">
        <f>SUMIF($E$11:$E$1004,AA524,AD$11:$AD$1004)</f>
        <v>0</v>
      </c>
      <c r="Z524" s="95">
        <f>SUMIF($E$11:$E$1004,AA524,AB$11:$AB$1004)</f>
        <v>0</v>
      </c>
      <c r="AA524" s="97">
        <f t="shared" si="126"/>
        <v>514</v>
      </c>
      <c r="AB524" s="74">
        <f t="shared" ref="AB524:AB587" si="132">IF(AND(B524&lt;&gt;"",G524&lt;&gt;""),B524/G524,0)</f>
        <v>0</v>
      </c>
      <c r="AC524" s="74">
        <f t="shared" ref="AC524:AC587" si="133">IF(AB524&gt;=1,1,0)</f>
        <v>0</v>
      </c>
      <c r="AD524" s="74">
        <f t="shared" ref="AD524:AD587" si="134">IF(AND(B524&lt;&gt;"",D524="oui"),1,0)</f>
        <v>0</v>
      </c>
      <c r="AE524" s="96">
        <f t="shared" ref="AE524:AE587" si="135">IF(B524&lt;&gt;"",B524/F524,0)</f>
        <v>0</v>
      </c>
      <c r="AF524" s="74" t="str">
        <f t="shared" ref="AF524:AF587" si="136">X524</f>
        <v>sans</v>
      </c>
      <c r="AG524" s="74">
        <f t="shared" ref="AG524:AG587" si="137">IF(B524&lt;&gt;"",IF(J524="sans",0,IF(J524="A",4,IF(J524="B",3,IF(J524="C",2,IF(J524="D",1,""))))),0)</f>
        <v>0</v>
      </c>
      <c r="AH524" s="74">
        <f t="shared" si="128"/>
        <v>0</v>
      </c>
      <c r="AI524" s="74">
        <f t="shared" si="127"/>
        <v>0</v>
      </c>
      <c r="AJ524" s="74">
        <f t="shared" ref="AJ524:AJ587" si="138">IF(AI524&gt;=1,1,0)</f>
        <v>0</v>
      </c>
      <c r="AK524" s="74">
        <f t="shared" ref="AK524:AK587" si="139">IF(C524&lt;&gt;"",L524,0)</f>
        <v>0</v>
      </c>
    </row>
    <row r="525" spans="1:37" ht="15.75" customHeight="1">
      <c r="A525" s="20"/>
      <c r="B525" s="19"/>
      <c r="C525" s="19"/>
      <c r="D525" s="70"/>
      <c r="E525" s="71"/>
      <c r="F525" s="125" t="str">
        <f>IF($A525 &lt;&gt; "",VLOOKUP($A525,CSP!$1:$1048576,10,FALSE)/1000000,"")</f>
        <v/>
      </c>
      <c r="G525" s="125" t="str">
        <f>IF($A525 &lt;&gt; "",VLOOKUP($A525,CSP!$1:$1048576,14,FALSE)/1000000,"")</f>
        <v/>
      </c>
      <c r="H525" s="126" t="str">
        <f t="shared" ref="H525:H588" si="140">IF(AND(C525&lt;&gt;0,A525&lt;&gt;""), $C525/$F525,"")</f>
        <v/>
      </c>
      <c r="I525" s="126" t="str">
        <f t="shared" ref="I525:I588" si="141">IF(AND(F525=0,OR(B525&lt;&gt;"",C525&lt;&gt;"")),1,IF(AND(A525&lt;&gt;"",OR(B525&lt;&gt;"",C525&lt;&gt;"")),(B525+C525)/F525,""))</f>
        <v/>
      </c>
      <c r="J525" s="126" t="str">
        <f t="shared" si="129"/>
        <v/>
      </c>
      <c r="K525" s="132" t="str">
        <f>IF($A525 &lt;&gt; "",VLOOKUP($A525,CSP!$1:$1048576,11,FALSE),"")</f>
        <v/>
      </c>
      <c r="L525" s="133" t="str">
        <f>IF($A525 &lt;&gt; "",VLOOKUP($A525,CSP!$1:$1048576,25,FALSE),"")</f>
        <v/>
      </c>
      <c r="N525" s="142"/>
      <c r="O525" s="144"/>
      <c r="P525" s="141" t="str">
        <f t="shared" ca="1" si="130"/>
        <v/>
      </c>
      <c r="W525" s="96">
        <f>SUMIF($E$11:$E$1004,AA525,AE$11:$AE$1004)</f>
        <v>0</v>
      </c>
      <c r="X525" s="74" t="str">
        <f t="shared" si="131"/>
        <v>sans</v>
      </c>
      <c r="Y525" s="74">
        <f>SUMIF($E$11:$E$1004,AA525,AD$11:$AD$1004)</f>
        <v>0</v>
      </c>
      <c r="Z525" s="95">
        <f>SUMIF($E$11:$E$1004,AA525,AB$11:$AB$1004)</f>
        <v>0</v>
      </c>
      <c r="AA525" s="97">
        <f t="shared" ref="AA525:AA588" si="142">1+AA524</f>
        <v>515</v>
      </c>
      <c r="AB525" s="74">
        <f t="shared" si="132"/>
        <v>0</v>
      </c>
      <c r="AC525" s="74">
        <f t="shared" si="133"/>
        <v>0</v>
      </c>
      <c r="AD525" s="74">
        <f t="shared" si="134"/>
        <v>0</v>
      </c>
      <c r="AE525" s="96">
        <f t="shared" si="135"/>
        <v>0</v>
      </c>
      <c r="AF525" s="74" t="str">
        <f t="shared" si="136"/>
        <v>sans</v>
      </c>
      <c r="AG525" s="74">
        <f t="shared" si="137"/>
        <v>0</v>
      </c>
      <c r="AH525" s="74">
        <f t="shared" si="128"/>
        <v>0</v>
      </c>
      <c r="AI525" s="74">
        <f t="shared" ref="AI525:AI588" si="143">IF(AND(B525&lt;&gt;"",ISNUMBER(K525),K525&lt;&gt;0),B525/K525,0)</f>
        <v>0</v>
      </c>
      <c r="AJ525" s="74">
        <f t="shared" si="138"/>
        <v>0</v>
      </c>
      <c r="AK525" s="74">
        <f t="shared" si="139"/>
        <v>0</v>
      </c>
    </row>
    <row r="526" spans="1:37" ht="15.75" customHeight="1">
      <c r="A526" s="20"/>
      <c r="B526" s="19"/>
      <c r="C526" s="19"/>
      <c r="D526" s="70"/>
      <c r="E526" s="71"/>
      <c r="F526" s="125" t="str">
        <f>IF($A526 &lt;&gt; "",VLOOKUP($A526,CSP!$1:$1048576,10,FALSE)/1000000,"")</f>
        <v/>
      </c>
      <c r="G526" s="125" t="str">
        <f>IF($A526 &lt;&gt; "",VLOOKUP($A526,CSP!$1:$1048576,14,FALSE)/1000000,"")</f>
        <v/>
      </c>
      <c r="H526" s="126" t="str">
        <f t="shared" si="140"/>
        <v/>
      </c>
      <c r="I526" s="126" t="str">
        <f t="shared" si="141"/>
        <v/>
      </c>
      <c r="J526" s="126" t="str">
        <f t="shared" si="129"/>
        <v/>
      </c>
      <c r="K526" s="132" t="str">
        <f>IF($A526 &lt;&gt; "",VLOOKUP($A526,CSP!$1:$1048576,11,FALSE),"")</f>
        <v/>
      </c>
      <c r="L526" s="133" t="str">
        <f>IF($A526 &lt;&gt; "",VLOOKUP($A526,CSP!$1:$1048576,25,FALSE),"")</f>
        <v/>
      </c>
      <c r="N526" s="142"/>
      <c r="O526" s="144"/>
      <c r="P526" s="141" t="str">
        <f t="shared" ca="1" si="130"/>
        <v/>
      </c>
      <c r="W526" s="96">
        <f>SUMIF($E$11:$E$1004,AA526,AE$11:$AE$1004)</f>
        <v>0</v>
      </c>
      <c r="X526" s="74" t="str">
        <f t="shared" si="131"/>
        <v>sans</v>
      </c>
      <c r="Y526" s="74">
        <f>SUMIF($E$11:$E$1004,AA526,AD$11:$AD$1004)</f>
        <v>0</v>
      </c>
      <c r="Z526" s="95">
        <f>SUMIF($E$11:$E$1004,AA526,AB$11:$AB$1004)</f>
        <v>0</v>
      </c>
      <c r="AA526" s="97">
        <f t="shared" si="142"/>
        <v>516</v>
      </c>
      <c r="AB526" s="74">
        <f t="shared" si="132"/>
        <v>0</v>
      </c>
      <c r="AC526" s="74">
        <f t="shared" si="133"/>
        <v>0</v>
      </c>
      <c r="AD526" s="74">
        <f t="shared" si="134"/>
        <v>0</v>
      </c>
      <c r="AE526" s="96">
        <f t="shared" si="135"/>
        <v>0</v>
      </c>
      <c r="AF526" s="74" t="str">
        <f t="shared" si="136"/>
        <v>sans</v>
      </c>
      <c r="AG526" s="74">
        <f t="shared" si="137"/>
        <v>0</v>
      </c>
      <c r="AH526" s="74">
        <f t="shared" si="128"/>
        <v>0</v>
      </c>
      <c r="AI526" s="74">
        <f t="shared" si="143"/>
        <v>0</v>
      </c>
      <c r="AJ526" s="74">
        <f t="shared" si="138"/>
        <v>0</v>
      </c>
      <c r="AK526" s="74">
        <f t="shared" si="139"/>
        <v>0</v>
      </c>
    </row>
    <row r="527" spans="1:37" ht="15.75" customHeight="1">
      <c r="A527" s="20"/>
      <c r="B527" s="19"/>
      <c r="C527" s="19"/>
      <c r="D527" s="70"/>
      <c r="E527" s="71"/>
      <c r="F527" s="125" t="str">
        <f>IF($A527 &lt;&gt; "",VLOOKUP($A527,CSP!$1:$1048576,10,FALSE)/1000000,"")</f>
        <v/>
      </c>
      <c r="G527" s="125" t="str">
        <f>IF($A527 &lt;&gt; "",VLOOKUP($A527,CSP!$1:$1048576,14,FALSE)/1000000,"")</f>
        <v/>
      </c>
      <c r="H527" s="126" t="str">
        <f t="shared" si="140"/>
        <v/>
      </c>
      <c r="I527" s="126" t="str">
        <f t="shared" si="141"/>
        <v/>
      </c>
      <c r="J527" s="126" t="str">
        <f t="shared" si="129"/>
        <v/>
      </c>
      <c r="K527" s="132" t="str">
        <f>IF($A527 &lt;&gt; "",VLOOKUP($A527,CSP!$1:$1048576,11,FALSE),"")</f>
        <v/>
      </c>
      <c r="L527" s="133" t="str">
        <f>IF($A527 &lt;&gt; "",VLOOKUP($A527,CSP!$1:$1048576,25,FALSE),"")</f>
        <v/>
      </c>
      <c r="N527" s="142"/>
      <c r="O527" s="144"/>
      <c r="P527" s="141" t="str">
        <f t="shared" ca="1" si="130"/>
        <v/>
      </c>
      <c r="W527" s="96">
        <f>SUMIF($E$11:$E$1004,AA527,AE$11:$AE$1004)</f>
        <v>0</v>
      </c>
      <c r="X527" s="74" t="str">
        <f t="shared" si="131"/>
        <v>sans</v>
      </c>
      <c r="Y527" s="74">
        <f>SUMIF($E$11:$E$1004,AA527,AD$11:$AD$1004)</f>
        <v>0</v>
      </c>
      <c r="Z527" s="95">
        <f>SUMIF($E$11:$E$1004,AA527,AB$11:$AB$1004)</f>
        <v>0</v>
      </c>
      <c r="AA527" s="97">
        <f t="shared" si="142"/>
        <v>517</v>
      </c>
      <c r="AB527" s="74">
        <f t="shared" si="132"/>
        <v>0</v>
      </c>
      <c r="AC527" s="74">
        <f t="shared" si="133"/>
        <v>0</v>
      </c>
      <c r="AD527" s="74">
        <f t="shared" si="134"/>
        <v>0</v>
      </c>
      <c r="AE527" s="96">
        <f t="shared" si="135"/>
        <v>0</v>
      </c>
      <c r="AF527" s="74" t="str">
        <f t="shared" si="136"/>
        <v>sans</v>
      </c>
      <c r="AG527" s="74">
        <f t="shared" si="137"/>
        <v>0</v>
      </c>
      <c r="AH527" s="74">
        <f t="shared" si="128"/>
        <v>0</v>
      </c>
      <c r="AI527" s="74">
        <f t="shared" si="143"/>
        <v>0</v>
      </c>
      <c r="AJ527" s="74">
        <f t="shared" si="138"/>
        <v>0</v>
      </c>
      <c r="AK527" s="74">
        <f t="shared" si="139"/>
        <v>0</v>
      </c>
    </row>
    <row r="528" spans="1:37" ht="15.75" customHeight="1">
      <c r="A528" s="20"/>
      <c r="B528" s="19"/>
      <c r="C528" s="19"/>
      <c r="D528" s="70"/>
      <c r="E528" s="71"/>
      <c r="F528" s="125" t="str">
        <f>IF($A528 &lt;&gt; "",VLOOKUP($A528,CSP!$1:$1048576,10,FALSE)/1000000,"")</f>
        <v/>
      </c>
      <c r="G528" s="125" t="str">
        <f>IF($A528 &lt;&gt; "",VLOOKUP($A528,CSP!$1:$1048576,14,FALSE)/1000000,"")</f>
        <v/>
      </c>
      <c r="H528" s="126" t="str">
        <f t="shared" si="140"/>
        <v/>
      </c>
      <c r="I528" s="126" t="str">
        <f t="shared" si="141"/>
        <v/>
      </c>
      <c r="J528" s="126" t="str">
        <f t="shared" si="129"/>
        <v/>
      </c>
      <c r="K528" s="132" t="str">
        <f>IF($A528 &lt;&gt; "",VLOOKUP($A528,CSP!$1:$1048576,11,FALSE),"")</f>
        <v/>
      </c>
      <c r="L528" s="133" t="str">
        <f>IF($A528 &lt;&gt; "",VLOOKUP($A528,CSP!$1:$1048576,25,FALSE),"")</f>
        <v/>
      </c>
      <c r="N528" s="142"/>
      <c r="O528" s="144"/>
      <c r="P528" s="141" t="str">
        <f t="shared" ca="1" si="130"/>
        <v/>
      </c>
      <c r="W528" s="96">
        <f>SUMIF($E$11:$E$1004,AA528,AE$11:$AE$1004)</f>
        <v>0</v>
      </c>
      <c r="X528" s="74" t="str">
        <f t="shared" si="131"/>
        <v>sans</v>
      </c>
      <c r="Y528" s="74">
        <f>SUMIF($E$11:$E$1004,AA528,AD$11:$AD$1004)</f>
        <v>0</v>
      </c>
      <c r="Z528" s="95">
        <f>SUMIF($E$11:$E$1004,AA528,AB$11:$AB$1004)</f>
        <v>0</v>
      </c>
      <c r="AA528" s="97">
        <f t="shared" si="142"/>
        <v>518</v>
      </c>
      <c r="AB528" s="74">
        <f t="shared" si="132"/>
        <v>0</v>
      </c>
      <c r="AC528" s="74">
        <f t="shared" si="133"/>
        <v>0</v>
      </c>
      <c r="AD528" s="74">
        <f t="shared" si="134"/>
        <v>0</v>
      </c>
      <c r="AE528" s="96">
        <f t="shared" si="135"/>
        <v>0</v>
      </c>
      <c r="AF528" s="74" t="str">
        <f t="shared" si="136"/>
        <v>sans</v>
      </c>
      <c r="AG528" s="74">
        <f t="shared" si="137"/>
        <v>0</v>
      </c>
      <c r="AH528" s="74">
        <f t="shared" si="128"/>
        <v>0</v>
      </c>
      <c r="AI528" s="74">
        <f t="shared" si="143"/>
        <v>0</v>
      </c>
      <c r="AJ528" s="74">
        <f t="shared" si="138"/>
        <v>0</v>
      </c>
      <c r="AK528" s="74">
        <f t="shared" si="139"/>
        <v>0</v>
      </c>
    </row>
    <row r="529" spans="1:37" ht="15.75" customHeight="1">
      <c r="A529" s="20"/>
      <c r="B529" s="19"/>
      <c r="C529" s="19"/>
      <c r="D529" s="70"/>
      <c r="E529" s="71"/>
      <c r="F529" s="125" t="str">
        <f>IF($A529 &lt;&gt; "",VLOOKUP($A529,CSP!$1:$1048576,10,FALSE)/1000000,"")</f>
        <v/>
      </c>
      <c r="G529" s="125" t="str">
        <f>IF($A529 &lt;&gt; "",VLOOKUP($A529,CSP!$1:$1048576,14,FALSE)/1000000,"")</f>
        <v/>
      </c>
      <c r="H529" s="126" t="str">
        <f t="shared" si="140"/>
        <v/>
      </c>
      <c r="I529" s="126" t="str">
        <f t="shared" si="141"/>
        <v/>
      </c>
      <c r="J529" s="126" t="str">
        <f t="shared" si="129"/>
        <v/>
      </c>
      <c r="K529" s="132" t="str">
        <f>IF($A529 &lt;&gt; "",VLOOKUP($A529,CSP!$1:$1048576,11,FALSE),"")</f>
        <v/>
      </c>
      <c r="L529" s="133" t="str">
        <f>IF($A529 &lt;&gt; "",VLOOKUP($A529,CSP!$1:$1048576,25,FALSE),"")</f>
        <v/>
      </c>
      <c r="N529" s="142"/>
      <c r="O529" s="144"/>
      <c r="P529" s="141" t="str">
        <f t="shared" ca="1" si="130"/>
        <v/>
      </c>
      <c r="W529" s="96">
        <f>SUMIF($E$11:$E$1004,AA529,AE$11:$AE$1004)</f>
        <v>0</v>
      </c>
      <c r="X529" s="74" t="str">
        <f t="shared" si="131"/>
        <v>sans</v>
      </c>
      <c r="Y529" s="74">
        <f>SUMIF($E$11:$E$1004,AA529,AD$11:$AD$1004)</f>
        <v>0</v>
      </c>
      <c r="Z529" s="95">
        <f>SUMIF($E$11:$E$1004,AA529,AB$11:$AB$1004)</f>
        <v>0</v>
      </c>
      <c r="AA529" s="97">
        <f t="shared" si="142"/>
        <v>519</v>
      </c>
      <c r="AB529" s="74">
        <f t="shared" si="132"/>
        <v>0</v>
      </c>
      <c r="AC529" s="74">
        <f t="shared" si="133"/>
        <v>0</v>
      </c>
      <c r="AD529" s="74">
        <f t="shared" si="134"/>
        <v>0</v>
      </c>
      <c r="AE529" s="96">
        <f t="shared" si="135"/>
        <v>0</v>
      </c>
      <c r="AF529" s="74" t="str">
        <f t="shared" si="136"/>
        <v>sans</v>
      </c>
      <c r="AG529" s="74">
        <f t="shared" si="137"/>
        <v>0</v>
      </c>
      <c r="AH529" s="74">
        <f t="shared" si="128"/>
        <v>0</v>
      </c>
      <c r="AI529" s="74">
        <f t="shared" si="143"/>
        <v>0</v>
      </c>
      <c r="AJ529" s="74">
        <f t="shared" si="138"/>
        <v>0</v>
      </c>
      <c r="AK529" s="74">
        <f t="shared" si="139"/>
        <v>0</v>
      </c>
    </row>
    <row r="530" spans="1:37" ht="15.75" customHeight="1">
      <c r="A530" s="20"/>
      <c r="B530" s="19"/>
      <c r="C530" s="19"/>
      <c r="D530" s="70"/>
      <c r="E530" s="71"/>
      <c r="F530" s="125" t="str">
        <f>IF($A530 &lt;&gt; "",VLOOKUP($A530,CSP!$1:$1048576,10,FALSE)/1000000,"")</f>
        <v/>
      </c>
      <c r="G530" s="125" t="str">
        <f>IF($A530 &lt;&gt; "",VLOOKUP($A530,CSP!$1:$1048576,14,FALSE)/1000000,"")</f>
        <v/>
      </c>
      <c r="H530" s="126" t="str">
        <f t="shared" si="140"/>
        <v/>
      </c>
      <c r="I530" s="126" t="str">
        <f t="shared" si="141"/>
        <v/>
      </c>
      <c r="J530" s="126" t="str">
        <f t="shared" si="129"/>
        <v/>
      </c>
      <c r="K530" s="132" t="str">
        <f>IF($A530 &lt;&gt; "",VLOOKUP($A530,CSP!$1:$1048576,11,FALSE),"")</f>
        <v/>
      </c>
      <c r="L530" s="133" t="str">
        <f>IF($A530 &lt;&gt; "",VLOOKUP($A530,CSP!$1:$1048576,25,FALSE),"")</f>
        <v/>
      </c>
      <c r="N530" s="142"/>
      <c r="O530" s="144"/>
      <c r="P530" s="141" t="str">
        <f t="shared" ca="1" si="130"/>
        <v/>
      </c>
      <c r="W530" s="96">
        <f>SUMIF($E$11:$E$1004,AA530,AE$11:$AE$1004)</f>
        <v>0</v>
      </c>
      <c r="X530" s="74" t="str">
        <f t="shared" si="131"/>
        <v>sans</v>
      </c>
      <c r="Y530" s="74">
        <f>SUMIF($E$11:$E$1004,AA530,AD$11:$AD$1004)</f>
        <v>0</v>
      </c>
      <c r="Z530" s="95">
        <f>SUMIF($E$11:$E$1004,AA530,AB$11:$AB$1004)</f>
        <v>0</v>
      </c>
      <c r="AA530" s="97">
        <f t="shared" si="142"/>
        <v>520</v>
      </c>
      <c r="AB530" s="74">
        <f t="shared" si="132"/>
        <v>0</v>
      </c>
      <c r="AC530" s="74">
        <f t="shared" si="133"/>
        <v>0</v>
      </c>
      <c r="AD530" s="74">
        <f t="shared" si="134"/>
        <v>0</v>
      </c>
      <c r="AE530" s="96">
        <f t="shared" si="135"/>
        <v>0</v>
      </c>
      <c r="AF530" s="74" t="str">
        <f t="shared" si="136"/>
        <v>sans</v>
      </c>
      <c r="AG530" s="74">
        <f t="shared" si="137"/>
        <v>0</v>
      </c>
      <c r="AH530" s="74">
        <f t="shared" si="128"/>
        <v>0</v>
      </c>
      <c r="AI530" s="74">
        <f t="shared" si="143"/>
        <v>0</v>
      </c>
      <c r="AJ530" s="74">
        <f t="shared" si="138"/>
        <v>0</v>
      </c>
      <c r="AK530" s="74">
        <f t="shared" si="139"/>
        <v>0</v>
      </c>
    </row>
    <row r="531" spans="1:37" ht="15.75" customHeight="1">
      <c r="A531" s="20"/>
      <c r="B531" s="19"/>
      <c r="C531" s="19"/>
      <c r="D531" s="70"/>
      <c r="E531" s="71"/>
      <c r="F531" s="125" t="str">
        <f>IF($A531 &lt;&gt; "",VLOOKUP($A531,CSP!$1:$1048576,10,FALSE)/1000000,"")</f>
        <v/>
      </c>
      <c r="G531" s="125" t="str">
        <f>IF($A531 &lt;&gt; "",VLOOKUP($A531,CSP!$1:$1048576,14,FALSE)/1000000,"")</f>
        <v/>
      </c>
      <c r="H531" s="126" t="str">
        <f t="shared" si="140"/>
        <v/>
      </c>
      <c r="I531" s="126" t="str">
        <f t="shared" si="141"/>
        <v/>
      </c>
      <c r="J531" s="126" t="str">
        <f t="shared" si="129"/>
        <v/>
      </c>
      <c r="K531" s="132" t="str">
        <f>IF($A531 &lt;&gt; "",VLOOKUP($A531,CSP!$1:$1048576,11,FALSE),"")</f>
        <v/>
      </c>
      <c r="L531" s="133" t="str">
        <f>IF($A531 &lt;&gt; "",VLOOKUP($A531,CSP!$1:$1048576,25,FALSE),"")</f>
        <v/>
      </c>
      <c r="N531" s="142"/>
      <c r="O531" s="144"/>
      <c r="P531" s="141" t="str">
        <f t="shared" ca="1" si="130"/>
        <v/>
      </c>
      <c r="W531" s="96">
        <f>SUMIF($E$11:$E$1004,AA531,AE$11:$AE$1004)</f>
        <v>0</v>
      </c>
      <c r="X531" s="74" t="str">
        <f t="shared" si="131"/>
        <v>sans</v>
      </c>
      <c r="Y531" s="74">
        <f>SUMIF($E$11:$E$1004,AA531,AD$11:$AD$1004)</f>
        <v>0</v>
      </c>
      <c r="Z531" s="95">
        <f>SUMIF($E$11:$E$1004,AA531,AB$11:$AB$1004)</f>
        <v>0</v>
      </c>
      <c r="AA531" s="97">
        <f t="shared" si="142"/>
        <v>521</v>
      </c>
      <c r="AB531" s="74">
        <f t="shared" si="132"/>
        <v>0</v>
      </c>
      <c r="AC531" s="74">
        <f t="shared" si="133"/>
        <v>0</v>
      </c>
      <c r="AD531" s="74">
        <f t="shared" si="134"/>
        <v>0</v>
      </c>
      <c r="AE531" s="96">
        <f t="shared" si="135"/>
        <v>0</v>
      </c>
      <c r="AF531" s="74" t="str">
        <f t="shared" si="136"/>
        <v>sans</v>
      </c>
      <c r="AG531" s="74">
        <f t="shared" si="137"/>
        <v>0</v>
      </c>
      <c r="AH531" s="74">
        <f t="shared" si="128"/>
        <v>0</v>
      </c>
      <c r="AI531" s="74">
        <f t="shared" si="143"/>
        <v>0</v>
      </c>
      <c r="AJ531" s="74">
        <f t="shared" si="138"/>
        <v>0</v>
      </c>
      <c r="AK531" s="74">
        <f t="shared" si="139"/>
        <v>0</v>
      </c>
    </row>
    <row r="532" spans="1:37" ht="15.75" customHeight="1">
      <c r="A532" s="20"/>
      <c r="B532" s="19"/>
      <c r="C532" s="19"/>
      <c r="D532" s="70"/>
      <c r="E532" s="71"/>
      <c r="F532" s="125" t="str">
        <f>IF($A532 &lt;&gt; "",VLOOKUP($A532,CSP!$1:$1048576,10,FALSE)/1000000,"")</f>
        <v/>
      </c>
      <c r="G532" s="125" t="str">
        <f>IF($A532 &lt;&gt; "",VLOOKUP($A532,CSP!$1:$1048576,14,FALSE)/1000000,"")</f>
        <v/>
      </c>
      <c r="H532" s="126" t="str">
        <f t="shared" si="140"/>
        <v/>
      </c>
      <c r="I532" s="126" t="str">
        <f t="shared" si="141"/>
        <v/>
      </c>
      <c r="J532" s="126" t="str">
        <f t="shared" si="129"/>
        <v/>
      </c>
      <c r="K532" s="132" t="str">
        <f>IF($A532 &lt;&gt; "",VLOOKUP($A532,CSP!$1:$1048576,11,FALSE),"")</f>
        <v/>
      </c>
      <c r="L532" s="133" t="str">
        <f>IF($A532 &lt;&gt; "",VLOOKUP($A532,CSP!$1:$1048576,25,FALSE),"")</f>
        <v/>
      </c>
      <c r="N532" s="142"/>
      <c r="O532" s="144"/>
      <c r="P532" s="141" t="str">
        <f t="shared" ca="1" si="130"/>
        <v/>
      </c>
      <c r="W532" s="96">
        <f>SUMIF($E$11:$E$1004,AA532,AE$11:$AE$1004)</f>
        <v>0</v>
      </c>
      <c r="X532" s="74" t="str">
        <f t="shared" si="131"/>
        <v>sans</v>
      </c>
      <c r="Y532" s="74">
        <f>SUMIF($E$11:$E$1004,AA532,AD$11:$AD$1004)</f>
        <v>0</v>
      </c>
      <c r="Z532" s="95">
        <f>SUMIF($E$11:$E$1004,AA532,AB$11:$AB$1004)</f>
        <v>0</v>
      </c>
      <c r="AA532" s="97">
        <f t="shared" si="142"/>
        <v>522</v>
      </c>
      <c r="AB532" s="74">
        <f t="shared" si="132"/>
        <v>0</v>
      </c>
      <c r="AC532" s="74">
        <f t="shared" si="133"/>
        <v>0</v>
      </c>
      <c r="AD532" s="74">
        <f t="shared" si="134"/>
        <v>0</v>
      </c>
      <c r="AE532" s="96">
        <f t="shared" si="135"/>
        <v>0</v>
      </c>
      <c r="AF532" s="74" t="str">
        <f t="shared" si="136"/>
        <v>sans</v>
      </c>
      <c r="AG532" s="74">
        <f t="shared" si="137"/>
        <v>0</v>
      </c>
      <c r="AH532" s="74">
        <f t="shared" si="128"/>
        <v>0</v>
      </c>
      <c r="AI532" s="74">
        <f t="shared" si="143"/>
        <v>0</v>
      </c>
      <c r="AJ532" s="74">
        <f t="shared" si="138"/>
        <v>0</v>
      </c>
      <c r="AK532" s="74">
        <f t="shared" si="139"/>
        <v>0</v>
      </c>
    </row>
    <row r="533" spans="1:37" ht="15.75" customHeight="1">
      <c r="A533" s="20"/>
      <c r="B533" s="19"/>
      <c r="C533" s="19"/>
      <c r="D533" s="70"/>
      <c r="E533" s="71"/>
      <c r="F533" s="125" t="str">
        <f>IF($A533 &lt;&gt; "",VLOOKUP($A533,CSP!$1:$1048576,10,FALSE)/1000000,"")</f>
        <v/>
      </c>
      <c r="G533" s="125" t="str">
        <f>IF($A533 &lt;&gt; "",VLOOKUP($A533,CSP!$1:$1048576,14,FALSE)/1000000,"")</f>
        <v/>
      </c>
      <c r="H533" s="126" t="str">
        <f t="shared" si="140"/>
        <v/>
      </c>
      <c r="I533" s="126" t="str">
        <f t="shared" si="141"/>
        <v/>
      </c>
      <c r="J533" s="126" t="str">
        <f t="shared" si="129"/>
        <v/>
      </c>
      <c r="K533" s="132" t="str">
        <f>IF($A533 &lt;&gt; "",VLOOKUP($A533,CSP!$1:$1048576,11,FALSE),"")</f>
        <v/>
      </c>
      <c r="L533" s="133" t="str">
        <f>IF($A533 &lt;&gt; "",VLOOKUP($A533,CSP!$1:$1048576,25,FALSE),"")</f>
        <v/>
      </c>
      <c r="N533" s="142"/>
      <c r="O533" s="144"/>
      <c r="P533" s="141" t="str">
        <f t="shared" ca="1" si="130"/>
        <v/>
      </c>
      <c r="W533" s="96">
        <f>SUMIF($E$11:$E$1004,AA533,AE$11:$AE$1004)</f>
        <v>0</v>
      </c>
      <c r="X533" s="74" t="str">
        <f t="shared" si="131"/>
        <v>sans</v>
      </c>
      <c r="Y533" s="74">
        <f>SUMIF($E$11:$E$1004,AA533,AD$11:$AD$1004)</f>
        <v>0</v>
      </c>
      <c r="Z533" s="95">
        <f>SUMIF($E$11:$E$1004,AA533,AB$11:$AB$1004)</f>
        <v>0</v>
      </c>
      <c r="AA533" s="97">
        <f t="shared" si="142"/>
        <v>523</v>
      </c>
      <c r="AB533" s="74">
        <f t="shared" si="132"/>
        <v>0</v>
      </c>
      <c r="AC533" s="74">
        <f t="shared" si="133"/>
        <v>0</v>
      </c>
      <c r="AD533" s="74">
        <f t="shared" si="134"/>
        <v>0</v>
      </c>
      <c r="AE533" s="96">
        <f t="shared" si="135"/>
        <v>0</v>
      </c>
      <c r="AF533" s="74" t="str">
        <f t="shared" si="136"/>
        <v>sans</v>
      </c>
      <c r="AG533" s="74">
        <f t="shared" si="137"/>
        <v>0</v>
      </c>
      <c r="AH533" s="74">
        <f t="shared" si="128"/>
        <v>0</v>
      </c>
      <c r="AI533" s="74">
        <f t="shared" si="143"/>
        <v>0</v>
      </c>
      <c r="AJ533" s="74">
        <f t="shared" si="138"/>
        <v>0</v>
      </c>
      <c r="AK533" s="74">
        <f t="shared" si="139"/>
        <v>0</v>
      </c>
    </row>
    <row r="534" spans="1:37" ht="15.75" customHeight="1">
      <c r="A534" s="20"/>
      <c r="B534" s="19"/>
      <c r="C534" s="19"/>
      <c r="D534" s="70"/>
      <c r="E534" s="71"/>
      <c r="F534" s="125" t="str">
        <f>IF($A534 &lt;&gt; "",VLOOKUP($A534,CSP!$1:$1048576,10,FALSE)/1000000,"")</f>
        <v/>
      </c>
      <c r="G534" s="125" t="str">
        <f>IF($A534 &lt;&gt; "",VLOOKUP($A534,CSP!$1:$1048576,14,FALSE)/1000000,"")</f>
        <v/>
      </c>
      <c r="H534" s="126" t="str">
        <f t="shared" si="140"/>
        <v/>
      </c>
      <c r="I534" s="126" t="str">
        <f t="shared" si="141"/>
        <v/>
      </c>
      <c r="J534" s="126" t="str">
        <f t="shared" si="129"/>
        <v/>
      </c>
      <c r="K534" s="132" t="str">
        <f>IF($A534 &lt;&gt; "",VLOOKUP($A534,CSP!$1:$1048576,11,FALSE),"")</f>
        <v/>
      </c>
      <c r="L534" s="133" t="str">
        <f>IF($A534 &lt;&gt; "",VLOOKUP($A534,CSP!$1:$1048576,25,FALSE),"")</f>
        <v/>
      </c>
      <c r="N534" s="142"/>
      <c r="O534" s="144"/>
      <c r="P534" s="141" t="str">
        <f t="shared" ca="1" si="130"/>
        <v/>
      </c>
      <c r="W534" s="96">
        <f>SUMIF($E$11:$E$1004,AA534,AE$11:$AE$1004)</f>
        <v>0</v>
      </c>
      <c r="X534" s="74" t="str">
        <f t="shared" si="131"/>
        <v>sans</v>
      </c>
      <c r="Y534" s="74">
        <f>SUMIF($E$11:$E$1004,AA534,AD$11:$AD$1004)</f>
        <v>0</v>
      </c>
      <c r="Z534" s="95">
        <f>SUMIF($E$11:$E$1004,AA534,AB$11:$AB$1004)</f>
        <v>0</v>
      </c>
      <c r="AA534" s="97">
        <f t="shared" si="142"/>
        <v>524</v>
      </c>
      <c r="AB534" s="74">
        <f t="shared" si="132"/>
        <v>0</v>
      </c>
      <c r="AC534" s="74">
        <f t="shared" si="133"/>
        <v>0</v>
      </c>
      <c r="AD534" s="74">
        <f t="shared" si="134"/>
        <v>0</v>
      </c>
      <c r="AE534" s="96">
        <f t="shared" si="135"/>
        <v>0</v>
      </c>
      <c r="AF534" s="74" t="str">
        <f t="shared" si="136"/>
        <v>sans</v>
      </c>
      <c r="AG534" s="74">
        <f t="shared" si="137"/>
        <v>0</v>
      </c>
      <c r="AH534" s="74">
        <f t="shared" si="128"/>
        <v>0</v>
      </c>
      <c r="AI534" s="74">
        <f t="shared" si="143"/>
        <v>0</v>
      </c>
      <c r="AJ534" s="74">
        <f t="shared" si="138"/>
        <v>0</v>
      </c>
      <c r="AK534" s="74">
        <f t="shared" si="139"/>
        <v>0</v>
      </c>
    </row>
    <row r="535" spans="1:37" ht="15.75" customHeight="1">
      <c r="A535" s="20"/>
      <c r="B535" s="19"/>
      <c r="C535" s="19"/>
      <c r="D535" s="70"/>
      <c r="E535" s="71"/>
      <c r="F535" s="125" t="str">
        <f>IF($A535 &lt;&gt; "",VLOOKUP($A535,CSP!$1:$1048576,10,FALSE)/1000000,"")</f>
        <v/>
      </c>
      <c r="G535" s="125" t="str">
        <f>IF($A535 &lt;&gt; "",VLOOKUP($A535,CSP!$1:$1048576,14,FALSE)/1000000,"")</f>
        <v/>
      </c>
      <c r="H535" s="126" t="str">
        <f t="shared" si="140"/>
        <v/>
      </c>
      <c r="I535" s="126" t="str">
        <f t="shared" si="141"/>
        <v/>
      </c>
      <c r="J535" s="126" t="str">
        <f t="shared" si="129"/>
        <v/>
      </c>
      <c r="K535" s="132" t="str">
        <f>IF($A535 &lt;&gt; "",VLOOKUP($A535,CSP!$1:$1048576,11,FALSE),"")</f>
        <v/>
      </c>
      <c r="L535" s="133" t="str">
        <f>IF($A535 &lt;&gt; "",VLOOKUP($A535,CSP!$1:$1048576,25,FALSE),"")</f>
        <v/>
      </c>
      <c r="N535" s="142"/>
      <c r="O535" s="144"/>
      <c r="P535" s="141" t="str">
        <f t="shared" ca="1" si="130"/>
        <v/>
      </c>
      <c r="W535" s="96">
        <f>SUMIF($E$11:$E$1004,AA535,AE$11:$AE$1004)</f>
        <v>0</v>
      </c>
      <c r="X535" s="74" t="str">
        <f t="shared" si="131"/>
        <v>sans</v>
      </c>
      <c r="Y535" s="74">
        <f>SUMIF($E$11:$E$1004,AA535,AD$11:$AD$1004)</f>
        <v>0</v>
      </c>
      <c r="Z535" s="95">
        <f>SUMIF($E$11:$E$1004,AA535,AB$11:$AB$1004)</f>
        <v>0</v>
      </c>
      <c r="AA535" s="97">
        <f t="shared" si="142"/>
        <v>525</v>
      </c>
      <c r="AB535" s="74">
        <f t="shared" si="132"/>
        <v>0</v>
      </c>
      <c r="AC535" s="74">
        <f t="shared" si="133"/>
        <v>0</v>
      </c>
      <c r="AD535" s="74">
        <f t="shared" si="134"/>
        <v>0</v>
      </c>
      <c r="AE535" s="96">
        <f t="shared" si="135"/>
        <v>0</v>
      </c>
      <c r="AF535" s="74" t="str">
        <f t="shared" si="136"/>
        <v>sans</v>
      </c>
      <c r="AG535" s="74">
        <f t="shared" si="137"/>
        <v>0</v>
      </c>
      <c r="AH535" s="74">
        <f t="shared" si="128"/>
        <v>0</v>
      </c>
      <c r="AI535" s="74">
        <f t="shared" si="143"/>
        <v>0</v>
      </c>
      <c r="AJ535" s="74">
        <f t="shared" si="138"/>
        <v>0</v>
      </c>
      <c r="AK535" s="74">
        <f t="shared" si="139"/>
        <v>0</v>
      </c>
    </row>
    <row r="536" spans="1:37" ht="15.75" customHeight="1">
      <c r="A536" s="20"/>
      <c r="B536" s="19"/>
      <c r="C536" s="19"/>
      <c r="D536" s="70"/>
      <c r="E536" s="71"/>
      <c r="F536" s="125" t="str">
        <f>IF($A536 &lt;&gt; "",VLOOKUP($A536,CSP!$1:$1048576,10,FALSE)/1000000,"")</f>
        <v/>
      </c>
      <c r="G536" s="125" t="str">
        <f>IF($A536 &lt;&gt; "",VLOOKUP($A536,CSP!$1:$1048576,14,FALSE)/1000000,"")</f>
        <v/>
      </c>
      <c r="H536" s="126" t="str">
        <f t="shared" si="140"/>
        <v/>
      </c>
      <c r="I536" s="126" t="str">
        <f t="shared" si="141"/>
        <v/>
      </c>
      <c r="J536" s="126" t="str">
        <f t="shared" si="129"/>
        <v/>
      </c>
      <c r="K536" s="132" t="str">
        <f>IF($A536 &lt;&gt; "",VLOOKUP($A536,CSP!$1:$1048576,11,FALSE),"")</f>
        <v/>
      </c>
      <c r="L536" s="133" t="str">
        <f>IF($A536 &lt;&gt; "",VLOOKUP($A536,CSP!$1:$1048576,25,FALSE),"")</f>
        <v/>
      </c>
      <c r="N536" s="142"/>
      <c r="O536" s="144"/>
      <c r="P536" s="141" t="str">
        <f t="shared" ca="1" si="130"/>
        <v/>
      </c>
      <c r="W536" s="96">
        <f>SUMIF($E$11:$E$1004,AA536,AE$11:$AE$1004)</f>
        <v>0</v>
      </c>
      <c r="X536" s="74" t="str">
        <f t="shared" si="131"/>
        <v>sans</v>
      </c>
      <c r="Y536" s="74">
        <f>SUMIF($E$11:$E$1004,AA536,AD$11:$AD$1004)</f>
        <v>0</v>
      </c>
      <c r="Z536" s="95">
        <f>SUMIF($E$11:$E$1004,AA536,AB$11:$AB$1004)</f>
        <v>0</v>
      </c>
      <c r="AA536" s="97">
        <f t="shared" si="142"/>
        <v>526</v>
      </c>
      <c r="AB536" s="74">
        <f t="shared" si="132"/>
        <v>0</v>
      </c>
      <c r="AC536" s="74">
        <f t="shared" si="133"/>
        <v>0</v>
      </c>
      <c r="AD536" s="74">
        <f t="shared" si="134"/>
        <v>0</v>
      </c>
      <c r="AE536" s="96">
        <f t="shared" si="135"/>
        <v>0</v>
      </c>
      <c r="AF536" s="74" t="str">
        <f t="shared" si="136"/>
        <v>sans</v>
      </c>
      <c r="AG536" s="74">
        <f t="shared" si="137"/>
        <v>0</v>
      </c>
      <c r="AH536" s="74">
        <f t="shared" si="128"/>
        <v>0</v>
      </c>
      <c r="AI536" s="74">
        <f t="shared" si="143"/>
        <v>0</v>
      </c>
      <c r="AJ536" s="74">
        <f t="shared" si="138"/>
        <v>0</v>
      </c>
      <c r="AK536" s="74">
        <f t="shared" si="139"/>
        <v>0</v>
      </c>
    </row>
    <row r="537" spans="1:37" ht="15.75" customHeight="1">
      <c r="A537" s="20"/>
      <c r="B537" s="19"/>
      <c r="C537" s="19"/>
      <c r="D537" s="70"/>
      <c r="E537" s="71"/>
      <c r="F537" s="125" t="str">
        <f>IF($A537 &lt;&gt; "",VLOOKUP($A537,CSP!$1:$1048576,10,FALSE)/1000000,"")</f>
        <v/>
      </c>
      <c r="G537" s="125" t="str">
        <f>IF($A537 &lt;&gt; "",VLOOKUP($A537,CSP!$1:$1048576,14,FALSE)/1000000,"")</f>
        <v/>
      </c>
      <c r="H537" s="126" t="str">
        <f t="shared" si="140"/>
        <v/>
      </c>
      <c r="I537" s="126" t="str">
        <f t="shared" si="141"/>
        <v/>
      </c>
      <c r="J537" s="126" t="str">
        <f t="shared" si="129"/>
        <v/>
      </c>
      <c r="K537" s="132" t="str">
        <f>IF($A537 &lt;&gt; "",VLOOKUP($A537,CSP!$1:$1048576,11,FALSE),"")</f>
        <v/>
      </c>
      <c r="L537" s="133" t="str">
        <f>IF($A537 &lt;&gt; "",VLOOKUP($A537,CSP!$1:$1048576,25,FALSE),"")</f>
        <v/>
      </c>
      <c r="N537" s="142"/>
      <c r="O537" s="144"/>
      <c r="P537" s="141" t="str">
        <f t="shared" ca="1" si="130"/>
        <v/>
      </c>
      <c r="W537" s="96">
        <f>SUMIF($E$11:$E$1004,AA537,AE$11:$AE$1004)</f>
        <v>0</v>
      </c>
      <c r="X537" s="74" t="str">
        <f t="shared" si="131"/>
        <v>sans</v>
      </c>
      <c r="Y537" s="74">
        <f>SUMIF($E$11:$E$1004,AA537,AD$11:$AD$1004)</f>
        <v>0</v>
      </c>
      <c r="Z537" s="95">
        <f>SUMIF($E$11:$E$1004,AA537,AB$11:$AB$1004)</f>
        <v>0</v>
      </c>
      <c r="AA537" s="97">
        <f t="shared" si="142"/>
        <v>527</v>
      </c>
      <c r="AB537" s="74">
        <f t="shared" si="132"/>
        <v>0</v>
      </c>
      <c r="AC537" s="74">
        <f t="shared" si="133"/>
        <v>0</v>
      </c>
      <c r="AD537" s="74">
        <f t="shared" si="134"/>
        <v>0</v>
      </c>
      <c r="AE537" s="96">
        <f t="shared" si="135"/>
        <v>0</v>
      </c>
      <c r="AF537" s="74" t="str">
        <f t="shared" si="136"/>
        <v>sans</v>
      </c>
      <c r="AG537" s="74">
        <f t="shared" si="137"/>
        <v>0</v>
      </c>
      <c r="AH537" s="74">
        <f t="shared" si="128"/>
        <v>0</v>
      </c>
      <c r="AI537" s="74">
        <f t="shared" si="143"/>
        <v>0</v>
      </c>
      <c r="AJ537" s="74">
        <f t="shared" si="138"/>
        <v>0</v>
      </c>
      <c r="AK537" s="74">
        <f t="shared" si="139"/>
        <v>0</v>
      </c>
    </row>
    <row r="538" spans="1:37" ht="15.75" customHeight="1">
      <c r="A538" s="20"/>
      <c r="B538" s="19"/>
      <c r="C538" s="19"/>
      <c r="D538" s="70"/>
      <c r="E538" s="71"/>
      <c r="F538" s="125" t="str">
        <f>IF($A538 &lt;&gt; "",VLOOKUP($A538,CSP!$1:$1048576,10,FALSE)/1000000,"")</f>
        <v/>
      </c>
      <c r="G538" s="125" t="str">
        <f>IF($A538 &lt;&gt; "",VLOOKUP($A538,CSP!$1:$1048576,14,FALSE)/1000000,"")</f>
        <v/>
      </c>
      <c r="H538" s="126" t="str">
        <f t="shared" si="140"/>
        <v/>
      </c>
      <c r="I538" s="126" t="str">
        <f t="shared" si="141"/>
        <v/>
      </c>
      <c r="J538" s="126" t="str">
        <f t="shared" si="129"/>
        <v/>
      </c>
      <c r="K538" s="132" t="str">
        <f>IF($A538 &lt;&gt; "",VLOOKUP($A538,CSP!$1:$1048576,11,FALSE),"")</f>
        <v/>
      </c>
      <c r="L538" s="133" t="str">
        <f>IF($A538 &lt;&gt; "",VLOOKUP($A538,CSP!$1:$1048576,25,FALSE),"")</f>
        <v/>
      </c>
      <c r="N538" s="142"/>
      <c r="O538" s="144"/>
      <c r="P538" s="141" t="str">
        <f t="shared" ca="1" si="130"/>
        <v/>
      </c>
      <c r="W538" s="96">
        <f>SUMIF($E$11:$E$1004,AA538,AE$11:$AE$1004)</f>
        <v>0</v>
      </c>
      <c r="X538" s="74" t="str">
        <f t="shared" si="131"/>
        <v>sans</v>
      </c>
      <c r="Y538" s="74">
        <f>SUMIF($E$11:$E$1004,AA538,AD$11:$AD$1004)</f>
        <v>0</v>
      </c>
      <c r="Z538" s="95">
        <f>SUMIF($E$11:$E$1004,AA538,AB$11:$AB$1004)</f>
        <v>0</v>
      </c>
      <c r="AA538" s="97">
        <f t="shared" si="142"/>
        <v>528</v>
      </c>
      <c r="AB538" s="74">
        <f t="shared" si="132"/>
        <v>0</v>
      </c>
      <c r="AC538" s="74">
        <f t="shared" si="133"/>
        <v>0</v>
      </c>
      <c r="AD538" s="74">
        <f t="shared" si="134"/>
        <v>0</v>
      </c>
      <c r="AE538" s="96">
        <f t="shared" si="135"/>
        <v>0</v>
      </c>
      <c r="AF538" s="74" t="str">
        <f t="shared" si="136"/>
        <v>sans</v>
      </c>
      <c r="AG538" s="74">
        <f t="shared" si="137"/>
        <v>0</v>
      </c>
      <c r="AH538" s="74">
        <f t="shared" si="128"/>
        <v>0</v>
      </c>
      <c r="AI538" s="74">
        <f t="shared" si="143"/>
        <v>0</v>
      </c>
      <c r="AJ538" s="74">
        <f t="shared" si="138"/>
        <v>0</v>
      </c>
      <c r="AK538" s="74">
        <f t="shared" si="139"/>
        <v>0</v>
      </c>
    </row>
    <row r="539" spans="1:37" ht="15.75" customHeight="1">
      <c r="A539" s="20"/>
      <c r="B539" s="19"/>
      <c r="C539" s="19"/>
      <c r="D539" s="70"/>
      <c r="E539" s="71"/>
      <c r="F539" s="125" t="str">
        <f>IF($A539 &lt;&gt; "",VLOOKUP($A539,CSP!$1:$1048576,10,FALSE)/1000000,"")</f>
        <v/>
      </c>
      <c r="G539" s="125" t="str">
        <f>IF($A539 &lt;&gt; "",VLOOKUP($A539,CSP!$1:$1048576,14,FALSE)/1000000,"")</f>
        <v/>
      </c>
      <c r="H539" s="126" t="str">
        <f t="shared" si="140"/>
        <v/>
      </c>
      <c r="I539" s="126" t="str">
        <f t="shared" si="141"/>
        <v/>
      </c>
      <c r="J539" s="126" t="str">
        <f t="shared" si="129"/>
        <v/>
      </c>
      <c r="K539" s="132" t="str">
        <f>IF($A539 &lt;&gt; "",VLOOKUP($A539,CSP!$1:$1048576,11,FALSE),"")</f>
        <v/>
      </c>
      <c r="L539" s="133" t="str">
        <f>IF($A539 &lt;&gt; "",VLOOKUP($A539,CSP!$1:$1048576,25,FALSE),"")</f>
        <v/>
      </c>
      <c r="N539" s="142"/>
      <c r="O539" s="144"/>
      <c r="P539" s="141" t="str">
        <f t="shared" ca="1" si="130"/>
        <v/>
      </c>
      <c r="W539" s="96">
        <f>SUMIF($E$11:$E$1004,AA539,AE$11:$AE$1004)</f>
        <v>0</v>
      </c>
      <c r="X539" s="74" t="str">
        <f t="shared" si="131"/>
        <v>sans</v>
      </c>
      <c r="Y539" s="74">
        <f>SUMIF($E$11:$E$1004,AA539,AD$11:$AD$1004)</f>
        <v>0</v>
      </c>
      <c r="Z539" s="95">
        <f>SUMIF($E$11:$E$1004,AA539,AB$11:$AB$1004)</f>
        <v>0</v>
      </c>
      <c r="AA539" s="97">
        <f t="shared" si="142"/>
        <v>529</v>
      </c>
      <c r="AB539" s="74">
        <f t="shared" si="132"/>
        <v>0</v>
      </c>
      <c r="AC539" s="74">
        <f t="shared" si="133"/>
        <v>0</v>
      </c>
      <c r="AD539" s="74">
        <f t="shared" si="134"/>
        <v>0</v>
      </c>
      <c r="AE539" s="96">
        <f t="shared" si="135"/>
        <v>0</v>
      </c>
      <c r="AF539" s="74" t="str">
        <f t="shared" si="136"/>
        <v>sans</v>
      </c>
      <c r="AG539" s="74">
        <f t="shared" si="137"/>
        <v>0</v>
      </c>
      <c r="AH539" s="74">
        <f t="shared" si="128"/>
        <v>0</v>
      </c>
      <c r="AI539" s="74">
        <f t="shared" si="143"/>
        <v>0</v>
      </c>
      <c r="AJ539" s="74">
        <f t="shared" si="138"/>
        <v>0</v>
      </c>
      <c r="AK539" s="74">
        <f t="shared" si="139"/>
        <v>0</v>
      </c>
    </row>
    <row r="540" spans="1:37" ht="15.75" customHeight="1">
      <c r="A540" s="20"/>
      <c r="B540" s="19"/>
      <c r="C540" s="19"/>
      <c r="D540" s="70"/>
      <c r="E540" s="71"/>
      <c r="F540" s="125" t="str">
        <f>IF($A540 &lt;&gt; "",VLOOKUP($A540,CSP!$1:$1048576,10,FALSE)/1000000,"")</f>
        <v/>
      </c>
      <c r="G540" s="125" t="str">
        <f>IF($A540 &lt;&gt; "",VLOOKUP($A540,CSP!$1:$1048576,14,FALSE)/1000000,"")</f>
        <v/>
      </c>
      <c r="H540" s="126" t="str">
        <f t="shared" si="140"/>
        <v/>
      </c>
      <c r="I540" s="126" t="str">
        <f t="shared" si="141"/>
        <v/>
      </c>
      <c r="J540" s="126" t="str">
        <f t="shared" si="129"/>
        <v/>
      </c>
      <c r="K540" s="132" t="str">
        <f>IF($A540 &lt;&gt; "",VLOOKUP($A540,CSP!$1:$1048576,11,FALSE),"")</f>
        <v/>
      </c>
      <c r="L540" s="133" t="str">
        <f>IF($A540 &lt;&gt; "",VLOOKUP($A540,CSP!$1:$1048576,25,FALSE),"")</f>
        <v/>
      </c>
      <c r="N540" s="142"/>
      <c r="O540" s="144"/>
      <c r="P540" s="141" t="str">
        <f t="shared" ca="1" si="130"/>
        <v/>
      </c>
      <c r="W540" s="96">
        <f>SUMIF($E$11:$E$1004,AA540,AE$11:$AE$1004)</f>
        <v>0</v>
      </c>
      <c r="X540" s="74" t="str">
        <f t="shared" si="131"/>
        <v>sans</v>
      </c>
      <c r="Y540" s="74">
        <f>SUMIF($E$11:$E$1004,AA540,AD$11:$AD$1004)</f>
        <v>0</v>
      </c>
      <c r="Z540" s="95">
        <f>SUMIF($E$11:$E$1004,AA540,AB$11:$AB$1004)</f>
        <v>0</v>
      </c>
      <c r="AA540" s="97">
        <f t="shared" si="142"/>
        <v>530</v>
      </c>
      <c r="AB540" s="74">
        <f t="shared" si="132"/>
        <v>0</v>
      </c>
      <c r="AC540" s="74">
        <f t="shared" si="133"/>
        <v>0</v>
      </c>
      <c r="AD540" s="74">
        <f t="shared" si="134"/>
        <v>0</v>
      </c>
      <c r="AE540" s="96">
        <f t="shared" si="135"/>
        <v>0</v>
      </c>
      <c r="AF540" s="74" t="str">
        <f t="shared" si="136"/>
        <v>sans</v>
      </c>
      <c r="AG540" s="74">
        <f t="shared" si="137"/>
        <v>0</v>
      </c>
      <c r="AH540" s="74">
        <f t="shared" si="128"/>
        <v>0</v>
      </c>
      <c r="AI540" s="74">
        <f t="shared" si="143"/>
        <v>0</v>
      </c>
      <c r="AJ540" s="74">
        <f t="shared" si="138"/>
        <v>0</v>
      </c>
      <c r="AK540" s="74">
        <f t="shared" si="139"/>
        <v>0</v>
      </c>
    </row>
    <row r="541" spans="1:37" ht="15.75" customHeight="1">
      <c r="A541" s="20"/>
      <c r="B541" s="19"/>
      <c r="C541" s="19"/>
      <c r="D541" s="70"/>
      <c r="E541" s="71"/>
      <c r="F541" s="125" t="str">
        <f>IF($A541 &lt;&gt; "",VLOOKUP($A541,CSP!$1:$1048576,10,FALSE)/1000000,"")</f>
        <v/>
      </c>
      <c r="G541" s="125" t="str">
        <f>IF($A541 &lt;&gt; "",VLOOKUP($A541,CSP!$1:$1048576,14,FALSE)/1000000,"")</f>
        <v/>
      </c>
      <c r="H541" s="126" t="str">
        <f t="shared" si="140"/>
        <v/>
      </c>
      <c r="I541" s="126" t="str">
        <f t="shared" si="141"/>
        <v/>
      </c>
      <c r="J541" s="126" t="str">
        <f t="shared" si="129"/>
        <v/>
      </c>
      <c r="K541" s="132" t="str">
        <f>IF($A541 &lt;&gt; "",VLOOKUP($A541,CSP!$1:$1048576,11,FALSE),"")</f>
        <v/>
      </c>
      <c r="L541" s="133" t="str">
        <f>IF($A541 &lt;&gt; "",VLOOKUP($A541,CSP!$1:$1048576,25,FALSE),"")</f>
        <v/>
      </c>
      <c r="N541" s="142"/>
      <c r="O541" s="144"/>
      <c r="P541" s="141" t="str">
        <f t="shared" ca="1" si="130"/>
        <v/>
      </c>
      <c r="W541" s="96">
        <f>SUMIF($E$11:$E$1004,AA541,AE$11:$AE$1004)</f>
        <v>0</v>
      </c>
      <c r="X541" s="74" t="str">
        <f t="shared" si="131"/>
        <v>sans</v>
      </c>
      <c r="Y541" s="74">
        <f>SUMIF($E$11:$E$1004,AA541,AD$11:$AD$1004)</f>
        <v>0</v>
      </c>
      <c r="Z541" s="95">
        <f>SUMIF($E$11:$E$1004,AA541,AB$11:$AB$1004)</f>
        <v>0</v>
      </c>
      <c r="AA541" s="97">
        <f t="shared" si="142"/>
        <v>531</v>
      </c>
      <c r="AB541" s="74">
        <f t="shared" si="132"/>
        <v>0</v>
      </c>
      <c r="AC541" s="74">
        <f t="shared" si="133"/>
        <v>0</v>
      </c>
      <c r="AD541" s="74">
        <f t="shared" si="134"/>
        <v>0</v>
      </c>
      <c r="AE541" s="96">
        <f t="shared" si="135"/>
        <v>0</v>
      </c>
      <c r="AF541" s="74" t="str">
        <f t="shared" si="136"/>
        <v>sans</v>
      </c>
      <c r="AG541" s="74">
        <f t="shared" si="137"/>
        <v>0</v>
      </c>
      <c r="AH541" s="74">
        <f t="shared" si="128"/>
        <v>0</v>
      </c>
      <c r="AI541" s="74">
        <f t="shared" si="143"/>
        <v>0</v>
      </c>
      <c r="AJ541" s="74">
        <f t="shared" si="138"/>
        <v>0</v>
      </c>
      <c r="AK541" s="74">
        <f t="shared" si="139"/>
        <v>0</v>
      </c>
    </row>
    <row r="542" spans="1:37" ht="15.75" customHeight="1">
      <c r="A542" s="20"/>
      <c r="B542" s="19"/>
      <c r="C542" s="19"/>
      <c r="D542" s="70"/>
      <c r="E542" s="71"/>
      <c r="F542" s="125" t="str">
        <f>IF($A542 &lt;&gt; "",VLOOKUP($A542,CSP!$1:$1048576,10,FALSE)/1000000,"")</f>
        <v/>
      </c>
      <c r="G542" s="125" t="str">
        <f>IF($A542 &lt;&gt; "",VLOOKUP($A542,CSP!$1:$1048576,14,FALSE)/1000000,"")</f>
        <v/>
      </c>
      <c r="H542" s="126" t="str">
        <f t="shared" si="140"/>
        <v/>
      </c>
      <c r="I542" s="126" t="str">
        <f t="shared" si="141"/>
        <v/>
      </c>
      <c r="J542" s="126" t="str">
        <f t="shared" si="129"/>
        <v/>
      </c>
      <c r="K542" s="132" t="str">
        <f>IF($A542 &lt;&gt; "",VLOOKUP($A542,CSP!$1:$1048576,11,FALSE),"")</f>
        <v/>
      </c>
      <c r="L542" s="133" t="str">
        <f>IF($A542 &lt;&gt; "",VLOOKUP($A542,CSP!$1:$1048576,25,FALSE),"")</f>
        <v/>
      </c>
      <c r="N542" s="142"/>
      <c r="O542" s="144"/>
      <c r="P542" s="141" t="str">
        <f t="shared" ca="1" si="130"/>
        <v/>
      </c>
      <c r="W542" s="96">
        <f>SUMIF($E$11:$E$1004,AA542,AE$11:$AE$1004)</f>
        <v>0</v>
      </c>
      <c r="X542" s="74" t="str">
        <f t="shared" si="131"/>
        <v>sans</v>
      </c>
      <c r="Y542" s="74">
        <f>SUMIF($E$11:$E$1004,AA542,AD$11:$AD$1004)</f>
        <v>0</v>
      </c>
      <c r="Z542" s="95">
        <f>SUMIF($E$11:$E$1004,AA542,AB$11:$AB$1004)</f>
        <v>0</v>
      </c>
      <c r="AA542" s="97">
        <f t="shared" si="142"/>
        <v>532</v>
      </c>
      <c r="AB542" s="74">
        <f t="shared" si="132"/>
        <v>0</v>
      </c>
      <c r="AC542" s="74">
        <f t="shared" si="133"/>
        <v>0</v>
      </c>
      <c r="AD542" s="74">
        <f t="shared" si="134"/>
        <v>0</v>
      </c>
      <c r="AE542" s="96">
        <f t="shared" si="135"/>
        <v>0</v>
      </c>
      <c r="AF542" s="74" t="str">
        <f t="shared" si="136"/>
        <v>sans</v>
      </c>
      <c r="AG542" s="74">
        <f t="shared" si="137"/>
        <v>0</v>
      </c>
      <c r="AH542" s="74">
        <f t="shared" si="128"/>
        <v>0</v>
      </c>
      <c r="AI542" s="74">
        <f t="shared" si="143"/>
        <v>0</v>
      </c>
      <c r="AJ542" s="74">
        <f t="shared" si="138"/>
        <v>0</v>
      </c>
      <c r="AK542" s="74">
        <f t="shared" si="139"/>
        <v>0</v>
      </c>
    </row>
    <row r="543" spans="1:37" ht="15.75" customHeight="1">
      <c r="A543" s="20"/>
      <c r="B543" s="19"/>
      <c r="C543" s="19"/>
      <c r="D543" s="70"/>
      <c r="E543" s="71"/>
      <c r="F543" s="125" t="str">
        <f>IF($A543 &lt;&gt; "",VLOOKUP($A543,CSP!$1:$1048576,10,FALSE)/1000000,"")</f>
        <v/>
      </c>
      <c r="G543" s="125" t="str">
        <f>IF($A543 &lt;&gt; "",VLOOKUP($A543,CSP!$1:$1048576,14,FALSE)/1000000,"")</f>
        <v/>
      </c>
      <c r="H543" s="126" t="str">
        <f t="shared" si="140"/>
        <v/>
      </c>
      <c r="I543" s="126" t="str">
        <f t="shared" si="141"/>
        <v/>
      </c>
      <c r="J543" s="126" t="str">
        <f t="shared" si="129"/>
        <v/>
      </c>
      <c r="K543" s="132" t="str">
        <f>IF($A543 &lt;&gt; "",VLOOKUP($A543,CSP!$1:$1048576,11,FALSE),"")</f>
        <v/>
      </c>
      <c r="L543" s="133" t="str">
        <f>IF($A543 &lt;&gt; "",VLOOKUP($A543,CSP!$1:$1048576,25,FALSE),"")</f>
        <v/>
      </c>
      <c r="N543" s="142"/>
      <c r="O543" s="144"/>
      <c r="P543" s="141" t="str">
        <f t="shared" ca="1" si="130"/>
        <v/>
      </c>
      <c r="W543" s="96">
        <f>SUMIF($E$11:$E$1004,AA543,AE$11:$AE$1004)</f>
        <v>0</v>
      </c>
      <c r="X543" s="74" t="str">
        <f t="shared" si="131"/>
        <v>sans</v>
      </c>
      <c r="Y543" s="74">
        <f>SUMIF($E$11:$E$1004,AA543,AD$11:$AD$1004)</f>
        <v>0</v>
      </c>
      <c r="Z543" s="95">
        <f>SUMIF($E$11:$E$1004,AA543,AB$11:$AB$1004)</f>
        <v>0</v>
      </c>
      <c r="AA543" s="97">
        <f t="shared" si="142"/>
        <v>533</v>
      </c>
      <c r="AB543" s="74">
        <f t="shared" si="132"/>
        <v>0</v>
      </c>
      <c r="AC543" s="74">
        <f t="shared" si="133"/>
        <v>0</v>
      </c>
      <c r="AD543" s="74">
        <f t="shared" si="134"/>
        <v>0</v>
      </c>
      <c r="AE543" s="96">
        <f t="shared" si="135"/>
        <v>0</v>
      </c>
      <c r="AF543" s="74" t="str">
        <f t="shared" si="136"/>
        <v>sans</v>
      </c>
      <c r="AG543" s="74">
        <f t="shared" si="137"/>
        <v>0</v>
      </c>
      <c r="AH543" s="74">
        <f t="shared" si="128"/>
        <v>0</v>
      </c>
      <c r="AI543" s="74">
        <f t="shared" si="143"/>
        <v>0</v>
      </c>
      <c r="AJ543" s="74">
        <f t="shared" si="138"/>
        <v>0</v>
      </c>
      <c r="AK543" s="74">
        <f t="shared" si="139"/>
        <v>0</v>
      </c>
    </row>
    <row r="544" spans="1:37" ht="15.75" customHeight="1">
      <c r="A544" s="20"/>
      <c r="B544" s="19"/>
      <c r="C544" s="19"/>
      <c r="D544" s="70"/>
      <c r="E544" s="71"/>
      <c r="F544" s="125" t="str">
        <f>IF($A544 &lt;&gt; "",VLOOKUP($A544,CSP!$1:$1048576,10,FALSE)/1000000,"")</f>
        <v/>
      </c>
      <c r="G544" s="125" t="str">
        <f>IF($A544 &lt;&gt; "",VLOOKUP($A544,CSP!$1:$1048576,14,FALSE)/1000000,"")</f>
        <v/>
      </c>
      <c r="H544" s="126" t="str">
        <f t="shared" si="140"/>
        <v/>
      </c>
      <c r="I544" s="126" t="str">
        <f t="shared" si="141"/>
        <v/>
      </c>
      <c r="J544" s="126" t="str">
        <f t="shared" si="129"/>
        <v/>
      </c>
      <c r="K544" s="132" t="str">
        <f>IF($A544 &lt;&gt; "",VLOOKUP($A544,CSP!$1:$1048576,11,FALSE),"")</f>
        <v/>
      </c>
      <c r="L544" s="133" t="str">
        <f>IF($A544 &lt;&gt; "",VLOOKUP($A544,CSP!$1:$1048576,25,FALSE),"")</f>
        <v/>
      </c>
      <c r="N544" s="142"/>
      <c r="O544" s="144"/>
      <c r="P544" s="141" t="str">
        <f t="shared" ca="1" si="130"/>
        <v/>
      </c>
      <c r="W544" s="96">
        <f>SUMIF($E$11:$E$1004,AA544,AE$11:$AE$1004)</f>
        <v>0</v>
      </c>
      <c r="X544" s="74" t="str">
        <f t="shared" si="131"/>
        <v>sans</v>
      </c>
      <c r="Y544" s="74">
        <f>SUMIF($E$11:$E$1004,AA544,AD$11:$AD$1004)</f>
        <v>0</v>
      </c>
      <c r="Z544" s="95">
        <f>SUMIF($E$11:$E$1004,AA544,AB$11:$AB$1004)</f>
        <v>0</v>
      </c>
      <c r="AA544" s="97">
        <f t="shared" si="142"/>
        <v>534</v>
      </c>
      <c r="AB544" s="74">
        <f t="shared" si="132"/>
        <v>0</v>
      </c>
      <c r="AC544" s="74">
        <f t="shared" si="133"/>
        <v>0</v>
      </c>
      <c r="AD544" s="74">
        <f t="shared" si="134"/>
        <v>0</v>
      </c>
      <c r="AE544" s="96">
        <f t="shared" si="135"/>
        <v>0</v>
      </c>
      <c r="AF544" s="74" t="str">
        <f t="shared" si="136"/>
        <v>sans</v>
      </c>
      <c r="AG544" s="74">
        <f t="shared" si="137"/>
        <v>0</v>
      </c>
      <c r="AH544" s="74">
        <f t="shared" si="128"/>
        <v>0</v>
      </c>
      <c r="AI544" s="74">
        <f t="shared" si="143"/>
        <v>0</v>
      </c>
      <c r="AJ544" s="74">
        <f t="shared" si="138"/>
        <v>0</v>
      </c>
      <c r="AK544" s="74">
        <f t="shared" si="139"/>
        <v>0</v>
      </c>
    </row>
    <row r="545" spans="1:37" ht="15.75" customHeight="1">
      <c r="A545" s="20"/>
      <c r="B545" s="19"/>
      <c r="C545" s="19"/>
      <c r="D545" s="70"/>
      <c r="E545" s="71"/>
      <c r="F545" s="125" t="str">
        <f>IF($A545 &lt;&gt; "",VLOOKUP($A545,CSP!$1:$1048576,10,FALSE)/1000000,"")</f>
        <v/>
      </c>
      <c r="G545" s="125" t="str">
        <f>IF($A545 &lt;&gt; "",VLOOKUP($A545,CSP!$1:$1048576,14,FALSE)/1000000,"")</f>
        <v/>
      </c>
      <c r="H545" s="126" t="str">
        <f t="shared" si="140"/>
        <v/>
      </c>
      <c r="I545" s="126" t="str">
        <f t="shared" si="141"/>
        <v/>
      </c>
      <c r="J545" s="126" t="str">
        <f t="shared" si="129"/>
        <v/>
      </c>
      <c r="K545" s="132" t="str">
        <f>IF($A545 &lt;&gt; "",VLOOKUP($A545,CSP!$1:$1048576,11,FALSE),"")</f>
        <v/>
      </c>
      <c r="L545" s="133" t="str">
        <f>IF($A545 &lt;&gt; "",VLOOKUP($A545,CSP!$1:$1048576,25,FALSE),"")</f>
        <v/>
      </c>
      <c r="N545" s="142"/>
      <c r="O545" s="144"/>
      <c r="P545" s="141" t="str">
        <f t="shared" ca="1" si="130"/>
        <v/>
      </c>
      <c r="W545" s="96">
        <f>SUMIF($E$11:$E$1004,AA545,AE$11:$AE$1004)</f>
        <v>0</v>
      </c>
      <c r="X545" s="74" t="str">
        <f t="shared" si="131"/>
        <v>sans</v>
      </c>
      <c r="Y545" s="74">
        <f>SUMIF($E$11:$E$1004,AA545,AD$11:$AD$1004)</f>
        <v>0</v>
      </c>
      <c r="Z545" s="95">
        <f>SUMIF($E$11:$E$1004,AA545,AB$11:$AB$1004)</f>
        <v>0</v>
      </c>
      <c r="AA545" s="97">
        <f t="shared" si="142"/>
        <v>535</v>
      </c>
      <c r="AB545" s="74">
        <f t="shared" si="132"/>
        <v>0</v>
      </c>
      <c r="AC545" s="74">
        <f t="shared" si="133"/>
        <v>0</v>
      </c>
      <c r="AD545" s="74">
        <f t="shared" si="134"/>
        <v>0</v>
      </c>
      <c r="AE545" s="96">
        <f t="shared" si="135"/>
        <v>0</v>
      </c>
      <c r="AF545" s="74" t="str">
        <f t="shared" si="136"/>
        <v>sans</v>
      </c>
      <c r="AG545" s="74">
        <f t="shared" si="137"/>
        <v>0</v>
      </c>
      <c r="AH545" s="74">
        <f t="shared" si="128"/>
        <v>0</v>
      </c>
      <c r="AI545" s="74">
        <f t="shared" si="143"/>
        <v>0</v>
      </c>
      <c r="AJ545" s="74">
        <f t="shared" si="138"/>
        <v>0</v>
      </c>
      <c r="AK545" s="74">
        <f t="shared" si="139"/>
        <v>0</v>
      </c>
    </row>
    <row r="546" spans="1:37" ht="15.75" customHeight="1">
      <c r="A546" s="20"/>
      <c r="B546" s="19"/>
      <c r="C546" s="19"/>
      <c r="D546" s="70"/>
      <c r="E546" s="71"/>
      <c r="F546" s="125" t="str">
        <f>IF($A546 &lt;&gt; "",VLOOKUP($A546,CSP!$1:$1048576,10,FALSE)/1000000,"")</f>
        <v/>
      </c>
      <c r="G546" s="125" t="str">
        <f>IF($A546 &lt;&gt; "",VLOOKUP($A546,CSP!$1:$1048576,14,FALSE)/1000000,"")</f>
        <v/>
      </c>
      <c r="H546" s="126" t="str">
        <f t="shared" si="140"/>
        <v/>
      </c>
      <c r="I546" s="126" t="str">
        <f t="shared" si="141"/>
        <v/>
      </c>
      <c r="J546" s="126" t="str">
        <f t="shared" si="129"/>
        <v/>
      </c>
      <c r="K546" s="132" t="str">
        <f>IF($A546 &lt;&gt; "",VLOOKUP($A546,CSP!$1:$1048576,11,FALSE),"")</f>
        <v/>
      </c>
      <c r="L546" s="133" t="str">
        <f>IF($A546 &lt;&gt; "",VLOOKUP($A546,CSP!$1:$1048576,25,FALSE),"")</f>
        <v/>
      </c>
      <c r="N546" s="142"/>
      <c r="O546" s="144"/>
      <c r="P546" s="141" t="str">
        <f t="shared" ca="1" si="130"/>
        <v/>
      </c>
      <c r="W546" s="96">
        <f>SUMIF($E$11:$E$1004,AA546,AE$11:$AE$1004)</f>
        <v>0</v>
      </c>
      <c r="X546" s="74" t="str">
        <f t="shared" si="131"/>
        <v>sans</v>
      </c>
      <c r="Y546" s="74">
        <f>SUMIF($E$11:$E$1004,AA546,AD$11:$AD$1004)</f>
        <v>0</v>
      </c>
      <c r="Z546" s="95">
        <f>SUMIF($E$11:$E$1004,AA546,AB$11:$AB$1004)</f>
        <v>0</v>
      </c>
      <c r="AA546" s="97">
        <f t="shared" si="142"/>
        <v>536</v>
      </c>
      <c r="AB546" s="74">
        <f t="shared" si="132"/>
        <v>0</v>
      </c>
      <c r="AC546" s="74">
        <f t="shared" si="133"/>
        <v>0</v>
      </c>
      <c r="AD546" s="74">
        <f t="shared" si="134"/>
        <v>0</v>
      </c>
      <c r="AE546" s="96">
        <f t="shared" si="135"/>
        <v>0</v>
      </c>
      <c r="AF546" s="74" t="str">
        <f t="shared" si="136"/>
        <v>sans</v>
      </c>
      <c r="AG546" s="74">
        <f t="shared" si="137"/>
        <v>0</v>
      </c>
      <c r="AH546" s="74">
        <f t="shared" si="128"/>
        <v>0</v>
      </c>
      <c r="AI546" s="74">
        <f t="shared" si="143"/>
        <v>0</v>
      </c>
      <c r="AJ546" s="74">
        <f t="shared" si="138"/>
        <v>0</v>
      </c>
      <c r="AK546" s="74">
        <f t="shared" si="139"/>
        <v>0</v>
      </c>
    </row>
    <row r="547" spans="1:37" ht="15.75" customHeight="1">
      <c r="A547" s="20"/>
      <c r="B547" s="19"/>
      <c r="C547" s="19"/>
      <c r="D547" s="70"/>
      <c r="E547" s="71"/>
      <c r="F547" s="125" t="str">
        <f>IF($A547 &lt;&gt; "",VLOOKUP($A547,CSP!$1:$1048576,10,FALSE)/1000000,"")</f>
        <v/>
      </c>
      <c r="G547" s="125" t="str">
        <f>IF($A547 &lt;&gt; "",VLOOKUP($A547,CSP!$1:$1048576,14,FALSE)/1000000,"")</f>
        <v/>
      </c>
      <c r="H547" s="126" t="str">
        <f t="shared" si="140"/>
        <v/>
      </c>
      <c r="I547" s="126" t="str">
        <f t="shared" si="141"/>
        <v/>
      </c>
      <c r="J547" s="126" t="str">
        <f t="shared" si="129"/>
        <v/>
      </c>
      <c r="K547" s="132" t="str">
        <f>IF($A547 &lt;&gt; "",VLOOKUP($A547,CSP!$1:$1048576,11,FALSE),"")</f>
        <v/>
      </c>
      <c r="L547" s="133" t="str">
        <f>IF($A547 &lt;&gt; "",VLOOKUP($A547,CSP!$1:$1048576,25,FALSE),"")</f>
        <v/>
      </c>
      <c r="N547" s="142"/>
      <c r="O547" s="144"/>
      <c r="P547" s="141" t="str">
        <f t="shared" ca="1" si="130"/>
        <v/>
      </c>
      <c r="W547" s="96">
        <f>SUMIF($E$11:$E$1004,AA547,AE$11:$AE$1004)</f>
        <v>0</v>
      </c>
      <c r="X547" s="74" t="str">
        <f t="shared" si="131"/>
        <v>sans</v>
      </c>
      <c r="Y547" s="74">
        <f>SUMIF($E$11:$E$1004,AA547,AD$11:$AD$1004)</f>
        <v>0</v>
      </c>
      <c r="Z547" s="95">
        <f>SUMIF($E$11:$E$1004,AA547,AB$11:$AB$1004)</f>
        <v>0</v>
      </c>
      <c r="AA547" s="97">
        <f t="shared" si="142"/>
        <v>537</v>
      </c>
      <c r="AB547" s="74">
        <f t="shared" si="132"/>
        <v>0</v>
      </c>
      <c r="AC547" s="74">
        <f t="shared" si="133"/>
        <v>0</v>
      </c>
      <c r="AD547" s="74">
        <f t="shared" si="134"/>
        <v>0</v>
      </c>
      <c r="AE547" s="96">
        <f t="shared" si="135"/>
        <v>0</v>
      </c>
      <c r="AF547" s="74" t="str">
        <f t="shared" si="136"/>
        <v>sans</v>
      </c>
      <c r="AG547" s="74">
        <f t="shared" si="137"/>
        <v>0</v>
      </c>
      <c r="AH547" s="74">
        <f t="shared" si="128"/>
        <v>0</v>
      </c>
      <c r="AI547" s="74">
        <f t="shared" si="143"/>
        <v>0</v>
      </c>
      <c r="AJ547" s="74">
        <f t="shared" si="138"/>
        <v>0</v>
      </c>
      <c r="AK547" s="74">
        <f t="shared" si="139"/>
        <v>0</v>
      </c>
    </row>
    <row r="548" spans="1:37" ht="15.75" customHeight="1">
      <c r="A548" s="20"/>
      <c r="B548" s="19"/>
      <c r="C548" s="19"/>
      <c r="D548" s="70"/>
      <c r="E548" s="71"/>
      <c r="F548" s="125" t="str">
        <f>IF($A548 &lt;&gt; "",VLOOKUP($A548,CSP!$1:$1048576,10,FALSE)/1000000,"")</f>
        <v/>
      </c>
      <c r="G548" s="125" t="str">
        <f>IF($A548 &lt;&gt; "",VLOOKUP($A548,CSP!$1:$1048576,14,FALSE)/1000000,"")</f>
        <v/>
      </c>
      <c r="H548" s="126" t="str">
        <f t="shared" si="140"/>
        <v/>
      </c>
      <c r="I548" s="126" t="str">
        <f t="shared" si="141"/>
        <v/>
      </c>
      <c r="J548" s="126" t="str">
        <f t="shared" si="129"/>
        <v/>
      </c>
      <c r="K548" s="132" t="str">
        <f>IF($A548 &lt;&gt; "",VLOOKUP($A548,CSP!$1:$1048576,11,FALSE),"")</f>
        <v/>
      </c>
      <c r="L548" s="133" t="str">
        <f>IF($A548 &lt;&gt; "",VLOOKUP($A548,CSP!$1:$1048576,25,FALSE),"")</f>
        <v/>
      </c>
      <c r="N548" s="142"/>
      <c r="O548" s="144"/>
      <c r="P548" s="141" t="str">
        <f t="shared" ca="1" si="130"/>
        <v/>
      </c>
      <c r="W548" s="96">
        <f>SUMIF($E$11:$E$1004,AA548,AE$11:$AE$1004)</f>
        <v>0</v>
      </c>
      <c r="X548" s="74" t="str">
        <f t="shared" si="131"/>
        <v>sans</v>
      </c>
      <c r="Y548" s="74">
        <f>SUMIF($E$11:$E$1004,AA548,AD$11:$AD$1004)</f>
        <v>0</v>
      </c>
      <c r="Z548" s="95">
        <f>SUMIF($E$11:$E$1004,AA548,AB$11:$AB$1004)</f>
        <v>0</v>
      </c>
      <c r="AA548" s="97">
        <f t="shared" si="142"/>
        <v>538</v>
      </c>
      <c r="AB548" s="74">
        <f t="shared" si="132"/>
        <v>0</v>
      </c>
      <c r="AC548" s="74">
        <f t="shared" si="133"/>
        <v>0</v>
      </c>
      <c r="AD548" s="74">
        <f t="shared" si="134"/>
        <v>0</v>
      </c>
      <c r="AE548" s="96">
        <f t="shared" si="135"/>
        <v>0</v>
      </c>
      <c r="AF548" s="74" t="str">
        <f t="shared" si="136"/>
        <v>sans</v>
      </c>
      <c r="AG548" s="74">
        <f t="shared" si="137"/>
        <v>0</v>
      </c>
      <c r="AH548" s="74">
        <f t="shared" si="128"/>
        <v>0</v>
      </c>
      <c r="AI548" s="74">
        <f t="shared" si="143"/>
        <v>0</v>
      </c>
      <c r="AJ548" s="74">
        <f t="shared" si="138"/>
        <v>0</v>
      </c>
      <c r="AK548" s="74">
        <f t="shared" si="139"/>
        <v>0</v>
      </c>
    </row>
    <row r="549" spans="1:37" ht="15.75" customHeight="1">
      <c r="A549" s="20"/>
      <c r="B549" s="19"/>
      <c r="C549" s="19"/>
      <c r="D549" s="70"/>
      <c r="E549" s="71"/>
      <c r="F549" s="125" t="str">
        <f>IF($A549 &lt;&gt; "",VLOOKUP($A549,CSP!$1:$1048576,10,FALSE)/1000000,"")</f>
        <v/>
      </c>
      <c r="G549" s="125" t="str">
        <f>IF($A549 &lt;&gt; "",VLOOKUP($A549,CSP!$1:$1048576,14,FALSE)/1000000,"")</f>
        <v/>
      </c>
      <c r="H549" s="126" t="str">
        <f t="shared" si="140"/>
        <v/>
      </c>
      <c r="I549" s="126" t="str">
        <f t="shared" si="141"/>
        <v/>
      </c>
      <c r="J549" s="126" t="str">
        <f t="shared" si="129"/>
        <v/>
      </c>
      <c r="K549" s="132" t="str">
        <f>IF($A549 &lt;&gt; "",VLOOKUP($A549,CSP!$1:$1048576,11,FALSE),"")</f>
        <v/>
      </c>
      <c r="L549" s="133" t="str">
        <f>IF($A549 &lt;&gt; "",VLOOKUP($A549,CSP!$1:$1048576,25,FALSE),"")</f>
        <v/>
      </c>
      <c r="N549" s="142"/>
      <c r="O549" s="144"/>
      <c r="P549" s="141" t="str">
        <f t="shared" ca="1" si="130"/>
        <v/>
      </c>
      <c r="W549" s="96">
        <f>SUMIF($E$11:$E$1004,AA549,AE$11:$AE$1004)</f>
        <v>0</v>
      </c>
      <c r="X549" s="74" t="str">
        <f t="shared" si="131"/>
        <v>sans</v>
      </c>
      <c r="Y549" s="74">
        <f>SUMIF($E$11:$E$1004,AA549,AD$11:$AD$1004)</f>
        <v>0</v>
      </c>
      <c r="Z549" s="95">
        <f>SUMIF($E$11:$E$1004,AA549,AB$11:$AB$1004)</f>
        <v>0</v>
      </c>
      <c r="AA549" s="97">
        <f t="shared" si="142"/>
        <v>539</v>
      </c>
      <c r="AB549" s="74">
        <f t="shared" si="132"/>
        <v>0</v>
      </c>
      <c r="AC549" s="74">
        <f t="shared" si="133"/>
        <v>0</v>
      </c>
      <c r="AD549" s="74">
        <f t="shared" si="134"/>
        <v>0</v>
      </c>
      <c r="AE549" s="96">
        <f t="shared" si="135"/>
        <v>0</v>
      </c>
      <c r="AF549" s="74" t="str">
        <f t="shared" si="136"/>
        <v>sans</v>
      </c>
      <c r="AG549" s="74">
        <f t="shared" si="137"/>
        <v>0</v>
      </c>
      <c r="AH549" s="74">
        <f t="shared" si="128"/>
        <v>0</v>
      </c>
      <c r="AI549" s="74">
        <f t="shared" si="143"/>
        <v>0</v>
      </c>
      <c r="AJ549" s="74">
        <f t="shared" si="138"/>
        <v>0</v>
      </c>
      <c r="AK549" s="74">
        <f t="shared" si="139"/>
        <v>0</v>
      </c>
    </row>
    <row r="550" spans="1:37" ht="15.75" customHeight="1">
      <c r="A550" s="20"/>
      <c r="B550" s="19"/>
      <c r="C550" s="19"/>
      <c r="D550" s="70"/>
      <c r="E550" s="71"/>
      <c r="F550" s="125" t="str">
        <f>IF($A550 &lt;&gt; "",VLOOKUP($A550,CSP!$1:$1048576,10,FALSE)/1000000,"")</f>
        <v/>
      </c>
      <c r="G550" s="125" t="str">
        <f>IF($A550 &lt;&gt; "",VLOOKUP($A550,CSP!$1:$1048576,14,FALSE)/1000000,"")</f>
        <v/>
      </c>
      <c r="H550" s="126" t="str">
        <f t="shared" si="140"/>
        <v/>
      </c>
      <c r="I550" s="126" t="str">
        <f t="shared" si="141"/>
        <v/>
      </c>
      <c r="J550" s="126" t="str">
        <f t="shared" si="129"/>
        <v/>
      </c>
      <c r="K550" s="132" t="str">
        <f>IF($A550 &lt;&gt; "",VLOOKUP($A550,CSP!$1:$1048576,11,FALSE),"")</f>
        <v/>
      </c>
      <c r="L550" s="133" t="str">
        <f>IF($A550 &lt;&gt; "",VLOOKUP($A550,CSP!$1:$1048576,25,FALSE),"")</f>
        <v/>
      </c>
      <c r="N550" s="142"/>
      <c r="O550" s="144"/>
      <c r="P550" s="141" t="str">
        <f t="shared" ca="1" si="130"/>
        <v/>
      </c>
      <c r="W550" s="96">
        <f>SUMIF($E$11:$E$1004,AA550,AE$11:$AE$1004)</f>
        <v>0</v>
      </c>
      <c r="X550" s="74" t="str">
        <f t="shared" si="131"/>
        <v>sans</v>
      </c>
      <c r="Y550" s="74">
        <f>SUMIF($E$11:$E$1004,AA550,AD$11:$AD$1004)</f>
        <v>0</v>
      </c>
      <c r="Z550" s="95">
        <f>SUMIF($E$11:$E$1004,AA550,AB$11:$AB$1004)</f>
        <v>0</v>
      </c>
      <c r="AA550" s="97">
        <f t="shared" si="142"/>
        <v>540</v>
      </c>
      <c r="AB550" s="74">
        <f t="shared" si="132"/>
        <v>0</v>
      </c>
      <c r="AC550" s="74">
        <f t="shared" si="133"/>
        <v>0</v>
      </c>
      <c r="AD550" s="74">
        <f t="shared" si="134"/>
        <v>0</v>
      </c>
      <c r="AE550" s="96">
        <f t="shared" si="135"/>
        <v>0</v>
      </c>
      <c r="AF550" s="74" t="str">
        <f t="shared" si="136"/>
        <v>sans</v>
      </c>
      <c r="AG550" s="74">
        <f t="shared" si="137"/>
        <v>0</v>
      </c>
      <c r="AH550" s="74">
        <f t="shared" si="128"/>
        <v>0</v>
      </c>
      <c r="AI550" s="74">
        <f t="shared" si="143"/>
        <v>0</v>
      </c>
      <c r="AJ550" s="74">
        <f t="shared" si="138"/>
        <v>0</v>
      </c>
      <c r="AK550" s="74">
        <f t="shared" si="139"/>
        <v>0</v>
      </c>
    </row>
    <row r="551" spans="1:37" ht="15.75" customHeight="1">
      <c r="A551" s="20"/>
      <c r="B551" s="19"/>
      <c r="C551" s="19"/>
      <c r="D551" s="70"/>
      <c r="E551" s="71"/>
      <c r="F551" s="125" t="str">
        <f>IF($A551 &lt;&gt; "",VLOOKUP($A551,CSP!$1:$1048576,10,FALSE)/1000000,"")</f>
        <v/>
      </c>
      <c r="G551" s="125" t="str">
        <f>IF($A551 &lt;&gt; "",VLOOKUP($A551,CSP!$1:$1048576,14,FALSE)/1000000,"")</f>
        <v/>
      </c>
      <c r="H551" s="126" t="str">
        <f t="shared" si="140"/>
        <v/>
      </c>
      <c r="I551" s="126" t="str">
        <f t="shared" si="141"/>
        <v/>
      </c>
      <c r="J551" s="126" t="str">
        <f t="shared" si="129"/>
        <v/>
      </c>
      <c r="K551" s="132" t="str">
        <f>IF($A551 &lt;&gt; "",VLOOKUP($A551,CSP!$1:$1048576,11,FALSE),"")</f>
        <v/>
      </c>
      <c r="L551" s="133" t="str">
        <f>IF($A551 &lt;&gt; "",VLOOKUP($A551,CSP!$1:$1048576,25,FALSE),"")</f>
        <v/>
      </c>
      <c r="N551" s="142"/>
      <c r="O551" s="144"/>
      <c r="P551" s="141" t="str">
        <f t="shared" ca="1" si="130"/>
        <v/>
      </c>
      <c r="W551" s="96">
        <f>SUMIF($E$11:$E$1004,AA551,AE$11:$AE$1004)</f>
        <v>0</v>
      </c>
      <c r="X551" s="74" t="str">
        <f t="shared" si="131"/>
        <v>sans</v>
      </c>
      <c r="Y551" s="74">
        <f>SUMIF($E$11:$E$1004,AA551,AD$11:$AD$1004)</f>
        <v>0</v>
      </c>
      <c r="Z551" s="95">
        <f>SUMIF($E$11:$E$1004,AA551,AB$11:$AB$1004)</f>
        <v>0</v>
      </c>
      <c r="AA551" s="97">
        <f t="shared" si="142"/>
        <v>541</v>
      </c>
      <c r="AB551" s="74">
        <f t="shared" si="132"/>
        <v>0</v>
      </c>
      <c r="AC551" s="74">
        <f t="shared" si="133"/>
        <v>0</v>
      </c>
      <c r="AD551" s="74">
        <f t="shared" si="134"/>
        <v>0</v>
      </c>
      <c r="AE551" s="96">
        <f t="shared" si="135"/>
        <v>0</v>
      </c>
      <c r="AF551" s="74" t="str">
        <f t="shared" si="136"/>
        <v>sans</v>
      </c>
      <c r="AG551" s="74">
        <f t="shared" si="137"/>
        <v>0</v>
      </c>
      <c r="AH551" s="74">
        <f t="shared" si="128"/>
        <v>0</v>
      </c>
      <c r="AI551" s="74">
        <f t="shared" si="143"/>
        <v>0</v>
      </c>
      <c r="AJ551" s="74">
        <f t="shared" si="138"/>
        <v>0</v>
      </c>
      <c r="AK551" s="74">
        <f t="shared" si="139"/>
        <v>0</v>
      </c>
    </row>
    <row r="552" spans="1:37" ht="15.75" customHeight="1">
      <c r="A552" s="20"/>
      <c r="B552" s="19"/>
      <c r="C552" s="19"/>
      <c r="D552" s="70"/>
      <c r="E552" s="71"/>
      <c r="F552" s="125" t="str">
        <f>IF($A552 &lt;&gt; "",VLOOKUP($A552,CSP!$1:$1048576,10,FALSE)/1000000,"")</f>
        <v/>
      </c>
      <c r="G552" s="125" t="str">
        <f>IF($A552 &lt;&gt; "",VLOOKUP($A552,CSP!$1:$1048576,14,FALSE)/1000000,"")</f>
        <v/>
      </c>
      <c r="H552" s="126" t="str">
        <f t="shared" si="140"/>
        <v/>
      </c>
      <c r="I552" s="126" t="str">
        <f t="shared" si="141"/>
        <v/>
      </c>
      <c r="J552" s="126" t="str">
        <f t="shared" si="129"/>
        <v/>
      </c>
      <c r="K552" s="132" t="str">
        <f>IF($A552 &lt;&gt; "",VLOOKUP($A552,CSP!$1:$1048576,11,FALSE),"")</f>
        <v/>
      </c>
      <c r="L552" s="133" t="str">
        <f>IF($A552 &lt;&gt; "",VLOOKUP($A552,CSP!$1:$1048576,25,FALSE),"")</f>
        <v/>
      </c>
      <c r="N552" s="142"/>
      <c r="O552" s="144"/>
      <c r="P552" s="141" t="str">
        <f t="shared" ca="1" si="130"/>
        <v/>
      </c>
      <c r="W552" s="96">
        <f>SUMIF($E$11:$E$1004,AA552,AE$11:$AE$1004)</f>
        <v>0</v>
      </c>
      <c r="X552" s="74" t="str">
        <f t="shared" si="131"/>
        <v>sans</v>
      </c>
      <c r="Y552" s="74">
        <f>SUMIF($E$11:$E$1004,AA552,AD$11:$AD$1004)</f>
        <v>0</v>
      </c>
      <c r="Z552" s="95">
        <f>SUMIF($E$11:$E$1004,AA552,AB$11:$AB$1004)</f>
        <v>0</v>
      </c>
      <c r="AA552" s="97">
        <f t="shared" si="142"/>
        <v>542</v>
      </c>
      <c r="AB552" s="74">
        <f t="shared" si="132"/>
        <v>0</v>
      </c>
      <c r="AC552" s="74">
        <f t="shared" si="133"/>
        <v>0</v>
      </c>
      <c r="AD552" s="74">
        <f t="shared" si="134"/>
        <v>0</v>
      </c>
      <c r="AE552" s="96">
        <f t="shared" si="135"/>
        <v>0</v>
      </c>
      <c r="AF552" s="74" t="str">
        <f t="shared" si="136"/>
        <v>sans</v>
      </c>
      <c r="AG552" s="74">
        <f t="shared" si="137"/>
        <v>0</v>
      </c>
      <c r="AH552" s="74">
        <f t="shared" si="128"/>
        <v>0</v>
      </c>
      <c r="AI552" s="74">
        <f t="shared" si="143"/>
        <v>0</v>
      </c>
      <c r="AJ552" s="74">
        <f t="shared" si="138"/>
        <v>0</v>
      </c>
      <c r="AK552" s="74">
        <f t="shared" si="139"/>
        <v>0</v>
      </c>
    </row>
    <row r="553" spans="1:37" ht="15.75" customHeight="1">
      <c r="A553" s="20"/>
      <c r="B553" s="19"/>
      <c r="C553" s="19"/>
      <c r="D553" s="70"/>
      <c r="E553" s="71"/>
      <c r="F553" s="125" t="str">
        <f>IF($A553 &lt;&gt; "",VLOOKUP($A553,CSP!$1:$1048576,10,FALSE)/1000000,"")</f>
        <v/>
      </c>
      <c r="G553" s="125" t="str">
        <f>IF($A553 &lt;&gt; "",VLOOKUP($A553,CSP!$1:$1048576,14,FALSE)/1000000,"")</f>
        <v/>
      </c>
      <c r="H553" s="126" t="str">
        <f t="shared" si="140"/>
        <v/>
      </c>
      <c r="I553" s="126" t="str">
        <f t="shared" si="141"/>
        <v/>
      </c>
      <c r="J553" s="126" t="str">
        <f t="shared" si="129"/>
        <v/>
      </c>
      <c r="K553" s="132" t="str">
        <f>IF($A553 &lt;&gt; "",VLOOKUP($A553,CSP!$1:$1048576,11,FALSE),"")</f>
        <v/>
      </c>
      <c r="L553" s="133" t="str">
        <f>IF($A553 &lt;&gt; "",VLOOKUP($A553,CSP!$1:$1048576,25,FALSE),"")</f>
        <v/>
      </c>
      <c r="N553" s="142"/>
      <c r="O553" s="144"/>
      <c r="P553" s="141" t="str">
        <f t="shared" ca="1" si="130"/>
        <v/>
      </c>
      <c r="W553" s="96">
        <f>SUMIF($E$11:$E$1004,AA553,AE$11:$AE$1004)</f>
        <v>0</v>
      </c>
      <c r="X553" s="74" t="str">
        <f t="shared" si="131"/>
        <v>sans</v>
      </c>
      <c r="Y553" s="74">
        <f>SUMIF($E$11:$E$1004,AA553,AD$11:$AD$1004)</f>
        <v>0</v>
      </c>
      <c r="Z553" s="95">
        <f>SUMIF($E$11:$E$1004,AA553,AB$11:$AB$1004)</f>
        <v>0</v>
      </c>
      <c r="AA553" s="97">
        <f t="shared" si="142"/>
        <v>543</v>
      </c>
      <c r="AB553" s="74">
        <f t="shared" si="132"/>
        <v>0</v>
      </c>
      <c r="AC553" s="74">
        <f t="shared" si="133"/>
        <v>0</v>
      </c>
      <c r="AD553" s="74">
        <f t="shared" si="134"/>
        <v>0</v>
      </c>
      <c r="AE553" s="96">
        <f t="shared" si="135"/>
        <v>0</v>
      </c>
      <c r="AF553" s="74" t="str">
        <f t="shared" si="136"/>
        <v>sans</v>
      </c>
      <c r="AG553" s="74">
        <f t="shared" si="137"/>
        <v>0</v>
      </c>
      <c r="AH553" s="74">
        <f t="shared" si="128"/>
        <v>0</v>
      </c>
      <c r="AI553" s="74">
        <f t="shared" si="143"/>
        <v>0</v>
      </c>
      <c r="AJ553" s="74">
        <f t="shared" si="138"/>
        <v>0</v>
      </c>
      <c r="AK553" s="74">
        <f t="shared" si="139"/>
        <v>0</v>
      </c>
    </row>
    <row r="554" spans="1:37" ht="15.75" customHeight="1">
      <c r="A554" s="20"/>
      <c r="B554" s="19"/>
      <c r="C554" s="19"/>
      <c r="D554" s="70"/>
      <c r="E554" s="71"/>
      <c r="F554" s="125" t="str">
        <f>IF($A554 &lt;&gt; "",VLOOKUP($A554,CSP!$1:$1048576,10,FALSE)/1000000,"")</f>
        <v/>
      </c>
      <c r="G554" s="125" t="str">
        <f>IF($A554 &lt;&gt; "",VLOOKUP($A554,CSP!$1:$1048576,14,FALSE)/1000000,"")</f>
        <v/>
      </c>
      <c r="H554" s="126" t="str">
        <f t="shared" si="140"/>
        <v/>
      </c>
      <c r="I554" s="126" t="str">
        <f t="shared" si="141"/>
        <v/>
      </c>
      <c r="J554" s="126" t="str">
        <f t="shared" si="129"/>
        <v/>
      </c>
      <c r="K554" s="132" t="str">
        <f>IF($A554 &lt;&gt; "",VLOOKUP($A554,CSP!$1:$1048576,11,FALSE),"")</f>
        <v/>
      </c>
      <c r="L554" s="133" t="str">
        <f>IF($A554 &lt;&gt; "",VLOOKUP($A554,CSP!$1:$1048576,25,FALSE),"")</f>
        <v/>
      </c>
      <c r="N554" s="142"/>
      <c r="O554" s="144"/>
      <c r="P554" s="141" t="str">
        <f t="shared" ca="1" si="130"/>
        <v/>
      </c>
      <c r="W554" s="96">
        <f>SUMIF($E$11:$E$1004,AA554,AE$11:$AE$1004)</f>
        <v>0</v>
      </c>
      <c r="X554" s="74" t="str">
        <f t="shared" si="131"/>
        <v>sans</v>
      </c>
      <c r="Y554" s="74">
        <f>SUMIF($E$11:$E$1004,AA554,AD$11:$AD$1004)</f>
        <v>0</v>
      </c>
      <c r="Z554" s="95">
        <f>SUMIF($E$11:$E$1004,AA554,AB$11:$AB$1004)</f>
        <v>0</v>
      </c>
      <c r="AA554" s="97">
        <f t="shared" si="142"/>
        <v>544</v>
      </c>
      <c r="AB554" s="74">
        <f t="shared" si="132"/>
        <v>0</v>
      </c>
      <c r="AC554" s="74">
        <f t="shared" si="133"/>
        <v>0</v>
      </c>
      <c r="AD554" s="74">
        <f t="shared" si="134"/>
        <v>0</v>
      </c>
      <c r="AE554" s="96">
        <f t="shared" si="135"/>
        <v>0</v>
      </c>
      <c r="AF554" s="74" t="str">
        <f t="shared" si="136"/>
        <v>sans</v>
      </c>
      <c r="AG554" s="74">
        <f t="shared" si="137"/>
        <v>0</v>
      </c>
      <c r="AH554" s="74">
        <f t="shared" si="128"/>
        <v>0</v>
      </c>
      <c r="AI554" s="74">
        <f t="shared" si="143"/>
        <v>0</v>
      </c>
      <c r="AJ554" s="74">
        <f t="shared" si="138"/>
        <v>0</v>
      </c>
      <c r="AK554" s="74">
        <f t="shared" si="139"/>
        <v>0</v>
      </c>
    </row>
    <row r="555" spans="1:37" ht="15.75" customHeight="1">
      <c r="A555" s="20"/>
      <c r="B555" s="19"/>
      <c r="C555" s="19"/>
      <c r="D555" s="70"/>
      <c r="E555" s="71"/>
      <c r="F555" s="125" t="str">
        <f>IF($A555 &lt;&gt; "",VLOOKUP($A555,CSP!$1:$1048576,10,FALSE)/1000000,"")</f>
        <v/>
      </c>
      <c r="G555" s="125" t="str">
        <f>IF($A555 &lt;&gt; "",VLOOKUP($A555,CSP!$1:$1048576,14,FALSE)/1000000,"")</f>
        <v/>
      </c>
      <c r="H555" s="126" t="str">
        <f t="shared" si="140"/>
        <v/>
      </c>
      <c r="I555" s="126" t="str">
        <f t="shared" si="141"/>
        <v/>
      </c>
      <c r="J555" s="126" t="str">
        <f t="shared" si="129"/>
        <v/>
      </c>
      <c r="K555" s="132" t="str">
        <f>IF($A555 &lt;&gt; "",VLOOKUP($A555,CSP!$1:$1048576,11,FALSE),"")</f>
        <v/>
      </c>
      <c r="L555" s="133" t="str">
        <f>IF($A555 &lt;&gt; "",VLOOKUP($A555,CSP!$1:$1048576,25,FALSE),"")</f>
        <v/>
      </c>
      <c r="N555" s="142"/>
      <c r="O555" s="144"/>
      <c r="P555" s="141" t="str">
        <f t="shared" ca="1" si="130"/>
        <v/>
      </c>
      <c r="W555" s="96">
        <f>SUMIF($E$11:$E$1004,AA555,AE$11:$AE$1004)</f>
        <v>0</v>
      </c>
      <c r="X555" s="74" t="str">
        <f t="shared" si="131"/>
        <v>sans</v>
      </c>
      <c r="Y555" s="74">
        <f>SUMIF($E$11:$E$1004,AA555,AD$11:$AD$1004)</f>
        <v>0</v>
      </c>
      <c r="Z555" s="95">
        <f>SUMIF($E$11:$E$1004,AA555,AB$11:$AB$1004)</f>
        <v>0</v>
      </c>
      <c r="AA555" s="97">
        <f t="shared" si="142"/>
        <v>545</v>
      </c>
      <c r="AB555" s="74">
        <f t="shared" si="132"/>
        <v>0</v>
      </c>
      <c r="AC555" s="74">
        <f t="shared" si="133"/>
        <v>0</v>
      </c>
      <c r="AD555" s="74">
        <f t="shared" si="134"/>
        <v>0</v>
      </c>
      <c r="AE555" s="96">
        <f t="shared" si="135"/>
        <v>0</v>
      </c>
      <c r="AF555" s="74" t="str">
        <f t="shared" si="136"/>
        <v>sans</v>
      </c>
      <c r="AG555" s="74">
        <f t="shared" si="137"/>
        <v>0</v>
      </c>
      <c r="AH555" s="74">
        <f t="shared" si="128"/>
        <v>0</v>
      </c>
      <c r="AI555" s="74">
        <f t="shared" si="143"/>
        <v>0</v>
      </c>
      <c r="AJ555" s="74">
        <f t="shared" si="138"/>
        <v>0</v>
      </c>
      <c r="AK555" s="74">
        <f t="shared" si="139"/>
        <v>0</v>
      </c>
    </row>
    <row r="556" spans="1:37" ht="15.75" customHeight="1">
      <c r="A556" s="20"/>
      <c r="B556" s="19"/>
      <c r="C556" s="19"/>
      <c r="D556" s="70"/>
      <c r="E556" s="71"/>
      <c r="F556" s="125" t="str">
        <f>IF($A556 &lt;&gt; "",VLOOKUP($A556,CSP!$1:$1048576,10,FALSE)/1000000,"")</f>
        <v/>
      </c>
      <c r="G556" s="125" t="str">
        <f>IF($A556 &lt;&gt; "",VLOOKUP($A556,CSP!$1:$1048576,14,FALSE)/1000000,"")</f>
        <v/>
      </c>
      <c r="H556" s="126" t="str">
        <f t="shared" si="140"/>
        <v/>
      </c>
      <c r="I556" s="126" t="str">
        <f t="shared" si="141"/>
        <v/>
      </c>
      <c r="J556" s="126" t="str">
        <f t="shared" si="129"/>
        <v/>
      </c>
      <c r="K556" s="132" t="str">
        <f>IF($A556 &lt;&gt; "",VLOOKUP($A556,CSP!$1:$1048576,11,FALSE),"")</f>
        <v/>
      </c>
      <c r="L556" s="133" t="str">
        <f>IF($A556 &lt;&gt; "",VLOOKUP($A556,CSP!$1:$1048576,25,FALSE),"")</f>
        <v/>
      </c>
      <c r="N556" s="142"/>
      <c r="O556" s="144"/>
      <c r="P556" s="141" t="str">
        <f t="shared" ca="1" si="130"/>
        <v/>
      </c>
      <c r="W556" s="96">
        <f>SUMIF($E$11:$E$1004,AA556,AE$11:$AE$1004)</f>
        <v>0</v>
      </c>
      <c r="X556" s="74" t="str">
        <f t="shared" si="131"/>
        <v>sans</v>
      </c>
      <c r="Y556" s="74">
        <f>SUMIF($E$11:$E$1004,AA556,AD$11:$AD$1004)</f>
        <v>0</v>
      </c>
      <c r="Z556" s="95">
        <f>SUMIF($E$11:$E$1004,AA556,AB$11:$AB$1004)</f>
        <v>0</v>
      </c>
      <c r="AA556" s="97">
        <f t="shared" si="142"/>
        <v>546</v>
      </c>
      <c r="AB556" s="74">
        <f t="shared" si="132"/>
        <v>0</v>
      </c>
      <c r="AC556" s="74">
        <f t="shared" si="133"/>
        <v>0</v>
      </c>
      <c r="AD556" s="74">
        <f t="shared" si="134"/>
        <v>0</v>
      </c>
      <c r="AE556" s="96">
        <f t="shared" si="135"/>
        <v>0</v>
      </c>
      <c r="AF556" s="74" t="str">
        <f t="shared" si="136"/>
        <v>sans</v>
      </c>
      <c r="AG556" s="74">
        <f t="shared" si="137"/>
        <v>0</v>
      </c>
      <c r="AH556" s="74">
        <f t="shared" si="128"/>
        <v>0</v>
      </c>
      <c r="AI556" s="74">
        <f t="shared" si="143"/>
        <v>0</v>
      </c>
      <c r="AJ556" s="74">
        <f t="shared" si="138"/>
        <v>0</v>
      </c>
      <c r="AK556" s="74">
        <f t="shared" si="139"/>
        <v>0</v>
      </c>
    </row>
    <row r="557" spans="1:37" ht="15.75" customHeight="1">
      <c r="A557" s="20"/>
      <c r="B557" s="19"/>
      <c r="C557" s="19"/>
      <c r="D557" s="70"/>
      <c r="E557" s="71"/>
      <c r="F557" s="125" t="str">
        <f>IF($A557 &lt;&gt; "",VLOOKUP($A557,CSP!$1:$1048576,10,FALSE)/1000000,"")</f>
        <v/>
      </c>
      <c r="G557" s="125" t="str">
        <f>IF($A557 &lt;&gt; "",VLOOKUP($A557,CSP!$1:$1048576,14,FALSE)/1000000,"")</f>
        <v/>
      </c>
      <c r="H557" s="126" t="str">
        <f t="shared" si="140"/>
        <v/>
      </c>
      <c r="I557" s="126" t="str">
        <f t="shared" si="141"/>
        <v/>
      </c>
      <c r="J557" s="126" t="str">
        <f t="shared" si="129"/>
        <v/>
      </c>
      <c r="K557" s="132" t="str">
        <f>IF($A557 &lt;&gt; "",VLOOKUP($A557,CSP!$1:$1048576,11,FALSE),"")</f>
        <v/>
      </c>
      <c r="L557" s="133" t="str">
        <f>IF($A557 &lt;&gt; "",VLOOKUP($A557,CSP!$1:$1048576,25,FALSE),"")</f>
        <v/>
      </c>
      <c r="N557" s="142"/>
      <c r="O557" s="144"/>
      <c r="P557" s="141" t="str">
        <f t="shared" ca="1" si="130"/>
        <v/>
      </c>
      <c r="W557" s="96">
        <f>SUMIF($E$11:$E$1004,AA557,AE$11:$AE$1004)</f>
        <v>0</v>
      </c>
      <c r="X557" s="74" t="str">
        <f t="shared" si="131"/>
        <v>sans</v>
      </c>
      <c r="Y557" s="74">
        <f>SUMIF($E$11:$E$1004,AA557,AD$11:$AD$1004)</f>
        <v>0</v>
      </c>
      <c r="Z557" s="95">
        <f>SUMIF($E$11:$E$1004,AA557,AB$11:$AB$1004)</f>
        <v>0</v>
      </c>
      <c r="AA557" s="97">
        <f t="shared" si="142"/>
        <v>547</v>
      </c>
      <c r="AB557" s="74">
        <f t="shared" si="132"/>
        <v>0</v>
      </c>
      <c r="AC557" s="74">
        <f t="shared" si="133"/>
        <v>0</v>
      </c>
      <c r="AD557" s="74">
        <f t="shared" si="134"/>
        <v>0</v>
      </c>
      <c r="AE557" s="96">
        <f t="shared" si="135"/>
        <v>0</v>
      </c>
      <c r="AF557" s="74" t="str">
        <f t="shared" si="136"/>
        <v>sans</v>
      </c>
      <c r="AG557" s="74">
        <f t="shared" si="137"/>
        <v>0</v>
      </c>
      <c r="AH557" s="74">
        <f t="shared" si="128"/>
        <v>0</v>
      </c>
      <c r="AI557" s="74">
        <f t="shared" si="143"/>
        <v>0</v>
      </c>
      <c r="AJ557" s="74">
        <f t="shared" si="138"/>
        <v>0</v>
      </c>
      <c r="AK557" s="74">
        <f t="shared" si="139"/>
        <v>0</v>
      </c>
    </row>
    <row r="558" spans="1:37" ht="15.75" customHeight="1">
      <c r="A558" s="20"/>
      <c r="B558" s="19"/>
      <c r="C558" s="19"/>
      <c r="D558" s="70"/>
      <c r="E558" s="71"/>
      <c r="F558" s="125" t="str">
        <f>IF($A558 &lt;&gt; "",VLOOKUP($A558,CSP!$1:$1048576,10,FALSE)/1000000,"")</f>
        <v/>
      </c>
      <c r="G558" s="125" t="str">
        <f>IF($A558 &lt;&gt; "",VLOOKUP($A558,CSP!$1:$1048576,14,FALSE)/1000000,"")</f>
        <v/>
      </c>
      <c r="H558" s="126" t="str">
        <f t="shared" si="140"/>
        <v/>
      </c>
      <c r="I558" s="126" t="str">
        <f t="shared" si="141"/>
        <v/>
      </c>
      <c r="J558" s="126" t="str">
        <f t="shared" si="129"/>
        <v/>
      </c>
      <c r="K558" s="132" t="str">
        <f>IF($A558 &lt;&gt; "",VLOOKUP($A558,CSP!$1:$1048576,11,FALSE),"")</f>
        <v/>
      </c>
      <c r="L558" s="133" t="str">
        <f>IF($A558 &lt;&gt; "",VLOOKUP($A558,CSP!$1:$1048576,25,FALSE),"")</f>
        <v/>
      </c>
      <c r="N558" s="142"/>
      <c r="O558" s="144"/>
      <c r="P558" s="141" t="str">
        <f t="shared" ca="1" si="130"/>
        <v/>
      </c>
      <c r="W558" s="96">
        <f>SUMIF($E$11:$E$1004,AA558,AE$11:$AE$1004)</f>
        <v>0</v>
      </c>
      <c r="X558" s="74" t="str">
        <f t="shared" si="131"/>
        <v>sans</v>
      </c>
      <c r="Y558" s="74">
        <f>SUMIF($E$11:$E$1004,AA558,AD$11:$AD$1004)</f>
        <v>0</v>
      </c>
      <c r="Z558" s="95">
        <f>SUMIF($E$11:$E$1004,AA558,AB$11:$AB$1004)</f>
        <v>0</v>
      </c>
      <c r="AA558" s="97">
        <f t="shared" si="142"/>
        <v>548</v>
      </c>
      <c r="AB558" s="74">
        <f t="shared" si="132"/>
        <v>0</v>
      </c>
      <c r="AC558" s="74">
        <f t="shared" si="133"/>
        <v>0</v>
      </c>
      <c r="AD558" s="74">
        <f t="shared" si="134"/>
        <v>0</v>
      </c>
      <c r="AE558" s="96">
        <f t="shared" si="135"/>
        <v>0</v>
      </c>
      <c r="AF558" s="74" t="str">
        <f t="shared" si="136"/>
        <v>sans</v>
      </c>
      <c r="AG558" s="74">
        <f t="shared" si="137"/>
        <v>0</v>
      </c>
      <c r="AH558" s="74">
        <f t="shared" si="128"/>
        <v>0</v>
      </c>
      <c r="AI558" s="74">
        <f t="shared" si="143"/>
        <v>0</v>
      </c>
      <c r="AJ558" s="74">
        <f t="shared" si="138"/>
        <v>0</v>
      </c>
      <c r="AK558" s="74">
        <f t="shared" si="139"/>
        <v>0</v>
      </c>
    </row>
    <row r="559" spans="1:37" ht="15.75" customHeight="1">
      <c r="A559" s="20"/>
      <c r="B559" s="19"/>
      <c r="C559" s="19"/>
      <c r="D559" s="70"/>
      <c r="E559" s="71"/>
      <c r="F559" s="125" t="str">
        <f>IF($A559 &lt;&gt; "",VLOOKUP($A559,CSP!$1:$1048576,10,FALSE)/1000000,"")</f>
        <v/>
      </c>
      <c r="G559" s="125" t="str">
        <f>IF($A559 &lt;&gt; "",VLOOKUP($A559,CSP!$1:$1048576,14,FALSE)/1000000,"")</f>
        <v/>
      </c>
      <c r="H559" s="126" t="str">
        <f t="shared" si="140"/>
        <v/>
      </c>
      <c r="I559" s="126" t="str">
        <f t="shared" si="141"/>
        <v/>
      </c>
      <c r="J559" s="126" t="str">
        <f t="shared" si="129"/>
        <v/>
      </c>
      <c r="K559" s="132" t="str">
        <f>IF($A559 &lt;&gt; "",VLOOKUP($A559,CSP!$1:$1048576,11,FALSE),"")</f>
        <v/>
      </c>
      <c r="L559" s="133" t="str">
        <f>IF($A559 &lt;&gt; "",VLOOKUP($A559,CSP!$1:$1048576,25,FALSE),"")</f>
        <v/>
      </c>
      <c r="N559" s="142"/>
      <c r="O559" s="144"/>
      <c r="P559" s="141" t="str">
        <f t="shared" ca="1" si="130"/>
        <v/>
      </c>
      <c r="W559" s="96">
        <f>SUMIF($E$11:$E$1004,AA559,AE$11:$AE$1004)</f>
        <v>0</v>
      </c>
      <c r="X559" s="74" t="str">
        <f t="shared" si="131"/>
        <v>sans</v>
      </c>
      <c r="Y559" s="74">
        <f>SUMIF($E$11:$E$1004,AA559,AD$11:$AD$1004)</f>
        <v>0</v>
      </c>
      <c r="Z559" s="95">
        <f>SUMIF($E$11:$E$1004,AA559,AB$11:$AB$1004)</f>
        <v>0</v>
      </c>
      <c r="AA559" s="97">
        <f t="shared" si="142"/>
        <v>549</v>
      </c>
      <c r="AB559" s="74">
        <f t="shared" si="132"/>
        <v>0</v>
      </c>
      <c r="AC559" s="74">
        <f t="shared" si="133"/>
        <v>0</v>
      </c>
      <c r="AD559" s="74">
        <f t="shared" si="134"/>
        <v>0</v>
      </c>
      <c r="AE559" s="96">
        <f t="shared" si="135"/>
        <v>0</v>
      </c>
      <c r="AF559" s="74" t="str">
        <f t="shared" si="136"/>
        <v>sans</v>
      </c>
      <c r="AG559" s="74">
        <f t="shared" si="137"/>
        <v>0</v>
      </c>
      <c r="AH559" s="74">
        <f t="shared" si="128"/>
        <v>0</v>
      </c>
      <c r="AI559" s="74">
        <f t="shared" si="143"/>
        <v>0</v>
      </c>
      <c r="AJ559" s="74">
        <f t="shared" si="138"/>
        <v>0</v>
      </c>
      <c r="AK559" s="74">
        <f t="shared" si="139"/>
        <v>0</v>
      </c>
    </row>
    <row r="560" spans="1:37" ht="15.75" customHeight="1">
      <c r="A560" s="20"/>
      <c r="B560" s="19"/>
      <c r="C560" s="19"/>
      <c r="D560" s="70"/>
      <c r="E560" s="71"/>
      <c r="F560" s="125" t="str">
        <f>IF($A560 &lt;&gt; "",VLOOKUP($A560,CSP!$1:$1048576,10,FALSE)/1000000,"")</f>
        <v/>
      </c>
      <c r="G560" s="125" t="str">
        <f>IF($A560 &lt;&gt; "",VLOOKUP($A560,CSP!$1:$1048576,14,FALSE)/1000000,"")</f>
        <v/>
      </c>
      <c r="H560" s="126" t="str">
        <f t="shared" si="140"/>
        <v/>
      </c>
      <c r="I560" s="126" t="str">
        <f t="shared" si="141"/>
        <v/>
      </c>
      <c r="J560" s="126" t="str">
        <f t="shared" si="129"/>
        <v/>
      </c>
      <c r="K560" s="132" t="str">
        <f>IF($A560 &lt;&gt; "",VLOOKUP($A560,CSP!$1:$1048576,11,FALSE),"")</f>
        <v/>
      </c>
      <c r="L560" s="133" t="str">
        <f>IF($A560 &lt;&gt; "",VLOOKUP($A560,CSP!$1:$1048576,25,FALSE),"")</f>
        <v/>
      </c>
      <c r="N560" s="142"/>
      <c r="O560" s="144"/>
      <c r="P560" s="141" t="str">
        <f t="shared" ca="1" si="130"/>
        <v/>
      </c>
      <c r="W560" s="96">
        <f>SUMIF($E$11:$E$1004,AA560,AE$11:$AE$1004)</f>
        <v>0</v>
      </c>
      <c r="X560" s="74" t="str">
        <f t="shared" si="131"/>
        <v>sans</v>
      </c>
      <c r="Y560" s="74">
        <f>SUMIF($E$11:$E$1004,AA560,AD$11:$AD$1004)</f>
        <v>0</v>
      </c>
      <c r="Z560" s="95">
        <f>SUMIF($E$11:$E$1004,AA560,AB$11:$AB$1004)</f>
        <v>0</v>
      </c>
      <c r="AA560" s="97">
        <f t="shared" si="142"/>
        <v>550</v>
      </c>
      <c r="AB560" s="74">
        <f t="shared" si="132"/>
        <v>0</v>
      </c>
      <c r="AC560" s="74">
        <f t="shared" si="133"/>
        <v>0</v>
      </c>
      <c r="AD560" s="74">
        <f t="shared" si="134"/>
        <v>0</v>
      </c>
      <c r="AE560" s="96">
        <f t="shared" si="135"/>
        <v>0</v>
      </c>
      <c r="AF560" s="74" t="str">
        <f t="shared" si="136"/>
        <v>sans</v>
      </c>
      <c r="AG560" s="74">
        <f t="shared" si="137"/>
        <v>0</v>
      </c>
      <c r="AH560" s="74">
        <f t="shared" si="128"/>
        <v>0</v>
      </c>
      <c r="AI560" s="74">
        <f t="shared" si="143"/>
        <v>0</v>
      </c>
      <c r="AJ560" s="74">
        <f t="shared" si="138"/>
        <v>0</v>
      </c>
      <c r="AK560" s="74">
        <f t="shared" si="139"/>
        <v>0</v>
      </c>
    </row>
    <row r="561" spans="1:37" ht="15.75" customHeight="1">
      <c r="A561" s="20"/>
      <c r="B561" s="19"/>
      <c r="C561" s="19"/>
      <c r="D561" s="70"/>
      <c r="E561" s="71"/>
      <c r="F561" s="125" t="str">
        <f>IF($A561 &lt;&gt; "",VLOOKUP($A561,CSP!$1:$1048576,10,FALSE)/1000000,"")</f>
        <v/>
      </c>
      <c r="G561" s="125" t="str">
        <f>IF($A561 &lt;&gt; "",VLOOKUP($A561,CSP!$1:$1048576,14,FALSE)/1000000,"")</f>
        <v/>
      </c>
      <c r="H561" s="126" t="str">
        <f t="shared" si="140"/>
        <v/>
      </c>
      <c r="I561" s="126" t="str">
        <f t="shared" si="141"/>
        <v/>
      </c>
      <c r="J561" s="126" t="str">
        <f t="shared" si="129"/>
        <v/>
      </c>
      <c r="K561" s="132" t="str">
        <f>IF($A561 &lt;&gt; "",VLOOKUP($A561,CSP!$1:$1048576,11,FALSE),"")</f>
        <v/>
      </c>
      <c r="L561" s="133" t="str">
        <f>IF($A561 &lt;&gt; "",VLOOKUP($A561,CSP!$1:$1048576,25,FALSE),"")</f>
        <v/>
      </c>
      <c r="N561" s="142"/>
      <c r="O561" s="144"/>
      <c r="P561" s="141" t="str">
        <f t="shared" ca="1" si="130"/>
        <v/>
      </c>
      <c r="W561" s="96">
        <f>SUMIF($E$11:$E$1004,AA561,AE$11:$AE$1004)</f>
        <v>0</v>
      </c>
      <c r="X561" s="74" t="str">
        <f t="shared" si="131"/>
        <v>sans</v>
      </c>
      <c r="Y561" s="74">
        <f>SUMIF($E$11:$E$1004,AA561,AD$11:$AD$1004)</f>
        <v>0</v>
      </c>
      <c r="Z561" s="95">
        <f>SUMIF($E$11:$E$1004,AA561,AB$11:$AB$1004)</f>
        <v>0</v>
      </c>
      <c r="AA561" s="97">
        <f t="shared" si="142"/>
        <v>551</v>
      </c>
      <c r="AB561" s="74">
        <f t="shared" si="132"/>
        <v>0</v>
      </c>
      <c r="AC561" s="74">
        <f t="shared" si="133"/>
        <v>0</v>
      </c>
      <c r="AD561" s="74">
        <f t="shared" si="134"/>
        <v>0</v>
      </c>
      <c r="AE561" s="96">
        <f t="shared" si="135"/>
        <v>0</v>
      </c>
      <c r="AF561" s="74" t="str">
        <f t="shared" si="136"/>
        <v>sans</v>
      </c>
      <c r="AG561" s="74">
        <f t="shared" si="137"/>
        <v>0</v>
      </c>
      <c r="AH561" s="74">
        <f t="shared" si="128"/>
        <v>0</v>
      </c>
      <c r="AI561" s="74">
        <f t="shared" si="143"/>
        <v>0</v>
      </c>
      <c r="AJ561" s="74">
        <f t="shared" si="138"/>
        <v>0</v>
      </c>
      <c r="AK561" s="74">
        <f t="shared" si="139"/>
        <v>0</v>
      </c>
    </row>
    <row r="562" spans="1:37" ht="15.75" customHeight="1">
      <c r="A562" s="20"/>
      <c r="B562" s="19"/>
      <c r="C562" s="19"/>
      <c r="D562" s="70"/>
      <c r="E562" s="71"/>
      <c r="F562" s="125" t="str">
        <f>IF($A562 &lt;&gt; "",VLOOKUP($A562,CSP!$1:$1048576,10,FALSE)/1000000,"")</f>
        <v/>
      </c>
      <c r="G562" s="125" t="str">
        <f>IF($A562 &lt;&gt; "",VLOOKUP($A562,CSP!$1:$1048576,14,FALSE)/1000000,"")</f>
        <v/>
      </c>
      <c r="H562" s="126" t="str">
        <f t="shared" si="140"/>
        <v/>
      </c>
      <c r="I562" s="126" t="str">
        <f t="shared" si="141"/>
        <v/>
      </c>
      <c r="J562" s="126" t="str">
        <f t="shared" si="129"/>
        <v/>
      </c>
      <c r="K562" s="132" t="str">
        <f>IF($A562 &lt;&gt; "",VLOOKUP($A562,CSP!$1:$1048576,11,FALSE),"")</f>
        <v/>
      </c>
      <c r="L562" s="133" t="str">
        <f>IF($A562 &lt;&gt; "",VLOOKUP($A562,CSP!$1:$1048576,25,FALSE),"")</f>
        <v/>
      </c>
      <c r="N562" s="142"/>
      <c r="O562" s="144"/>
      <c r="P562" s="141" t="str">
        <f t="shared" ca="1" si="130"/>
        <v/>
      </c>
      <c r="W562" s="96">
        <f>SUMIF($E$11:$E$1004,AA562,AE$11:$AE$1004)</f>
        <v>0</v>
      </c>
      <c r="X562" s="74" t="str">
        <f t="shared" si="131"/>
        <v>sans</v>
      </c>
      <c r="Y562" s="74">
        <f>SUMIF($E$11:$E$1004,AA562,AD$11:$AD$1004)</f>
        <v>0</v>
      </c>
      <c r="Z562" s="95">
        <f>SUMIF($E$11:$E$1004,AA562,AB$11:$AB$1004)</f>
        <v>0</v>
      </c>
      <c r="AA562" s="97">
        <f t="shared" si="142"/>
        <v>552</v>
      </c>
      <c r="AB562" s="74">
        <f t="shared" si="132"/>
        <v>0</v>
      </c>
      <c r="AC562" s="74">
        <f t="shared" si="133"/>
        <v>0</v>
      </c>
      <c r="AD562" s="74">
        <f t="shared" si="134"/>
        <v>0</v>
      </c>
      <c r="AE562" s="96">
        <f t="shared" si="135"/>
        <v>0</v>
      </c>
      <c r="AF562" s="74" t="str">
        <f t="shared" si="136"/>
        <v>sans</v>
      </c>
      <c r="AG562" s="74">
        <f t="shared" si="137"/>
        <v>0</v>
      </c>
      <c r="AH562" s="74">
        <f t="shared" si="128"/>
        <v>0</v>
      </c>
      <c r="AI562" s="74">
        <f t="shared" si="143"/>
        <v>0</v>
      </c>
      <c r="AJ562" s="74">
        <f t="shared" si="138"/>
        <v>0</v>
      </c>
      <c r="AK562" s="74">
        <f t="shared" si="139"/>
        <v>0</v>
      </c>
    </row>
    <row r="563" spans="1:37" ht="15.75" customHeight="1">
      <c r="A563" s="20"/>
      <c r="B563" s="19"/>
      <c r="C563" s="19"/>
      <c r="D563" s="70"/>
      <c r="E563" s="71"/>
      <c r="F563" s="125" t="str">
        <f>IF($A563 &lt;&gt; "",VLOOKUP($A563,CSP!$1:$1048576,10,FALSE)/1000000,"")</f>
        <v/>
      </c>
      <c r="G563" s="125" t="str">
        <f>IF($A563 &lt;&gt; "",VLOOKUP($A563,CSP!$1:$1048576,14,FALSE)/1000000,"")</f>
        <v/>
      </c>
      <c r="H563" s="126" t="str">
        <f t="shared" si="140"/>
        <v/>
      </c>
      <c r="I563" s="126" t="str">
        <f t="shared" si="141"/>
        <v/>
      </c>
      <c r="J563" s="126" t="str">
        <f t="shared" si="129"/>
        <v/>
      </c>
      <c r="K563" s="132" t="str">
        <f>IF($A563 &lt;&gt; "",VLOOKUP($A563,CSP!$1:$1048576,11,FALSE),"")</f>
        <v/>
      </c>
      <c r="L563" s="133" t="str">
        <f>IF($A563 &lt;&gt; "",VLOOKUP($A563,CSP!$1:$1048576,25,FALSE),"")</f>
        <v/>
      </c>
      <c r="N563" s="142"/>
      <c r="O563" s="144"/>
      <c r="P563" s="141" t="str">
        <f t="shared" ca="1" si="130"/>
        <v/>
      </c>
      <c r="W563" s="96">
        <f>SUMIF($E$11:$E$1004,AA563,AE$11:$AE$1004)</f>
        <v>0</v>
      </c>
      <c r="X563" s="74" t="str">
        <f t="shared" si="131"/>
        <v>sans</v>
      </c>
      <c r="Y563" s="74">
        <f>SUMIF($E$11:$E$1004,AA563,AD$11:$AD$1004)</f>
        <v>0</v>
      </c>
      <c r="Z563" s="95">
        <f>SUMIF($E$11:$E$1004,AA563,AB$11:$AB$1004)</f>
        <v>0</v>
      </c>
      <c r="AA563" s="97">
        <f t="shared" si="142"/>
        <v>553</v>
      </c>
      <c r="AB563" s="74">
        <f t="shared" si="132"/>
        <v>0</v>
      </c>
      <c r="AC563" s="74">
        <f t="shared" si="133"/>
        <v>0</v>
      </c>
      <c r="AD563" s="74">
        <f t="shared" si="134"/>
        <v>0</v>
      </c>
      <c r="AE563" s="96">
        <f t="shared" si="135"/>
        <v>0</v>
      </c>
      <c r="AF563" s="74" t="str">
        <f t="shared" si="136"/>
        <v>sans</v>
      </c>
      <c r="AG563" s="74">
        <f t="shared" si="137"/>
        <v>0</v>
      </c>
      <c r="AH563" s="74">
        <f t="shared" si="128"/>
        <v>0</v>
      </c>
      <c r="AI563" s="74">
        <f t="shared" si="143"/>
        <v>0</v>
      </c>
      <c r="AJ563" s="74">
        <f t="shared" si="138"/>
        <v>0</v>
      </c>
      <c r="AK563" s="74">
        <f t="shared" si="139"/>
        <v>0</v>
      </c>
    </row>
    <row r="564" spans="1:37" ht="15.75" customHeight="1">
      <c r="A564" s="20"/>
      <c r="B564" s="19"/>
      <c r="C564" s="19"/>
      <c r="D564" s="70"/>
      <c r="E564" s="71"/>
      <c r="F564" s="125" t="str">
        <f>IF($A564 &lt;&gt; "",VLOOKUP($A564,CSP!$1:$1048576,10,FALSE)/1000000,"")</f>
        <v/>
      </c>
      <c r="G564" s="125" t="str">
        <f>IF($A564 &lt;&gt; "",VLOOKUP($A564,CSP!$1:$1048576,14,FALSE)/1000000,"")</f>
        <v/>
      </c>
      <c r="H564" s="126" t="str">
        <f t="shared" si="140"/>
        <v/>
      </c>
      <c r="I564" s="126" t="str">
        <f t="shared" si="141"/>
        <v/>
      </c>
      <c r="J564" s="126" t="str">
        <f t="shared" si="129"/>
        <v/>
      </c>
      <c r="K564" s="132" t="str">
        <f>IF($A564 &lt;&gt; "",VLOOKUP($A564,CSP!$1:$1048576,11,FALSE),"")</f>
        <v/>
      </c>
      <c r="L564" s="133" t="str">
        <f>IF($A564 &lt;&gt; "",VLOOKUP($A564,CSP!$1:$1048576,25,FALSE),"")</f>
        <v/>
      </c>
      <c r="N564" s="142"/>
      <c r="O564" s="144"/>
      <c r="P564" s="141" t="str">
        <f t="shared" ca="1" si="130"/>
        <v/>
      </c>
      <c r="W564" s="96">
        <f>SUMIF($E$11:$E$1004,AA564,AE$11:$AE$1004)</f>
        <v>0</v>
      </c>
      <c r="X564" s="74" t="str">
        <f t="shared" si="131"/>
        <v>sans</v>
      </c>
      <c r="Y564" s="74">
        <f>SUMIF($E$11:$E$1004,AA564,AD$11:$AD$1004)</f>
        <v>0</v>
      </c>
      <c r="Z564" s="95">
        <f>SUMIF($E$11:$E$1004,AA564,AB$11:$AB$1004)</f>
        <v>0</v>
      </c>
      <c r="AA564" s="97">
        <f t="shared" si="142"/>
        <v>554</v>
      </c>
      <c r="AB564" s="74">
        <f t="shared" si="132"/>
        <v>0</v>
      </c>
      <c r="AC564" s="74">
        <f t="shared" si="133"/>
        <v>0</v>
      </c>
      <c r="AD564" s="74">
        <f t="shared" si="134"/>
        <v>0</v>
      </c>
      <c r="AE564" s="96">
        <f t="shared" si="135"/>
        <v>0</v>
      </c>
      <c r="AF564" s="74" t="str">
        <f t="shared" si="136"/>
        <v>sans</v>
      </c>
      <c r="AG564" s="74">
        <f t="shared" si="137"/>
        <v>0</v>
      </c>
      <c r="AH564" s="74">
        <f t="shared" si="128"/>
        <v>0</v>
      </c>
      <c r="AI564" s="74">
        <f t="shared" si="143"/>
        <v>0</v>
      </c>
      <c r="AJ564" s="74">
        <f t="shared" si="138"/>
        <v>0</v>
      </c>
      <c r="AK564" s="74">
        <f t="shared" si="139"/>
        <v>0</v>
      </c>
    </row>
    <row r="565" spans="1:37" ht="15.75" customHeight="1">
      <c r="A565" s="20"/>
      <c r="B565" s="19"/>
      <c r="C565" s="19"/>
      <c r="D565" s="70"/>
      <c r="E565" s="71"/>
      <c r="F565" s="125" t="str">
        <f>IF($A565 &lt;&gt; "",VLOOKUP($A565,CSP!$1:$1048576,10,FALSE)/1000000,"")</f>
        <v/>
      </c>
      <c r="G565" s="125" t="str">
        <f>IF($A565 &lt;&gt; "",VLOOKUP($A565,CSP!$1:$1048576,14,FALSE)/1000000,"")</f>
        <v/>
      </c>
      <c r="H565" s="126" t="str">
        <f t="shared" si="140"/>
        <v/>
      </c>
      <c r="I565" s="126" t="str">
        <f t="shared" si="141"/>
        <v/>
      </c>
      <c r="J565" s="126" t="str">
        <f t="shared" si="129"/>
        <v/>
      </c>
      <c r="K565" s="132" t="str">
        <f>IF($A565 &lt;&gt; "",VLOOKUP($A565,CSP!$1:$1048576,11,FALSE),"")</f>
        <v/>
      </c>
      <c r="L565" s="133" t="str">
        <f>IF($A565 &lt;&gt; "",VLOOKUP($A565,CSP!$1:$1048576,25,FALSE),"")</f>
        <v/>
      </c>
      <c r="N565" s="142"/>
      <c r="O565" s="144"/>
      <c r="P565" s="141" t="str">
        <f t="shared" ca="1" si="130"/>
        <v/>
      </c>
      <c r="W565" s="96">
        <f>SUMIF($E$11:$E$1004,AA565,AE$11:$AE$1004)</f>
        <v>0</v>
      </c>
      <c r="X565" s="74" t="str">
        <f t="shared" si="131"/>
        <v>sans</v>
      </c>
      <c r="Y565" s="74">
        <f>SUMIF($E$11:$E$1004,AA565,AD$11:$AD$1004)</f>
        <v>0</v>
      </c>
      <c r="Z565" s="95">
        <f>SUMIF($E$11:$E$1004,AA565,AB$11:$AB$1004)</f>
        <v>0</v>
      </c>
      <c r="AA565" s="97">
        <f t="shared" si="142"/>
        <v>555</v>
      </c>
      <c r="AB565" s="74">
        <f t="shared" si="132"/>
        <v>0</v>
      </c>
      <c r="AC565" s="74">
        <f t="shared" si="133"/>
        <v>0</v>
      </c>
      <c r="AD565" s="74">
        <f t="shared" si="134"/>
        <v>0</v>
      </c>
      <c r="AE565" s="96">
        <f t="shared" si="135"/>
        <v>0</v>
      </c>
      <c r="AF565" s="74" t="str">
        <f t="shared" si="136"/>
        <v>sans</v>
      </c>
      <c r="AG565" s="74">
        <f t="shared" si="137"/>
        <v>0</v>
      </c>
      <c r="AH565" s="74">
        <f t="shared" si="128"/>
        <v>0</v>
      </c>
      <c r="AI565" s="74">
        <f t="shared" si="143"/>
        <v>0</v>
      </c>
      <c r="AJ565" s="74">
        <f t="shared" si="138"/>
        <v>0</v>
      </c>
      <c r="AK565" s="74">
        <f t="shared" si="139"/>
        <v>0</v>
      </c>
    </row>
    <row r="566" spans="1:37" ht="15.75" customHeight="1">
      <c r="A566" s="20"/>
      <c r="B566" s="19"/>
      <c r="C566" s="19"/>
      <c r="D566" s="70"/>
      <c r="E566" s="71"/>
      <c r="F566" s="125" t="str">
        <f>IF($A566 &lt;&gt; "",VLOOKUP($A566,CSP!$1:$1048576,10,FALSE)/1000000,"")</f>
        <v/>
      </c>
      <c r="G566" s="125" t="str">
        <f>IF($A566 &lt;&gt; "",VLOOKUP($A566,CSP!$1:$1048576,14,FALSE)/1000000,"")</f>
        <v/>
      </c>
      <c r="H566" s="126" t="str">
        <f t="shared" si="140"/>
        <v/>
      </c>
      <c r="I566" s="126" t="str">
        <f t="shared" si="141"/>
        <v/>
      </c>
      <c r="J566" s="126" t="str">
        <f t="shared" si="129"/>
        <v/>
      </c>
      <c r="K566" s="132" t="str">
        <f>IF($A566 &lt;&gt; "",VLOOKUP($A566,CSP!$1:$1048576,11,FALSE),"")</f>
        <v/>
      </c>
      <c r="L566" s="133" t="str">
        <f>IF($A566 &lt;&gt; "",VLOOKUP($A566,CSP!$1:$1048576,25,FALSE),"")</f>
        <v/>
      </c>
      <c r="N566" s="142"/>
      <c r="O566" s="144"/>
      <c r="P566" s="141" t="str">
        <f t="shared" ca="1" si="130"/>
        <v/>
      </c>
      <c r="W566" s="96">
        <f>SUMIF($E$11:$E$1004,AA566,AE$11:$AE$1004)</f>
        <v>0</v>
      </c>
      <c r="X566" s="74" t="str">
        <f t="shared" si="131"/>
        <v>sans</v>
      </c>
      <c r="Y566" s="74">
        <f>SUMIF($E$11:$E$1004,AA566,AD$11:$AD$1004)</f>
        <v>0</v>
      </c>
      <c r="Z566" s="95">
        <f>SUMIF($E$11:$E$1004,AA566,AB$11:$AB$1004)</f>
        <v>0</v>
      </c>
      <c r="AA566" s="97">
        <f t="shared" si="142"/>
        <v>556</v>
      </c>
      <c r="AB566" s="74">
        <f t="shared" si="132"/>
        <v>0</v>
      </c>
      <c r="AC566" s="74">
        <f t="shared" si="133"/>
        <v>0</v>
      </c>
      <c r="AD566" s="74">
        <f t="shared" si="134"/>
        <v>0</v>
      </c>
      <c r="AE566" s="96">
        <f t="shared" si="135"/>
        <v>0</v>
      </c>
      <c r="AF566" s="74" t="str">
        <f t="shared" si="136"/>
        <v>sans</v>
      </c>
      <c r="AG566" s="74">
        <f t="shared" si="137"/>
        <v>0</v>
      </c>
      <c r="AH566" s="74">
        <f t="shared" si="128"/>
        <v>0</v>
      </c>
      <c r="AI566" s="74">
        <f t="shared" si="143"/>
        <v>0</v>
      </c>
      <c r="AJ566" s="74">
        <f t="shared" si="138"/>
        <v>0</v>
      </c>
      <c r="AK566" s="74">
        <f t="shared" si="139"/>
        <v>0</v>
      </c>
    </row>
    <row r="567" spans="1:37" ht="15.75" customHeight="1">
      <c r="A567" s="20"/>
      <c r="B567" s="19"/>
      <c r="C567" s="19"/>
      <c r="D567" s="70"/>
      <c r="E567" s="71"/>
      <c r="F567" s="125" t="str">
        <f>IF($A567 &lt;&gt; "",VLOOKUP($A567,CSP!$1:$1048576,10,FALSE)/1000000,"")</f>
        <v/>
      </c>
      <c r="G567" s="125" t="str">
        <f>IF($A567 &lt;&gt; "",VLOOKUP($A567,CSP!$1:$1048576,14,FALSE)/1000000,"")</f>
        <v/>
      </c>
      <c r="H567" s="126" t="str">
        <f t="shared" si="140"/>
        <v/>
      </c>
      <c r="I567" s="126" t="str">
        <f t="shared" si="141"/>
        <v/>
      </c>
      <c r="J567" s="126" t="str">
        <f t="shared" si="129"/>
        <v/>
      </c>
      <c r="K567" s="132" t="str">
        <f>IF($A567 &lt;&gt; "",VLOOKUP($A567,CSP!$1:$1048576,11,FALSE),"")</f>
        <v/>
      </c>
      <c r="L567" s="133" t="str">
        <f>IF($A567 &lt;&gt; "",VLOOKUP($A567,CSP!$1:$1048576,25,FALSE),"")</f>
        <v/>
      </c>
      <c r="N567" s="142"/>
      <c r="O567" s="144"/>
      <c r="P567" s="141" t="str">
        <f t="shared" ca="1" si="130"/>
        <v/>
      </c>
      <c r="W567" s="96">
        <f>SUMIF($E$11:$E$1004,AA567,AE$11:$AE$1004)</f>
        <v>0</v>
      </c>
      <c r="X567" s="74" t="str">
        <f t="shared" si="131"/>
        <v>sans</v>
      </c>
      <c r="Y567" s="74">
        <f>SUMIF($E$11:$E$1004,AA567,AD$11:$AD$1004)</f>
        <v>0</v>
      </c>
      <c r="Z567" s="95">
        <f>SUMIF($E$11:$E$1004,AA567,AB$11:$AB$1004)</f>
        <v>0</v>
      </c>
      <c r="AA567" s="97">
        <f t="shared" si="142"/>
        <v>557</v>
      </c>
      <c r="AB567" s="74">
        <f t="shared" si="132"/>
        <v>0</v>
      </c>
      <c r="AC567" s="74">
        <f t="shared" si="133"/>
        <v>0</v>
      </c>
      <c r="AD567" s="74">
        <f t="shared" si="134"/>
        <v>0</v>
      </c>
      <c r="AE567" s="96">
        <f t="shared" si="135"/>
        <v>0</v>
      </c>
      <c r="AF567" s="74" t="str">
        <f t="shared" si="136"/>
        <v>sans</v>
      </c>
      <c r="AG567" s="74">
        <f t="shared" si="137"/>
        <v>0</v>
      </c>
      <c r="AH567" s="74">
        <f t="shared" si="128"/>
        <v>0</v>
      </c>
      <c r="AI567" s="74">
        <f t="shared" si="143"/>
        <v>0</v>
      </c>
      <c r="AJ567" s="74">
        <f t="shared" si="138"/>
        <v>0</v>
      </c>
      <c r="AK567" s="74">
        <f t="shared" si="139"/>
        <v>0</v>
      </c>
    </row>
    <row r="568" spans="1:37" ht="15.75" customHeight="1">
      <c r="A568" s="20"/>
      <c r="B568" s="19"/>
      <c r="C568" s="19"/>
      <c r="D568" s="70"/>
      <c r="E568" s="71"/>
      <c r="F568" s="125" t="str">
        <f>IF($A568 &lt;&gt; "",VLOOKUP($A568,CSP!$1:$1048576,10,FALSE)/1000000,"")</f>
        <v/>
      </c>
      <c r="G568" s="125" t="str">
        <f>IF($A568 &lt;&gt; "",VLOOKUP($A568,CSP!$1:$1048576,14,FALSE)/1000000,"")</f>
        <v/>
      </c>
      <c r="H568" s="126" t="str">
        <f t="shared" si="140"/>
        <v/>
      </c>
      <c r="I568" s="126" t="str">
        <f t="shared" si="141"/>
        <v/>
      </c>
      <c r="J568" s="126" t="str">
        <f t="shared" si="129"/>
        <v/>
      </c>
      <c r="K568" s="132" t="str">
        <f>IF($A568 &lt;&gt; "",VLOOKUP($A568,CSP!$1:$1048576,11,FALSE),"")</f>
        <v/>
      </c>
      <c r="L568" s="133" t="str">
        <f>IF($A568 &lt;&gt; "",VLOOKUP($A568,CSP!$1:$1048576,25,FALSE),"")</f>
        <v/>
      </c>
      <c r="N568" s="142"/>
      <c r="O568" s="144"/>
      <c r="P568" s="141" t="str">
        <f t="shared" ca="1" si="130"/>
        <v/>
      </c>
      <c r="W568" s="96">
        <f>SUMIF($E$11:$E$1004,AA568,AE$11:$AE$1004)</f>
        <v>0</v>
      </c>
      <c r="X568" s="74" t="str">
        <f t="shared" si="131"/>
        <v>sans</v>
      </c>
      <c r="Y568" s="74">
        <f>SUMIF($E$11:$E$1004,AA568,AD$11:$AD$1004)</f>
        <v>0</v>
      </c>
      <c r="Z568" s="95">
        <f>SUMIF($E$11:$E$1004,AA568,AB$11:$AB$1004)</f>
        <v>0</v>
      </c>
      <c r="AA568" s="97">
        <f t="shared" si="142"/>
        <v>558</v>
      </c>
      <c r="AB568" s="74">
        <f t="shared" si="132"/>
        <v>0</v>
      </c>
      <c r="AC568" s="74">
        <f t="shared" si="133"/>
        <v>0</v>
      </c>
      <c r="AD568" s="74">
        <f t="shared" si="134"/>
        <v>0</v>
      </c>
      <c r="AE568" s="96">
        <f t="shared" si="135"/>
        <v>0</v>
      </c>
      <c r="AF568" s="74" t="str">
        <f t="shared" si="136"/>
        <v>sans</v>
      </c>
      <c r="AG568" s="74">
        <f t="shared" si="137"/>
        <v>0</v>
      </c>
      <c r="AH568" s="74">
        <f t="shared" si="128"/>
        <v>0</v>
      </c>
      <c r="AI568" s="74">
        <f t="shared" si="143"/>
        <v>0</v>
      </c>
      <c r="AJ568" s="74">
        <f t="shared" si="138"/>
        <v>0</v>
      </c>
      <c r="AK568" s="74">
        <f t="shared" si="139"/>
        <v>0</v>
      </c>
    </row>
    <row r="569" spans="1:37" ht="15.75" customHeight="1">
      <c r="A569" s="20"/>
      <c r="B569" s="19"/>
      <c r="C569" s="19"/>
      <c r="D569" s="70"/>
      <c r="E569" s="71"/>
      <c r="F569" s="125" t="str">
        <f>IF($A569 &lt;&gt; "",VLOOKUP($A569,CSP!$1:$1048576,10,FALSE)/1000000,"")</f>
        <v/>
      </c>
      <c r="G569" s="125" t="str">
        <f>IF($A569 &lt;&gt; "",VLOOKUP($A569,CSP!$1:$1048576,14,FALSE)/1000000,"")</f>
        <v/>
      </c>
      <c r="H569" s="126" t="str">
        <f t="shared" si="140"/>
        <v/>
      </c>
      <c r="I569" s="126" t="str">
        <f t="shared" si="141"/>
        <v/>
      </c>
      <c r="J569" s="126" t="str">
        <f t="shared" si="129"/>
        <v/>
      </c>
      <c r="K569" s="132" t="str">
        <f>IF($A569 &lt;&gt; "",VLOOKUP($A569,CSP!$1:$1048576,11,FALSE),"")</f>
        <v/>
      </c>
      <c r="L569" s="133" t="str">
        <f>IF($A569 &lt;&gt; "",VLOOKUP($A569,CSP!$1:$1048576,25,FALSE),"")</f>
        <v/>
      </c>
      <c r="N569" s="142"/>
      <c r="O569" s="144"/>
      <c r="P569" s="141" t="str">
        <f t="shared" ca="1" si="130"/>
        <v/>
      </c>
      <c r="W569" s="96">
        <f>SUMIF($E$11:$E$1004,AA569,AE$11:$AE$1004)</f>
        <v>0</v>
      </c>
      <c r="X569" s="74" t="str">
        <f t="shared" si="131"/>
        <v>sans</v>
      </c>
      <c r="Y569" s="74">
        <f>SUMIF($E$11:$E$1004,AA569,AD$11:$AD$1004)</f>
        <v>0</v>
      </c>
      <c r="Z569" s="95">
        <f>SUMIF($E$11:$E$1004,AA569,AB$11:$AB$1004)</f>
        <v>0</v>
      </c>
      <c r="AA569" s="97">
        <f t="shared" si="142"/>
        <v>559</v>
      </c>
      <c r="AB569" s="74">
        <f t="shared" si="132"/>
        <v>0</v>
      </c>
      <c r="AC569" s="74">
        <f t="shared" si="133"/>
        <v>0</v>
      </c>
      <c r="AD569" s="74">
        <f t="shared" si="134"/>
        <v>0</v>
      </c>
      <c r="AE569" s="96">
        <f t="shared" si="135"/>
        <v>0</v>
      </c>
      <c r="AF569" s="74" t="str">
        <f t="shared" si="136"/>
        <v>sans</v>
      </c>
      <c r="AG569" s="74">
        <f t="shared" si="137"/>
        <v>0</v>
      </c>
      <c r="AH569" s="74">
        <f t="shared" si="128"/>
        <v>0</v>
      </c>
      <c r="AI569" s="74">
        <f t="shared" si="143"/>
        <v>0</v>
      </c>
      <c r="AJ569" s="74">
        <f t="shared" si="138"/>
        <v>0</v>
      </c>
      <c r="AK569" s="74">
        <f t="shared" si="139"/>
        <v>0</v>
      </c>
    </row>
    <row r="570" spans="1:37" ht="15.75" customHeight="1">
      <c r="A570" s="20"/>
      <c r="B570" s="19"/>
      <c r="C570" s="19"/>
      <c r="D570" s="70"/>
      <c r="E570" s="71"/>
      <c r="F570" s="125" t="str">
        <f>IF($A570 &lt;&gt; "",VLOOKUP($A570,CSP!$1:$1048576,10,FALSE)/1000000,"")</f>
        <v/>
      </c>
      <c r="G570" s="125" t="str">
        <f>IF($A570 &lt;&gt; "",VLOOKUP($A570,CSP!$1:$1048576,14,FALSE)/1000000,"")</f>
        <v/>
      </c>
      <c r="H570" s="126" t="str">
        <f t="shared" si="140"/>
        <v/>
      </c>
      <c r="I570" s="126" t="str">
        <f t="shared" si="141"/>
        <v/>
      </c>
      <c r="J570" s="126" t="str">
        <f t="shared" si="129"/>
        <v/>
      </c>
      <c r="K570" s="132" t="str">
        <f>IF($A570 &lt;&gt; "",VLOOKUP($A570,CSP!$1:$1048576,11,FALSE),"")</f>
        <v/>
      </c>
      <c r="L570" s="133" t="str">
        <f>IF($A570 &lt;&gt; "",VLOOKUP($A570,CSP!$1:$1048576,25,FALSE),"")</f>
        <v/>
      </c>
      <c r="N570" s="142"/>
      <c r="O570" s="144"/>
      <c r="P570" s="141" t="str">
        <f t="shared" ca="1" si="130"/>
        <v/>
      </c>
      <c r="W570" s="96">
        <f>SUMIF($E$11:$E$1004,AA570,AE$11:$AE$1004)</f>
        <v>0</v>
      </c>
      <c r="X570" s="74" t="str">
        <f t="shared" si="131"/>
        <v>sans</v>
      </c>
      <c r="Y570" s="74">
        <f>SUMIF($E$11:$E$1004,AA570,AD$11:$AD$1004)</f>
        <v>0</v>
      </c>
      <c r="Z570" s="95">
        <f>SUMIF($E$11:$E$1004,AA570,AB$11:$AB$1004)</f>
        <v>0</v>
      </c>
      <c r="AA570" s="97">
        <f t="shared" si="142"/>
        <v>560</v>
      </c>
      <c r="AB570" s="74">
        <f t="shared" si="132"/>
        <v>0</v>
      </c>
      <c r="AC570" s="74">
        <f t="shared" si="133"/>
        <v>0</v>
      </c>
      <c r="AD570" s="74">
        <f t="shared" si="134"/>
        <v>0</v>
      </c>
      <c r="AE570" s="96">
        <f t="shared" si="135"/>
        <v>0</v>
      </c>
      <c r="AF570" s="74" t="str">
        <f t="shared" si="136"/>
        <v>sans</v>
      </c>
      <c r="AG570" s="74">
        <f t="shared" si="137"/>
        <v>0</v>
      </c>
      <c r="AH570" s="74">
        <f t="shared" si="128"/>
        <v>0</v>
      </c>
      <c r="AI570" s="74">
        <f t="shared" si="143"/>
        <v>0</v>
      </c>
      <c r="AJ570" s="74">
        <f t="shared" si="138"/>
        <v>0</v>
      </c>
      <c r="AK570" s="74">
        <f t="shared" si="139"/>
        <v>0</v>
      </c>
    </row>
    <row r="571" spans="1:37" ht="15.75" customHeight="1">
      <c r="A571" s="20"/>
      <c r="B571" s="19"/>
      <c r="C571" s="19"/>
      <c r="D571" s="70"/>
      <c r="E571" s="71"/>
      <c r="F571" s="125" t="str">
        <f>IF($A571 &lt;&gt; "",VLOOKUP($A571,CSP!$1:$1048576,10,FALSE)/1000000,"")</f>
        <v/>
      </c>
      <c r="G571" s="125" t="str">
        <f>IF($A571 &lt;&gt; "",VLOOKUP($A571,CSP!$1:$1048576,14,FALSE)/1000000,"")</f>
        <v/>
      </c>
      <c r="H571" s="126" t="str">
        <f t="shared" si="140"/>
        <v/>
      </c>
      <c r="I571" s="126" t="str">
        <f t="shared" si="141"/>
        <v/>
      </c>
      <c r="J571" s="126" t="str">
        <f t="shared" si="129"/>
        <v/>
      </c>
      <c r="K571" s="132" t="str">
        <f>IF($A571 &lt;&gt; "",VLOOKUP($A571,CSP!$1:$1048576,11,FALSE),"")</f>
        <v/>
      </c>
      <c r="L571" s="133" t="str">
        <f>IF($A571 &lt;&gt; "",VLOOKUP($A571,CSP!$1:$1048576,25,FALSE),"")</f>
        <v/>
      </c>
      <c r="N571" s="142"/>
      <c r="O571" s="144"/>
      <c r="P571" s="141" t="str">
        <f t="shared" ca="1" si="130"/>
        <v/>
      </c>
      <c r="W571" s="96">
        <f>SUMIF($E$11:$E$1004,AA571,AE$11:$AE$1004)</f>
        <v>0</v>
      </c>
      <c r="X571" s="74" t="str">
        <f t="shared" si="131"/>
        <v>sans</v>
      </c>
      <c r="Y571" s="74">
        <f>SUMIF($E$11:$E$1004,AA571,AD$11:$AD$1004)</f>
        <v>0</v>
      </c>
      <c r="Z571" s="95">
        <f>SUMIF($E$11:$E$1004,AA571,AB$11:$AB$1004)</f>
        <v>0</v>
      </c>
      <c r="AA571" s="97">
        <f t="shared" si="142"/>
        <v>561</v>
      </c>
      <c r="AB571" s="74">
        <f t="shared" si="132"/>
        <v>0</v>
      </c>
      <c r="AC571" s="74">
        <f t="shared" si="133"/>
        <v>0</v>
      </c>
      <c r="AD571" s="74">
        <f t="shared" si="134"/>
        <v>0</v>
      </c>
      <c r="AE571" s="96">
        <f t="shared" si="135"/>
        <v>0</v>
      </c>
      <c r="AF571" s="74" t="str">
        <f t="shared" si="136"/>
        <v>sans</v>
      </c>
      <c r="AG571" s="74">
        <f t="shared" si="137"/>
        <v>0</v>
      </c>
      <c r="AH571" s="74">
        <f t="shared" si="128"/>
        <v>0</v>
      </c>
      <c r="AI571" s="74">
        <f t="shared" si="143"/>
        <v>0</v>
      </c>
      <c r="AJ571" s="74">
        <f t="shared" si="138"/>
        <v>0</v>
      </c>
      <c r="AK571" s="74">
        <f t="shared" si="139"/>
        <v>0</v>
      </c>
    </row>
    <row r="572" spans="1:37" ht="15.75" customHeight="1">
      <c r="A572" s="20"/>
      <c r="B572" s="19"/>
      <c r="C572" s="19"/>
      <c r="D572" s="70"/>
      <c r="E572" s="71"/>
      <c r="F572" s="125" t="str">
        <f>IF($A572 &lt;&gt; "",VLOOKUP($A572,CSP!$1:$1048576,10,FALSE)/1000000,"")</f>
        <v/>
      </c>
      <c r="G572" s="125" t="str">
        <f>IF($A572 &lt;&gt; "",VLOOKUP($A572,CSP!$1:$1048576,14,FALSE)/1000000,"")</f>
        <v/>
      </c>
      <c r="H572" s="126" t="str">
        <f t="shared" si="140"/>
        <v/>
      </c>
      <c r="I572" s="126" t="str">
        <f t="shared" si="141"/>
        <v/>
      </c>
      <c r="J572" s="126" t="str">
        <f t="shared" si="129"/>
        <v/>
      </c>
      <c r="K572" s="132" t="str">
        <f>IF($A572 &lt;&gt; "",VLOOKUP($A572,CSP!$1:$1048576,11,FALSE),"")</f>
        <v/>
      </c>
      <c r="L572" s="133" t="str">
        <f>IF($A572 &lt;&gt; "",VLOOKUP($A572,CSP!$1:$1048576,25,FALSE),"")</f>
        <v/>
      </c>
      <c r="N572" s="142"/>
      <c r="O572" s="144"/>
      <c r="P572" s="141" t="str">
        <f t="shared" ca="1" si="130"/>
        <v/>
      </c>
      <c r="W572" s="96">
        <f>SUMIF($E$11:$E$1004,AA572,AE$11:$AE$1004)</f>
        <v>0</v>
      </c>
      <c r="X572" s="74" t="str">
        <f t="shared" si="131"/>
        <v>sans</v>
      </c>
      <c r="Y572" s="74">
        <f>SUMIF($E$11:$E$1004,AA572,AD$11:$AD$1004)</f>
        <v>0</v>
      </c>
      <c r="Z572" s="95">
        <f>SUMIF($E$11:$E$1004,AA572,AB$11:$AB$1004)</f>
        <v>0</v>
      </c>
      <c r="AA572" s="97">
        <f t="shared" si="142"/>
        <v>562</v>
      </c>
      <c r="AB572" s="74">
        <f t="shared" si="132"/>
        <v>0</v>
      </c>
      <c r="AC572" s="74">
        <f t="shared" si="133"/>
        <v>0</v>
      </c>
      <c r="AD572" s="74">
        <f t="shared" si="134"/>
        <v>0</v>
      </c>
      <c r="AE572" s="96">
        <f t="shared" si="135"/>
        <v>0</v>
      </c>
      <c r="AF572" s="74" t="str">
        <f t="shared" si="136"/>
        <v>sans</v>
      </c>
      <c r="AG572" s="74">
        <f t="shared" si="137"/>
        <v>0</v>
      </c>
      <c r="AH572" s="74">
        <f t="shared" si="128"/>
        <v>0</v>
      </c>
      <c r="AI572" s="74">
        <f t="shared" si="143"/>
        <v>0</v>
      </c>
      <c r="AJ572" s="74">
        <f t="shared" si="138"/>
        <v>0</v>
      </c>
      <c r="AK572" s="74">
        <f t="shared" si="139"/>
        <v>0</v>
      </c>
    </row>
    <row r="573" spans="1:37" ht="15.75" customHeight="1">
      <c r="A573" s="20"/>
      <c r="B573" s="19"/>
      <c r="C573" s="19"/>
      <c r="D573" s="70"/>
      <c r="E573" s="71"/>
      <c r="F573" s="125" t="str">
        <f>IF($A573 &lt;&gt; "",VLOOKUP($A573,CSP!$1:$1048576,10,FALSE)/1000000,"")</f>
        <v/>
      </c>
      <c r="G573" s="125" t="str">
        <f>IF($A573 &lt;&gt; "",VLOOKUP($A573,CSP!$1:$1048576,14,FALSE)/1000000,"")</f>
        <v/>
      </c>
      <c r="H573" s="126" t="str">
        <f t="shared" si="140"/>
        <v/>
      </c>
      <c r="I573" s="126" t="str">
        <f t="shared" si="141"/>
        <v/>
      </c>
      <c r="J573" s="126" t="str">
        <f t="shared" si="129"/>
        <v/>
      </c>
      <c r="K573" s="132" t="str">
        <f>IF($A573 &lt;&gt; "",VLOOKUP($A573,CSP!$1:$1048576,11,FALSE),"")</f>
        <v/>
      </c>
      <c r="L573" s="133" t="str">
        <f>IF($A573 &lt;&gt; "",VLOOKUP($A573,CSP!$1:$1048576,25,FALSE),"")</f>
        <v/>
      </c>
      <c r="N573" s="142"/>
      <c r="O573" s="144"/>
      <c r="P573" s="141" t="str">
        <f t="shared" ca="1" si="130"/>
        <v/>
      </c>
      <c r="W573" s="96">
        <f>SUMIF($E$11:$E$1004,AA573,AE$11:$AE$1004)</f>
        <v>0</v>
      </c>
      <c r="X573" s="74" t="str">
        <f t="shared" si="131"/>
        <v>sans</v>
      </c>
      <c r="Y573" s="74">
        <f>SUMIF($E$11:$E$1004,AA573,AD$11:$AD$1004)</f>
        <v>0</v>
      </c>
      <c r="Z573" s="95">
        <f>SUMIF($E$11:$E$1004,AA573,AB$11:$AB$1004)</f>
        <v>0</v>
      </c>
      <c r="AA573" s="97">
        <f t="shared" si="142"/>
        <v>563</v>
      </c>
      <c r="AB573" s="74">
        <f t="shared" si="132"/>
        <v>0</v>
      </c>
      <c r="AC573" s="74">
        <f t="shared" si="133"/>
        <v>0</v>
      </c>
      <c r="AD573" s="74">
        <f t="shared" si="134"/>
        <v>0</v>
      </c>
      <c r="AE573" s="96">
        <f t="shared" si="135"/>
        <v>0</v>
      </c>
      <c r="AF573" s="74" t="str">
        <f t="shared" si="136"/>
        <v>sans</v>
      </c>
      <c r="AG573" s="74">
        <f t="shared" si="137"/>
        <v>0</v>
      </c>
      <c r="AH573" s="74">
        <f t="shared" si="128"/>
        <v>0</v>
      </c>
      <c r="AI573" s="74">
        <f t="shared" si="143"/>
        <v>0</v>
      </c>
      <c r="AJ573" s="74">
        <f t="shared" si="138"/>
        <v>0</v>
      </c>
      <c r="AK573" s="74">
        <f t="shared" si="139"/>
        <v>0</v>
      </c>
    </row>
    <row r="574" spans="1:37" ht="15.75" customHeight="1">
      <c r="A574" s="20"/>
      <c r="B574" s="19"/>
      <c r="C574" s="19"/>
      <c r="D574" s="70"/>
      <c r="E574" s="71"/>
      <c r="F574" s="125" t="str">
        <f>IF($A574 &lt;&gt; "",VLOOKUP($A574,CSP!$1:$1048576,10,FALSE)/1000000,"")</f>
        <v/>
      </c>
      <c r="G574" s="125" t="str">
        <f>IF($A574 &lt;&gt; "",VLOOKUP($A574,CSP!$1:$1048576,14,FALSE)/1000000,"")</f>
        <v/>
      </c>
      <c r="H574" s="126" t="str">
        <f t="shared" si="140"/>
        <v/>
      </c>
      <c r="I574" s="126" t="str">
        <f t="shared" si="141"/>
        <v/>
      </c>
      <c r="J574" s="126" t="str">
        <f t="shared" si="129"/>
        <v/>
      </c>
      <c r="K574" s="132" t="str">
        <f>IF($A574 &lt;&gt; "",VLOOKUP($A574,CSP!$1:$1048576,11,FALSE),"")</f>
        <v/>
      </c>
      <c r="L574" s="133" t="str">
        <f>IF($A574 &lt;&gt; "",VLOOKUP($A574,CSP!$1:$1048576,25,FALSE),"")</f>
        <v/>
      </c>
      <c r="N574" s="142"/>
      <c r="O574" s="144"/>
      <c r="P574" s="141" t="str">
        <f t="shared" ca="1" si="130"/>
        <v/>
      </c>
      <c r="W574" s="96">
        <f>SUMIF($E$11:$E$1004,AA574,AE$11:$AE$1004)</f>
        <v>0</v>
      </c>
      <c r="X574" s="74" t="str">
        <f t="shared" si="131"/>
        <v>sans</v>
      </c>
      <c r="Y574" s="74">
        <f>SUMIF($E$11:$E$1004,AA574,AD$11:$AD$1004)</f>
        <v>0</v>
      </c>
      <c r="Z574" s="95">
        <f>SUMIF($E$11:$E$1004,AA574,AB$11:$AB$1004)</f>
        <v>0</v>
      </c>
      <c r="AA574" s="97">
        <f t="shared" si="142"/>
        <v>564</v>
      </c>
      <c r="AB574" s="74">
        <f t="shared" si="132"/>
        <v>0</v>
      </c>
      <c r="AC574" s="74">
        <f t="shared" si="133"/>
        <v>0</v>
      </c>
      <c r="AD574" s="74">
        <f t="shared" si="134"/>
        <v>0</v>
      </c>
      <c r="AE574" s="96">
        <f t="shared" si="135"/>
        <v>0</v>
      </c>
      <c r="AF574" s="74" t="str">
        <f t="shared" si="136"/>
        <v>sans</v>
      </c>
      <c r="AG574" s="74">
        <f t="shared" si="137"/>
        <v>0</v>
      </c>
      <c r="AH574" s="74">
        <f t="shared" si="128"/>
        <v>0</v>
      </c>
      <c r="AI574" s="74">
        <f t="shared" si="143"/>
        <v>0</v>
      </c>
      <c r="AJ574" s="74">
        <f t="shared" si="138"/>
        <v>0</v>
      </c>
      <c r="AK574" s="74">
        <f t="shared" si="139"/>
        <v>0</v>
      </c>
    </row>
    <row r="575" spans="1:37" ht="15.75" customHeight="1">
      <c r="A575" s="20"/>
      <c r="B575" s="19"/>
      <c r="C575" s="19"/>
      <c r="D575" s="70"/>
      <c r="E575" s="71"/>
      <c r="F575" s="125" t="str">
        <f>IF($A575 &lt;&gt; "",VLOOKUP($A575,CSP!$1:$1048576,10,FALSE)/1000000,"")</f>
        <v/>
      </c>
      <c r="G575" s="125" t="str">
        <f>IF($A575 &lt;&gt; "",VLOOKUP($A575,CSP!$1:$1048576,14,FALSE)/1000000,"")</f>
        <v/>
      </c>
      <c r="H575" s="126" t="str">
        <f t="shared" si="140"/>
        <v/>
      </c>
      <c r="I575" s="126" t="str">
        <f t="shared" si="141"/>
        <v/>
      </c>
      <c r="J575" s="126" t="str">
        <f t="shared" si="129"/>
        <v/>
      </c>
      <c r="K575" s="132" t="str">
        <f>IF($A575 &lt;&gt; "",VLOOKUP($A575,CSP!$1:$1048576,11,FALSE),"")</f>
        <v/>
      </c>
      <c r="L575" s="133" t="str">
        <f>IF($A575 &lt;&gt; "",VLOOKUP($A575,CSP!$1:$1048576,25,FALSE),"")</f>
        <v/>
      </c>
      <c r="N575" s="142"/>
      <c r="O575" s="144"/>
      <c r="P575" s="141" t="str">
        <f t="shared" ca="1" si="130"/>
        <v/>
      </c>
      <c r="W575" s="96">
        <f>SUMIF($E$11:$E$1004,AA575,AE$11:$AE$1004)</f>
        <v>0</v>
      </c>
      <c r="X575" s="74" t="str">
        <f t="shared" si="131"/>
        <v>sans</v>
      </c>
      <c r="Y575" s="74">
        <f>SUMIF($E$11:$E$1004,AA575,AD$11:$AD$1004)</f>
        <v>0</v>
      </c>
      <c r="Z575" s="95">
        <f>SUMIF($E$11:$E$1004,AA575,AB$11:$AB$1004)</f>
        <v>0</v>
      </c>
      <c r="AA575" s="97">
        <f t="shared" si="142"/>
        <v>565</v>
      </c>
      <c r="AB575" s="74">
        <f t="shared" si="132"/>
        <v>0</v>
      </c>
      <c r="AC575" s="74">
        <f t="shared" si="133"/>
        <v>0</v>
      </c>
      <c r="AD575" s="74">
        <f t="shared" si="134"/>
        <v>0</v>
      </c>
      <c r="AE575" s="96">
        <f t="shared" si="135"/>
        <v>0</v>
      </c>
      <c r="AF575" s="74" t="str">
        <f t="shared" si="136"/>
        <v>sans</v>
      </c>
      <c r="AG575" s="74">
        <f t="shared" si="137"/>
        <v>0</v>
      </c>
      <c r="AH575" s="74">
        <f t="shared" si="128"/>
        <v>0</v>
      </c>
      <c r="AI575" s="74">
        <f t="shared" si="143"/>
        <v>0</v>
      </c>
      <c r="AJ575" s="74">
        <f t="shared" si="138"/>
        <v>0</v>
      </c>
      <c r="AK575" s="74">
        <f t="shared" si="139"/>
        <v>0</v>
      </c>
    </row>
    <row r="576" spans="1:37" ht="15.75" customHeight="1">
      <c r="A576" s="20"/>
      <c r="B576" s="19"/>
      <c r="C576" s="19"/>
      <c r="D576" s="70"/>
      <c r="E576" s="71"/>
      <c r="F576" s="125" t="str">
        <f>IF($A576 &lt;&gt; "",VLOOKUP($A576,CSP!$1:$1048576,10,FALSE)/1000000,"")</f>
        <v/>
      </c>
      <c r="G576" s="125" t="str">
        <f>IF($A576 &lt;&gt; "",VLOOKUP($A576,CSP!$1:$1048576,14,FALSE)/1000000,"")</f>
        <v/>
      </c>
      <c r="H576" s="126" t="str">
        <f t="shared" si="140"/>
        <v/>
      </c>
      <c r="I576" s="126" t="str">
        <f t="shared" si="141"/>
        <v/>
      </c>
      <c r="J576" s="126" t="str">
        <f t="shared" si="129"/>
        <v/>
      </c>
      <c r="K576" s="132" t="str">
        <f>IF($A576 &lt;&gt; "",VLOOKUP($A576,CSP!$1:$1048576,11,FALSE),"")</f>
        <v/>
      </c>
      <c r="L576" s="133" t="str">
        <f>IF($A576 &lt;&gt; "",VLOOKUP($A576,CSP!$1:$1048576,25,FALSE),"")</f>
        <v/>
      </c>
      <c r="N576" s="142"/>
      <c r="O576" s="144"/>
      <c r="P576" s="141" t="str">
        <f t="shared" ca="1" si="130"/>
        <v/>
      </c>
      <c r="W576" s="96">
        <f>SUMIF($E$11:$E$1004,AA576,AE$11:$AE$1004)</f>
        <v>0</v>
      </c>
      <c r="X576" s="74" t="str">
        <f t="shared" si="131"/>
        <v>sans</v>
      </c>
      <c r="Y576" s="74">
        <f>SUMIF($E$11:$E$1004,AA576,AD$11:$AD$1004)</f>
        <v>0</v>
      </c>
      <c r="Z576" s="95">
        <f>SUMIF($E$11:$E$1004,AA576,AB$11:$AB$1004)</f>
        <v>0</v>
      </c>
      <c r="AA576" s="97">
        <f t="shared" si="142"/>
        <v>566</v>
      </c>
      <c r="AB576" s="74">
        <f t="shared" si="132"/>
        <v>0</v>
      </c>
      <c r="AC576" s="74">
        <f t="shared" si="133"/>
        <v>0</v>
      </c>
      <c r="AD576" s="74">
        <f t="shared" si="134"/>
        <v>0</v>
      </c>
      <c r="AE576" s="96">
        <f t="shared" si="135"/>
        <v>0</v>
      </c>
      <c r="AF576" s="74" t="str">
        <f t="shared" si="136"/>
        <v>sans</v>
      </c>
      <c r="AG576" s="74">
        <f t="shared" si="137"/>
        <v>0</v>
      </c>
      <c r="AH576" s="74">
        <f t="shared" si="128"/>
        <v>0</v>
      </c>
      <c r="AI576" s="74">
        <f t="shared" si="143"/>
        <v>0</v>
      </c>
      <c r="AJ576" s="74">
        <f t="shared" si="138"/>
        <v>0</v>
      </c>
      <c r="AK576" s="74">
        <f t="shared" si="139"/>
        <v>0</v>
      </c>
    </row>
    <row r="577" spans="1:37" ht="15.75" customHeight="1">
      <c r="A577" s="20"/>
      <c r="B577" s="19"/>
      <c r="C577" s="19"/>
      <c r="D577" s="70"/>
      <c r="E577" s="71"/>
      <c r="F577" s="125" t="str">
        <f>IF($A577 &lt;&gt; "",VLOOKUP($A577,CSP!$1:$1048576,10,FALSE)/1000000,"")</f>
        <v/>
      </c>
      <c r="G577" s="125" t="str">
        <f>IF($A577 &lt;&gt; "",VLOOKUP($A577,CSP!$1:$1048576,14,FALSE)/1000000,"")</f>
        <v/>
      </c>
      <c r="H577" s="126" t="str">
        <f t="shared" si="140"/>
        <v/>
      </c>
      <c r="I577" s="126" t="str">
        <f t="shared" si="141"/>
        <v/>
      </c>
      <c r="J577" s="126" t="str">
        <f t="shared" si="129"/>
        <v/>
      </c>
      <c r="K577" s="132" t="str">
        <f>IF($A577 &lt;&gt; "",VLOOKUP($A577,CSP!$1:$1048576,11,FALSE),"")</f>
        <v/>
      </c>
      <c r="L577" s="133" t="str">
        <f>IF($A577 &lt;&gt; "",VLOOKUP($A577,CSP!$1:$1048576,25,FALSE),"")</f>
        <v/>
      </c>
      <c r="N577" s="142"/>
      <c r="O577" s="144"/>
      <c r="P577" s="141" t="str">
        <f t="shared" ca="1" si="130"/>
        <v/>
      </c>
      <c r="W577" s="96">
        <f>SUMIF($E$11:$E$1004,AA577,AE$11:$AE$1004)</f>
        <v>0</v>
      </c>
      <c r="X577" s="74" t="str">
        <f t="shared" si="131"/>
        <v>sans</v>
      </c>
      <c r="Y577" s="74">
        <f>SUMIF($E$11:$E$1004,AA577,AD$11:$AD$1004)</f>
        <v>0</v>
      </c>
      <c r="Z577" s="95">
        <f>SUMIF($E$11:$E$1004,AA577,AB$11:$AB$1004)</f>
        <v>0</v>
      </c>
      <c r="AA577" s="97">
        <f t="shared" si="142"/>
        <v>567</v>
      </c>
      <c r="AB577" s="74">
        <f t="shared" si="132"/>
        <v>0</v>
      </c>
      <c r="AC577" s="74">
        <f t="shared" si="133"/>
        <v>0</v>
      </c>
      <c r="AD577" s="74">
        <f t="shared" si="134"/>
        <v>0</v>
      </c>
      <c r="AE577" s="96">
        <f t="shared" si="135"/>
        <v>0</v>
      </c>
      <c r="AF577" s="74" t="str">
        <f t="shared" si="136"/>
        <v>sans</v>
      </c>
      <c r="AG577" s="74">
        <f t="shared" si="137"/>
        <v>0</v>
      </c>
      <c r="AH577" s="74">
        <f t="shared" si="128"/>
        <v>0</v>
      </c>
      <c r="AI577" s="74">
        <f t="shared" si="143"/>
        <v>0</v>
      </c>
      <c r="AJ577" s="74">
        <f t="shared" si="138"/>
        <v>0</v>
      </c>
      <c r="AK577" s="74">
        <f t="shared" si="139"/>
        <v>0</v>
      </c>
    </row>
    <row r="578" spans="1:37" ht="15.75" customHeight="1">
      <c r="A578" s="20"/>
      <c r="B578" s="19"/>
      <c r="C578" s="19"/>
      <c r="D578" s="70"/>
      <c r="E578" s="71"/>
      <c r="F578" s="125" t="str">
        <f>IF($A578 &lt;&gt; "",VLOOKUP($A578,CSP!$1:$1048576,10,FALSE)/1000000,"")</f>
        <v/>
      </c>
      <c r="G578" s="125" t="str">
        <f>IF($A578 &lt;&gt; "",VLOOKUP($A578,CSP!$1:$1048576,14,FALSE)/1000000,"")</f>
        <v/>
      </c>
      <c r="H578" s="126" t="str">
        <f t="shared" si="140"/>
        <v/>
      </c>
      <c r="I578" s="126" t="str">
        <f t="shared" si="141"/>
        <v/>
      </c>
      <c r="J578" s="126" t="str">
        <f t="shared" si="129"/>
        <v/>
      </c>
      <c r="K578" s="132" t="str">
        <f>IF($A578 &lt;&gt; "",VLOOKUP($A578,CSP!$1:$1048576,11,FALSE),"")</f>
        <v/>
      </c>
      <c r="L578" s="133" t="str">
        <f>IF($A578 &lt;&gt; "",VLOOKUP($A578,CSP!$1:$1048576,25,FALSE),"")</f>
        <v/>
      </c>
      <c r="N578" s="142"/>
      <c r="O578" s="144"/>
      <c r="P578" s="141" t="str">
        <f t="shared" ca="1" si="130"/>
        <v/>
      </c>
      <c r="W578" s="96">
        <f>SUMIF($E$11:$E$1004,AA578,AE$11:$AE$1004)</f>
        <v>0</v>
      </c>
      <c r="X578" s="74" t="str">
        <f t="shared" si="131"/>
        <v>sans</v>
      </c>
      <c r="Y578" s="74">
        <f>SUMIF($E$11:$E$1004,AA578,AD$11:$AD$1004)</f>
        <v>0</v>
      </c>
      <c r="Z578" s="95">
        <f>SUMIF($E$11:$E$1004,AA578,AB$11:$AB$1004)</f>
        <v>0</v>
      </c>
      <c r="AA578" s="97">
        <f t="shared" si="142"/>
        <v>568</v>
      </c>
      <c r="AB578" s="74">
        <f t="shared" si="132"/>
        <v>0</v>
      </c>
      <c r="AC578" s="74">
        <f t="shared" si="133"/>
        <v>0</v>
      </c>
      <c r="AD578" s="74">
        <f t="shared" si="134"/>
        <v>0</v>
      </c>
      <c r="AE578" s="96">
        <f t="shared" si="135"/>
        <v>0</v>
      </c>
      <c r="AF578" s="74" t="str">
        <f t="shared" si="136"/>
        <v>sans</v>
      </c>
      <c r="AG578" s="74">
        <f t="shared" si="137"/>
        <v>0</v>
      </c>
      <c r="AH578" s="74">
        <f t="shared" si="128"/>
        <v>0</v>
      </c>
      <c r="AI578" s="74">
        <f t="shared" si="143"/>
        <v>0</v>
      </c>
      <c r="AJ578" s="74">
        <f t="shared" si="138"/>
        <v>0</v>
      </c>
      <c r="AK578" s="74">
        <f t="shared" si="139"/>
        <v>0</v>
      </c>
    </row>
    <row r="579" spans="1:37" ht="15.75" customHeight="1">
      <c r="A579" s="20"/>
      <c r="B579" s="19"/>
      <c r="C579" s="19"/>
      <c r="D579" s="70"/>
      <c r="E579" s="71"/>
      <c r="F579" s="125" t="str">
        <f>IF($A579 &lt;&gt; "",VLOOKUP($A579,CSP!$1:$1048576,10,FALSE)/1000000,"")</f>
        <v/>
      </c>
      <c r="G579" s="125" t="str">
        <f>IF($A579 &lt;&gt; "",VLOOKUP($A579,CSP!$1:$1048576,14,FALSE)/1000000,"")</f>
        <v/>
      </c>
      <c r="H579" s="126" t="str">
        <f t="shared" si="140"/>
        <v/>
      </c>
      <c r="I579" s="126" t="str">
        <f t="shared" si="141"/>
        <v/>
      </c>
      <c r="J579" s="126" t="str">
        <f t="shared" si="129"/>
        <v/>
      </c>
      <c r="K579" s="132" t="str">
        <f>IF($A579 &lt;&gt; "",VLOOKUP($A579,CSP!$1:$1048576,11,FALSE),"")</f>
        <v/>
      </c>
      <c r="L579" s="133" t="str">
        <f>IF($A579 &lt;&gt; "",VLOOKUP($A579,CSP!$1:$1048576,25,FALSE),"")</f>
        <v/>
      </c>
      <c r="N579" s="142"/>
      <c r="O579" s="144"/>
      <c r="P579" s="141" t="str">
        <f t="shared" ca="1" si="130"/>
        <v/>
      </c>
      <c r="W579" s="96">
        <f>SUMIF($E$11:$E$1004,AA579,AE$11:$AE$1004)</f>
        <v>0</v>
      </c>
      <c r="X579" s="74" t="str">
        <f t="shared" si="131"/>
        <v>sans</v>
      </c>
      <c r="Y579" s="74">
        <f>SUMIF($E$11:$E$1004,AA579,AD$11:$AD$1004)</f>
        <v>0</v>
      </c>
      <c r="Z579" s="95">
        <f>SUMIF($E$11:$E$1004,AA579,AB$11:$AB$1004)</f>
        <v>0</v>
      </c>
      <c r="AA579" s="97">
        <f t="shared" si="142"/>
        <v>569</v>
      </c>
      <c r="AB579" s="74">
        <f t="shared" si="132"/>
        <v>0</v>
      </c>
      <c r="AC579" s="74">
        <f t="shared" si="133"/>
        <v>0</v>
      </c>
      <c r="AD579" s="74">
        <f t="shared" si="134"/>
        <v>0</v>
      </c>
      <c r="AE579" s="96">
        <f t="shared" si="135"/>
        <v>0</v>
      </c>
      <c r="AF579" s="74" t="str">
        <f t="shared" si="136"/>
        <v>sans</v>
      </c>
      <c r="AG579" s="74">
        <f t="shared" si="137"/>
        <v>0</v>
      </c>
      <c r="AH579" s="74">
        <f t="shared" si="128"/>
        <v>0</v>
      </c>
      <c r="AI579" s="74">
        <f t="shared" si="143"/>
        <v>0</v>
      </c>
      <c r="AJ579" s="74">
        <f t="shared" si="138"/>
        <v>0</v>
      </c>
      <c r="AK579" s="74">
        <f t="shared" si="139"/>
        <v>0</v>
      </c>
    </row>
    <row r="580" spans="1:37" ht="15.75" customHeight="1">
      <c r="A580" s="20"/>
      <c r="B580" s="19"/>
      <c r="C580" s="19"/>
      <c r="D580" s="70"/>
      <c r="E580" s="71"/>
      <c r="F580" s="125" t="str">
        <f>IF($A580 &lt;&gt; "",VLOOKUP($A580,CSP!$1:$1048576,10,FALSE)/1000000,"")</f>
        <v/>
      </c>
      <c r="G580" s="125" t="str">
        <f>IF($A580 &lt;&gt; "",VLOOKUP($A580,CSP!$1:$1048576,14,FALSE)/1000000,"")</f>
        <v/>
      </c>
      <c r="H580" s="126" t="str">
        <f t="shared" si="140"/>
        <v/>
      </c>
      <c r="I580" s="126" t="str">
        <f t="shared" si="141"/>
        <v/>
      </c>
      <c r="J580" s="126" t="str">
        <f t="shared" si="129"/>
        <v/>
      </c>
      <c r="K580" s="132" t="str">
        <f>IF($A580 &lt;&gt; "",VLOOKUP($A580,CSP!$1:$1048576,11,FALSE),"")</f>
        <v/>
      </c>
      <c r="L580" s="133" t="str">
        <f>IF($A580 &lt;&gt; "",VLOOKUP($A580,CSP!$1:$1048576,25,FALSE),"")</f>
        <v/>
      </c>
      <c r="N580" s="142"/>
      <c r="O580" s="144"/>
      <c r="P580" s="141" t="str">
        <f t="shared" ca="1" si="130"/>
        <v/>
      </c>
      <c r="W580" s="96">
        <f>SUMIF($E$11:$E$1004,AA580,AE$11:$AE$1004)</f>
        <v>0</v>
      </c>
      <c r="X580" s="74" t="str">
        <f t="shared" si="131"/>
        <v>sans</v>
      </c>
      <c r="Y580" s="74">
        <f>SUMIF($E$11:$E$1004,AA580,AD$11:$AD$1004)</f>
        <v>0</v>
      </c>
      <c r="Z580" s="95">
        <f>SUMIF($E$11:$E$1004,AA580,AB$11:$AB$1004)</f>
        <v>0</v>
      </c>
      <c r="AA580" s="97">
        <f t="shared" si="142"/>
        <v>570</v>
      </c>
      <c r="AB580" s="74">
        <f t="shared" si="132"/>
        <v>0</v>
      </c>
      <c r="AC580" s="74">
        <f t="shared" si="133"/>
        <v>0</v>
      </c>
      <c r="AD580" s="74">
        <f t="shared" si="134"/>
        <v>0</v>
      </c>
      <c r="AE580" s="96">
        <f t="shared" si="135"/>
        <v>0</v>
      </c>
      <c r="AF580" s="74" t="str">
        <f t="shared" si="136"/>
        <v>sans</v>
      </c>
      <c r="AG580" s="74">
        <f t="shared" si="137"/>
        <v>0</v>
      </c>
      <c r="AH580" s="74">
        <f t="shared" si="128"/>
        <v>0</v>
      </c>
      <c r="AI580" s="74">
        <f t="shared" si="143"/>
        <v>0</v>
      </c>
      <c r="AJ580" s="74">
        <f t="shared" si="138"/>
        <v>0</v>
      </c>
      <c r="AK580" s="74">
        <f t="shared" si="139"/>
        <v>0</v>
      </c>
    </row>
    <row r="581" spans="1:37" ht="15.75" customHeight="1">
      <c r="A581" s="20"/>
      <c r="B581" s="19"/>
      <c r="C581" s="19"/>
      <c r="D581" s="70"/>
      <c r="E581" s="71"/>
      <c r="F581" s="125" t="str">
        <f>IF($A581 &lt;&gt; "",VLOOKUP($A581,CSP!$1:$1048576,10,FALSE)/1000000,"")</f>
        <v/>
      </c>
      <c r="G581" s="125" t="str">
        <f>IF($A581 &lt;&gt; "",VLOOKUP($A581,CSP!$1:$1048576,14,FALSE)/1000000,"")</f>
        <v/>
      </c>
      <c r="H581" s="126" t="str">
        <f t="shared" si="140"/>
        <v/>
      </c>
      <c r="I581" s="126" t="str">
        <f t="shared" si="141"/>
        <v/>
      </c>
      <c r="J581" s="126" t="str">
        <f t="shared" si="129"/>
        <v/>
      </c>
      <c r="K581" s="132" t="str">
        <f>IF($A581 &lt;&gt; "",VLOOKUP($A581,CSP!$1:$1048576,11,FALSE),"")</f>
        <v/>
      </c>
      <c r="L581" s="133" t="str">
        <f>IF($A581 &lt;&gt; "",VLOOKUP($A581,CSP!$1:$1048576,25,FALSE),"")</f>
        <v/>
      </c>
      <c r="N581" s="142"/>
      <c r="O581" s="144"/>
      <c r="P581" s="141" t="str">
        <f t="shared" ca="1" si="130"/>
        <v/>
      </c>
      <c r="W581" s="96">
        <f>SUMIF($E$11:$E$1004,AA581,AE$11:$AE$1004)</f>
        <v>0</v>
      </c>
      <c r="X581" s="74" t="str">
        <f t="shared" si="131"/>
        <v>sans</v>
      </c>
      <c r="Y581" s="74">
        <f>SUMIF($E$11:$E$1004,AA581,AD$11:$AD$1004)</f>
        <v>0</v>
      </c>
      <c r="Z581" s="95">
        <f>SUMIF($E$11:$E$1004,AA581,AB$11:$AB$1004)</f>
        <v>0</v>
      </c>
      <c r="AA581" s="97">
        <f t="shared" si="142"/>
        <v>571</v>
      </c>
      <c r="AB581" s="74">
        <f t="shared" si="132"/>
        <v>0</v>
      </c>
      <c r="AC581" s="74">
        <f t="shared" si="133"/>
        <v>0</v>
      </c>
      <c r="AD581" s="74">
        <f t="shared" si="134"/>
        <v>0</v>
      </c>
      <c r="AE581" s="96">
        <f t="shared" si="135"/>
        <v>0</v>
      </c>
      <c r="AF581" s="74" t="str">
        <f t="shared" si="136"/>
        <v>sans</v>
      </c>
      <c r="AG581" s="74">
        <f t="shared" si="137"/>
        <v>0</v>
      </c>
      <c r="AH581" s="74">
        <f t="shared" si="128"/>
        <v>0</v>
      </c>
      <c r="AI581" s="74">
        <f t="shared" si="143"/>
        <v>0</v>
      </c>
      <c r="AJ581" s="74">
        <f t="shared" si="138"/>
        <v>0</v>
      </c>
      <c r="AK581" s="74">
        <f t="shared" si="139"/>
        <v>0</v>
      </c>
    </row>
    <row r="582" spans="1:37" ht="15.75" customHeight="1">
      <c r="A582" s="20"/>
      <c r="B582" s="19"/>
      <c r="C582" s="19"/>
      <c r="D582" s="70"/>
      <c r="E582" s="71"/>
      <c r="F582" s="125" t="str">
        <f>IF($A582 &lt;&gt; "",VLOOKUP($A582,CSP!$1:$1048576,10,FALSE)/1000000,"")</f>
        <v/>
      </c>
      <c r="G582" s="125" t="str">
        <f>IF($A582 &lt;&gt; "",VLOOKUP($A582,CSP!$1:$1048576,14,FALSE)/1000000,"")</f>
        <v/>
      </c>
      <c r="H582" s="126" t="str">
        <f t="shared" si="140"/>
        <v/>
      </c>
      <c r="I582" s="126" t="str">
        <f t="shared" si="141"/>
        <v/>
      </c>
      <c r="J582" s="126" t="str">
        <f t="shared" si="129"/>
        <v/>
      </c>
      <c r="K582" s="132" t="str">
        <f>IF($A582 &lt;&gt; "",VLOOKUP($A582,CSP!$1:$1048576,11,FALSE),"")</f>
        <v/>
      </c>
      <c r="L582" s="133" t="str">
        <f>IF($A582 &lt;&gt; "",VLOOKUP($A582,CSP!$1:$1048576,25,FALSE),"")</f>
        <v/>
      </c>
      <c r="N582" s="142"/>
      <c r="O582" s="144"/>
      <c r="P582" s="141" t="str">
        <f t="shared" ca="1" si="130"/>
        <v/>
      </c>
      <c r="W582" s="96">
        <f>SUMIF($E$11:$E$1004,AA582,AE$11:$AE$1004)</f>
        <v>0</v>
      </c>
      <c r="X582" s="74" t="str">
        <f t="shared" si="131"/>
        <v>sans</v>
      </c>
      <c r="Y582" s="74">
        <f>SUMIF($E$11:$E$1004,AA582,AD$11:$AD$1004)</f>
        <v>0</v>
      </c>
      <c r="Z582" s="95">
        <f>SUMIF($E$11:$E$1004,AA582,AB$11:$AB$1004)</f>
        <v>0</v>
      </c>
      <c r="AA582" s="97">
        <f t="shared" si="142"/>
        <v>572</v>
      </c>
      <c r="AB582" s="74">
        <f t="shared" si="132"/>
        <v>0</v>
      </c>
      <c r="AC582" s="74">
        <f t="shared" si="133"/>
        <v>0</v>
      </c>
      <c r="AD582" s="74">
        <f t="shared" si="134"/>
        <v>0</v>
      </c>
      <c r="AE582" s="96">
        <f t="shared" si="135"/>
        <v>0</v>
      </c>
      <c r="AF582" s="74" t="str">
        <f t="shared" si="136"/>
        <v>sans</v>
      </c>
      <c r="AG582" s="74">
        <f t="shared" si="137"/>
        <v>0</v>
      </c>
      <c r="AH582" s="74">
        <f t="shared" si="128"/>
        <v>0</v>
      </c>
      <c r="AI582" s="74">
        <f t="shared" si="143"/>
        <v>0</v>
      </c>
      <c r="AJ582" s="74">
        <f t="shared" si="138"/>
        <v>0</v>
      </c>
      <c r="AK582" s="74">
        <f t="shared" si="139"/>
        <v>0</v>
      </c>
    </row>
    <row r="583" spans="1:37" ht="15.75" customHeight="1">
      <c r="A583" s="20"/>
      <c r="B583" s="19"/>
      <c r="C583" s="19"/>
      <c r="D583" s="70"/>
      <c r="E583" s="71"/>
      <c r="F583" s="125" t="str">
        <f>IF($A583 &lt;&gt; "",VLOOKUP($A583,CSP!$1:$1048576,10,FALSE)/1000000,"")</f>
        <v/>
      </c>
      <c r="G583" s="125" t="str">
        <f>IF($A583 &lt;&gt; "",VLOOKUP($A583,CSP!$1:$1048576,14,FALSE)/1000000,"")</f>
        <v/>
      </c>
      <c r="H583" s="126" t="str">
        <f t="shared" si="140"/>
        <v/>
      </c>
      <c r="I583" s="126" t="str">
        <f t="shared" si="141"/>
        <v/>
      </c>
      <c r="J583" s="126" t="str">
        <f t="shared" si="129"/>
        <v/>
      </c>
      <c r="K583" s="132" t="str">
        <f>IF($A583 &lt;&gt; "",VLOOKUP($A583,CSP!$1:$1048576,11,FALSE),"")</f>
        <v/>
      </c>
      <c r="L583" s="133" t="str">
        <f>IF($A583 &lt;&gt; "",VLOOKUP($A583,CSP!$1:$1048576,25,FALSE),"")</f>
        <v/>
      </c>
      <c r="N583" s="142"/>
      <c r="O583" s="144"/>
      <c r="P583" s="141" t="str">
        <f t="shared" ca="1" si="130"/>
        <v/>
      </c>
      <c r="W583" s="96">
        <f>SUMIF($E$11:$E$1004,AA583,AE$11:$AE$1004)</f>
        <v>0</v>
      </c>
      <c r="X583" s="74" t="str">
        <f t="shared" si="131"/>
        <v>sans</v>
      </c>
      <c r="Y583" s="74">
        <f>SUMIF($E$11:$E$1004,AA583,AD$11:$AD$1004)</f>
        <v>0</v>
      </c>
      <c r="Z583" s="95">
        <f>SUMIF($E$11:$E$1004,AA583,AB$11:$AB$1004)</f>
        <v>0</v>
      </c>
      <c r="AA583" s="97">
        <f t="shared" si="142"/>
        <v>573</v>
      </c>
      <c r="AB583" s="74">
        <f t="shared" si="132"/>
        <v>0</v>
      </c>
      <c r="AC583" s="74">
        <f t="shared" si="133"/>
        <v>0</v>
      </c>
      <c r="AD583" s="74">
        <f t="shared" si="134"/>
        <v>0</v>
      </c>
      <c r="AE583" s="96">
        <f t="shared" si="135"/>
        <v>0</v>
      </c>
      <c r="AF583" s="74" t="str">
        <f t="shared" si="136"/>
        <v>sans</v>
      </c>
      <c r="AG583" s="74">
        <f t="shared" si="137"/>
        <v>0</v>
      </c>
      <c r="AH583" s="74">
        <f t="shared" si="128"/>
        <v>0</v>
      </c>
      <c r="AI583" s="74">
        <f t="shared" si="143"/>
        <v>0</v>
      </c>
      <c r="AJ583" s="74">
        <f t="shared" si="138"/>
        <v>0</v>
      </c>
      <c r="AK583" s="74">
        <f t="shared" si="139"/>
        <v>0</v>
      </c>
    </row>
    <row r="584" spans="1:37" ht="15.75" customHeight="1">
      <c r="A584" s="20"/>
      <c r="B584" s="19"/>
      <c r="C584" s="19"/>
      <c r="D584" s="70"/>
      <c r="E584" s="71"/>
      <c r="F584" s="125" t="str">
        <f>IF($A584 &lt;&gt; "",VLOOKUP($A584,CSP!$1:$1048576,10,FALSE)/1000000,"")</f>
        <v/>
      </c>
      <c r="G584" s="125" t="str">
        <f>IF($A584 &lt;&gt; "",VLOOKUP($A584,CSP!$1:$1048576,14,FALSE)/1000000,"")</f>
        <v/>
      </c>
      <c r="H584" s="126" t="str">
        <f t="shared" si="140"/>
        <v/>
      </c>
      <c r="I584" s="126" t="str">
        <f t="shared" si="141"/>
        <v/>
      </c>
      <c r="J584" s="126" t="str">
        <f t="shared" si="129"/>
        <v/>
      </c>
      <c r="K584" s="132" t="str">
        <f>IF($A584 &lt;&gt; "",VLOOKUP($A584,CSP!$1:$1048576,11,FALSE),"")</f>
        <v/>
      </c>
      <c r="L584" s="133" t="str">
        <f>IF($A584 &lt;&gt; "",VLOOKUP($A584,CSP!$1:$1048576,25,FALSE),"")</f>
        <v/>
      </c>
      <c r="N584" s="142"/>
      <c r="O584" s="144"/>
      <c r="P584" s="141" t="str">
        <f t="shared" ca="1" si="130"/>
        <v/>
      </c>
      <c r="W584" s="96">
        <f>SUMIF($E$11:$E$1004,AA584,AE$11:$AE$1004)</f>
        <v>0</v>
      </c>
      <c r="X584" s="74" t="str">
        <f t="shared" si="131"/>
        <v>sans</v>
      </c>
      <c r="Y584" s="74">
        <f>SUMIF($E$11:$E$1004,AA584,AD$11:$AD$1004)</f>
        <v>0</v>
      </c>
      <c r="Z584" s="95">
        <f>SUMIF($E$11:$E$1004,AA584,AB$11:$AB$1004)</f>
        <v>0</v>
      </c>
      <c r="AA584" s="97">
        <f t="shared" si="142"/>
        <v>574</v>
      </c>
      <c r="AB584" s="74">
        <f t="shared" si="132"/>
        <v>0</v>
      </c>
      <c r="AC584" s="74">
        <f t="shared" si="133"/>
        <v>0</v>
      </c>
      <c r="AD584" s="74">
        <f t="shared" si="134"/>
        <v>0</v>
      </c>
      <c r="AE584" s="96">
        <f t="shared" si="135"/>
        <v>0</v>
      </c>
      <c r="AF584" s="74" t="str">
        <f t="shared" si="136"/>
        <v>sans</v>
      </c>
      <c r="AG584" s="74">
        <f t="shared" si="137"/>
        <v>0</v>
      </c>
      <c r="AH584" s="74">
        <f t="shared" si="128"/>
        <v>0</v>
      </c>
      <c r="AI584" s="74">
        <f t="shared" si="143"/>
        <v>0</v>
      </c>
      <c r="AJ584" s="74">
        <f t="shared" si="138"/>
        <v>0</v>
      </c>
      <c r="AK584" s="74">
        <f t="shared" si="139"/>
        <v>0</v>
      </c>
    </row>
    <row r="585" spans="1:37" ht="15.75" customHeight="1">
      <c r="A585" s="20"/>
      <c r="B585" s="19"/>
      <c r="C585" s="19"/>
      <c r="D585" s="70"/>
      <c r="E585" s="71"/>
      <c r="F585" s="125" t="str">
        <f>IF($A585 &lt;&gt; "",VLOOKUP($A585,CSP!$1:$1048576,10,FALSE)/1000000,"")</f>
        <v/>
      </c>
      <c r="G585" s="125" t="str">
        <f>IF($A585 &lt;&gt; "",VLOOKUP($A585,CSP!$1:$1048576,14,FALSE)/1000000,"")</f>
        <v/>
      </c>
      <c r="H585" s="126" t="str">
        <f t="shared" si="140"/>
        <v/>
      </c>
      <c r="I585" s="126" t="str">
        <f t="shared" si="141"/>
        <v/>
      </c>
      <c r="J585" s="126" t="str">
        <f t="shared" si="129"/>
        <v/>
      </c>
      <c r="K585" s="132" t="str">
        <f>IF($A585 &lt;&gt; "",VLOOKUP($A585,CSP!$1:$1048576,11,FALSE),"")</f>
        <v/>
      </c>
      <c r="L585" s="133" t="str">
        <f>IF($A585 &lt;&gt; "",VLOOKUP($A585,CSP!$1:$1048576,25,FALSE),"")</f>
        <v/>
      </c>
      <c r="N585" s="142"/>
      <c r="O585" s="144"/>
      <c r="P585" s="141" t="str">
        <f t="shared" ca="1" si="130"/>
        <v/>
      </c>
      <c r="W585" s="96">
        <f>SUMIF($E$11:$E$1004,AA585,AE$11:$AE$1004)</f>
        <v>0</v>
      </c>
      <c r="X585" s="74" t="str">
        <f t="shared" si="131"/>
        <v>sans</v>
      </c>
      <c r="Y585" s="74">
        <f>SUMIF($E$11:$E$1004,AA585,AD$11:$AD$1004)</f>
        <v>0</v>
      </c>
      <c r="Z585" s="95">
        <f>SUMIF($E$11:$E$1004,AA585,AB$11:$AB$1004)</f>
        <v>0</v>
      </c>
      <c r="AA585" s="97">
        <f t="shared" si="142"/>
        <v>575</v>
      </c>
      <c r="AB585" s="74">
        <f t="shared" si="132"/>
        <v>0</v>
      </c>
      <c r="AC585" s="74">
        <f t="shared" si="133"/>
        <v>0</v>
      </c>
      <c r="AD585" s="74">
        <f t="shared" si="134"/>
        <v>0</v>
      </c>
      <c r="AE585" s="96">
        <f t="shared" si="135"/>
        <v>0</v>
      </c>
      <c r="AF585" s="74" t="str">
        <f t="shared" si="136"/>
        <v>sans</v>
      </c>
      <c r="AG585" s="74">
        <f t="shared" si="137"/>
        <v>0</v>
      </c>
      <c r="AH585" s="74">
        <f t="shared" si="128"/>
        <v>0</v>
      </c>
      <c r="AI585" s="74">
        <f t="shared" si="143"/>
        <v>0</v>
      </c>
      <c r="AJ585" s="74">
        <f t="shared" si="138"/>
        <v>0</v>
      </c>
      <c r="AK585" s="74">
        <f t="shared" si="139"/>
        <v>0</v>
      </c>
    </row>
    <row r="586" spans="1:37" ht="15.75" customHeight="1">
      <c r="A586" s="20"/>
      <c r="B586" s="19"/>
      <c r="C586" s="19"/>
      <c r="D586" s="70"/>
      <c r="E586" s="71"/>
      <c r="F586" s="125" t="str">
        <f>IF($A586 &lt;&gt; "",VLOOKUP($A586,CSP!$1:$1048576,10,FALSE)/1000000,"")</f>
        <v/>
      </c>
      <c r="G586" s="125" t="str">
        <f>IF($A586 &lt;&gt; "",VLOOKUP($A586,CSP!$1:$1048576,14,FALSE)/1000000,"")</f>
        <v/>
      </c>
      <c r="H586" s="126" t="str">
        <f t="shared" si="140"/>
        <v/>
      </c>
      <c r="I586" s="126" t="str">
        <f t="shared" si="141"/>
        <v/>
      </c>
      <c r="J586" s="126" t="str">
        <f t="shared" si="129"/>
        <v/>
      </c>
      <c r="K586" s="132" t="str">
        <f>IF($A586 &lt;&gt; "",VLOOKUP($A586,CSP!$1:$1048576,11,FALSE),"")</f>
        <v/>
      </c>
      <c r="L586" s="133" t="str">
        <f>IF($A586 &lt;&gt; "",VLOOKUP($A586,CSP!$1:$1048576,25,FALSE),"")</f>
        <v/>
      </c>
      <c r="N586" s="142"/>
      <c r="O586" s="144"/>
      <c r="P586" s="141" t="str">
        <f t="shared" ca="1" si="130"/>
        <v/>
      </c>
      <c r="W586" s="96">
        <f>SUMIF($E$11:$E$1004,AA586,AE$11:$AE$1004)</f>
        <v>0</v>
      </c>
      <c r="X586" s="74" t="str">
        <f t="shared" si="131"/>
        <v>sans</v>
      </c>
      <c r="Y586" s="74">
        <f>SUMIF($E$11:$E$1004,AA586,AD$11:$AD$1004)</f>
        <v>0</v>
      </c>
      <c r="Z586" s="95">
        <f>SUMIF($E$11:$E$1004,AA586,AB$11:$AB$1004)</f>
        <v>0</v>
      </c>
      <c r="AA586" s="97">
        <f t="shared" si="142"/>
        <v>576</v>
      </c>
      <c r="AB586" s="74">
        <f t="shared" si="132"/>
        <v>0</v>
      </c>
      <c r="AC586" s="74">
        <f t="shared" si="133"/>
        <v>0</v>
      </c>
      <c r="AD586" s="74">
        <f t="shared" si="134"/>
        <v>0</v>
      </c>
      <c r="AE586" s="96">
        <f t="shared" si="135"/>
        <v>0</v>
      </c>
      <c r="AF586" s="74" t="str">
        <f t="shared" si="136"/>
        <v>sans</v>
      </c>
      <c r="AG586" s="74">
        <f t="shared" si="137"/>
        <v>0</v>
      </c>
      <c r="AH586" s="74">
        <f t="shared" si="128"/>
        <v>0</v>
      </c>
      <c r="AI586" s="74">
        <f t="shared" si="143"/>
        <v>0</v>
      </c>
      <c r="AJ586" s="74">
        <f t="shared" si="138"/>
        <v>0</v>
      </c>
      <c r="AK586" s="74">
        <f t="shared" si="139"/>
        <v>0</v>
      </c>
    </row>
    <row r="587" spans="1:37" ht="15.75" customHeight="1">
      <c r="A587" s="20"/>
      <c r="B587" s="19"/>
      <c r="C587" s="19"/>
      <c r="D587" s="70"/>
      <c r="E587" s="71"/>
      <c r="F587" s="125" t="str">
        <f>IF($A587 &lt;&gt; "",VLOOKUP($A587,CSP!$1:$1048576,10,FALSE)/1000000,"")</f>
        <v/>
      </c>
      <c r="G587" s="125" t="str">
        <f>IF($A587 &lt;&gt; "",VLOOKUP($A587,CSP!$1:$1048576,14,FALSE)/1000000,"")</f>
        <v/>
      </c>
      <c r="H587" s="126" t="str">
        <f t="shared" si="140"/>
        <v/>
      </c>
      <c r="I587" s="126" t="str">
        <f t="shared" si="141"/>
        <v/>
      </c>
      <c r="J587" s="126" t="str">
        <f t="shared" si="129"/>
        <v/>
      </c>
      <c r="K587" s="132" t="str">
        <f>IF($A587 &lt;&gt; "",VLOOKUP($A587,CSP!$1:$1048576,11,FALSE),"")</f>
        <v/>
      </c>
      <c r="L587" s="133" t="str">
        <f>IF($A587 &lt;&gt; "",VLOOKUP($A587,CSP!$1:$1048576,25,FALSE),"")</f>
        <v/>
      </c>
      <c r="N587" s="142"/>
      <c r="O587" s="144"/>
      <c r="P587" s="141" t="str">
        <f t="shared" ca="1" si="130"/>
        <v/>
      </c>
      <c r="W587" s="96">
        <f>SUMIF($E$11:$E$1004,AA587,AE$11:$AE$1004)</f>
        <v>0</v>
      </c>
      <c r="X587" s="74" t="str">
        <f t="shared" si="131"/>
        <v>sans</v>
      </c>
      <c r="Y587" s="74">
        <f>SUMIF($E$11:$E$1004,AA587,AD$11:$AD$1004)</f>
        <v>0</v>
      </c>
      <c r="Z587" s="95">
        <f>SUMIF($E$11:$E$1004,AA587,AB$11:$AB$1004)</f>
        <v>0</v>
      </c>
      <c r="AA587" s="97">
        <f t="shared" si="142"/>
        <v>577</v>
      </c>
      <c r="AB587" s="74">
        <f t="shared" si="132"/>
        <v>0</v>
      </c>
      <c r="AC587" s="74">
        <f t="shared" si="133"/>
        <v>0</v>
      </c>
      <c r="AD587" s="74">
        <f t="shared" si="134"/>
        <v>0</v>
      </c>
      <c r="AE587" s="96">
        <f t="shared" si="135"/>
        <v>0</v>
      </c>
      <c r="AF587" s="74" t="str">
        <f t="shared" si="136"/>
        <v>sans</v>
      </c>
      <c r="AG587" s="74">
        <f t="shared" si="137"/>
        <v>0</v>
      </c>
      <c r="AH587" s="74">
        <f t="shared" ref="AH587:AH650" si="144">IF($G$5=E587,AG587,0)</f>
        <v>0</v>
      </c>
      <c r="AI587" s="74">
        <f t="shared" si="143"/>
        <v>0</v>
      </c>
      <c r="AJ587" s="74">
        <f t="shared" si="138"/>
        <v>0</v>
      </c>
      <c r="AK587" s="74">
        <f t="shared" si="139"/>
        <v>0</v>
      </c>
    </row>
    <row r="588" spans="1:37" ht="15.75" customHeight="1">
      <c r="A588" s="20"/>
      <c r="B588" s="19"/>
      <c r="C588" s="19"/>
      <c r="D588" s="70"/>
      <c r="E588" s="71"/>
      <c r="F588" s="125" t="str">
        <f>IF($A588 &lt;&gt; "",VLOOKUP($A588,CSP!$1:$1048576,10,FALSE)/1000000,"")</f>
        <v/>
      </c>
      <c r="G588" s="125" t="str">
        <f>IF($A588 &lt;&gt; "",VLOOKUP($A588,CSP!$1:$1048576,14,FALSE)/1000000,"")</f>
        <v/>
      </c>
      <c r="H588" s="126" t="str">
        <f t="shared" si="140"/>
        <v/>
      </c>
      <c r="I588" s="126" t="str">
        <f t="shared" si="141"/>
        <v/>
      </c>
      <c r="J588" s="126" t="str">
        <f t="shared" ref="J588:J651" si="145">IF(OR(AND(B588="",C588=""),A588=""),"",IF(OR(AND(B588&lt;&gt;"",B588&lt;F588),AND(C588&lt;&gt;"",C588&lt;F588)),"sans",IF(OR(AND(C588&lt;&gt;"",C588&gt;=F588),AND(B588&gt;=F588,B588&lt;G588)),"D",IF(AND(B588&gt;=G588,B588&lt;10*G588,D588&lt;&gt;"oui"),"C",IF(OR(AND(B588&lt;1000*G588,D588="oui"),AND(B588&gt;=G588*10,B588&lt;1000*G588)),"B",IF(B588&gt;=1000*G588,"A",""))))))</f>
        <v/>
      </c>
      <c r="K588" s="132" t="str">
        <f>IF($A588 &lt;&gt; "",VLOOKUP($A588,CSP!$1:$1048576,11,FALSE),"")</f>
        <v/>
      </c>
      <c r="L588" s="133" t="str">
        <f>IF($A588 &lt;&gt; "",VLOOKUP($A588,CSP!$1:$1048576,25,FALSE),"")</f>
        <v/>
      </c>
      <c r="N588" s="142"/>
      <c r="O588" s="144"/>
      <c r="P588" s="141" t="str">
        <f t="shared" ref="P588:P651" ca="1" si="146">IF(OR(N588="",O588="",A588=""),"",N588/(2^((TODAY()-O588)/L588)))</f>
        <v/>
      </c>
      <c r="W588" s="96">
        <f>SUMIF($E$11:$E$1004,AA588,AE$11:$AE$1004)</f>
        <v>0</v>
      </c>
      <c r="X588" s="74" t="str">
        <f t="shared" ref="X588:X651" si="147">IF(Z588&gt;=1000,"A",IF(OR(Z588&gt;=10,Y588&gt;=1),"B",IF(Z588&gt;=1,"C",IF(W588&gt;=1,"D","sans"))))</f>
        <v>sans</v>
      </c>
      <c r="Y588" s="74">
        <f>SUMIF($E$11:$E$1004,AA588,AD$11:$AD$1004)</f>
        <v>0</v>
      </c>
      <c r="Z588" s="95">
        <f>SUMIF($E$11:$E$1004,AA588,AB$11:$AB$1004)</f>
        <v>0</v>
      </c>
      <c r="AA588" s="97">
        <f t="shared" si="142"/>
        <v>578</v>
      </c>
      <c r="AB588" s="74">
        <f t="shared" ref="AB588:AB651" si="148">IF(AND(B588&lt;&gt;"",G588&lt;&gt;""),B588/G588,0)</f>
        <v>0</v>
      </c>
      <c r="AC588" s="74">
        <f t="shared" ref="AC588:AC651" si="149">IF(AB588&gt;=1,1,0)</f>
        <v>0</v>
      </c>
      <c r="AD588" s="74">
        <f t="shared" ref="AD588:AD651" si="150">IF(AND(B588&lt;&gt;"",D588="oui"),1,0)</f>
        <v>0</v>
      </c>
      <c r="AE588" s="96">
        <f t="shared" ref="AE588:AE651" si="151">IF(B588&lt;&gt;"",B588/F588,0)</f>
        <v>0</v>
      </c>
      <c r="AF588" s="74" t="str">
        <f t="shared" ref="AF588:AF651" si="152">X588</f>
        <v>sans</v>
      </c>
      <c r="AG588" s="74">
        <f t="shared" ref="AG588:AG651" si="153">IF(B588&lt;&gt;"",IF(J588="sans",0,IF(J588="A",4,IF(J588="B",3,IF(J588="C",2,IF(J588="D",1,""))))),0)</f>
        <v>0</v>
      </c>
      <c r="AH588" s="74">
        <f t="shared" si="144"/>
        <v>0</v>
      </c>
      <c r="AI588" s="74">
        <f t="shared" si="143"/>
        <v>0</v>
      </c>
      <c r="AJ588" s="74">
        <f t="shared" ref="AJ588:AJ651" si="154">IF(AI588&gt;=1,1,0)</f>
        <v>0</v>
      </c>
      <c r="AK588" s="74">
        <f t="shared" ref="AK588:AK651" si="155">IF(C588&lt;&gt;"",L588,0)</f>
        <v>0</v>
      </c>
    </row>
    <row r="589" spans="1:37" ht="15.75" customHeight="1">
      <c r="A589" s="20"/>
      <c r="B589" s="19"/>
      <c r="C589" s="19"/>
      <c r="D589" s="70"/>
      <c r="E589" s="71"/>
      <c r="F589" s="125" t="str">
        <f>IF($A589 &lt;&gt; "",VLOOKUP($A589,CSP!$1:$1048576,10,FALSE)/1000000,"")</f>
        <v/>
      </c>
      <c r="G589" s="125" t="str">
        <f>IF($A589 &lt;&gt; "",VLOOKUP($A589,CSP!$1:$1048576,14,FALSE)/1000000,"")</f>
        <v/>
      </c>
      <c r="H589" s="126" t="str">
        <f t="shared" ref="H589:H652" si="156">IF(AND(C589&lt;&gt;0,A589&lt;&gt;""), $C589/$F589,"")</f>
        <v/>
      </c>
      <c r="I589" s="126" t="str">
        <f t="shared" ref="I589:I652" si="157">IF(AND(F589=0,OR(B589&lt;&gt;"",C589&lt;&gt;"")),1,IF(AND(A589&lt;&gt;"",OR(B589&lt;&gt;"",C589&lt;&gt;"")),(B589+C589)/F589,""))</f>
        <v/>
      </c>
      <c r="J589" s="126" t="str">
        <f t="shared" si="145"/>
        <v/>
      </c>
      <c r="K589" s="132" t="str">
        <f>IF($A589 &lt;&gt; "",VLOOKUP($A589,CSP!$1:$1048576,11,FALSE),"")</f>
        <v/>
      </c>
      <c r="L589" s="133" t="str">
        <f>IF($A589 &lt;&gt; "",VLOOKUP($A589,CSP!$1:$1048576,25,FALSE),"")</f>
        <v/>
      </c>
      <c r="N589" s="142"/>
      <c r="O589" s="144"/>
      <c r="P589" s="141" t="str">
        <f t="shared" ca="1" si="146"/>
        <v/>
      </c>
      <c r="W589" s="96">
        <f>SUMIF($E$11:$E$1004,AA589,AE$11:$AE$1004)</f>
        <v>0</v>
      </c>
      <c r="X589" s="74" t="str">
        <f t="shared" si="147"/>
        <v>sans</v>
      </c>
      <c r="Y589" s="74">
        <f>SUMIF($E$11:$E$1004,AA589,AD$11:$AD$1004)</f>
        <v>0</v>
      </c>
      <c r="Z589" s="95">
        <f>SUMIF($E$11:$E$1004,AA589,AB$11:$AB$1004)</f>
        <v>0</v>
      </c>
      <c r="AA589" s="97">
        <f t="shared" ref="AA589:AA652" si="158">1+AA588</f>
        <v>579</v>
      </c>
      <c r="AB589" s="74">
        <f t="shared" si="148"/>
        <v>0</v>
      </c>
      <c r="AC589" s="74">
        <f t="shared" si="149"/>
        <v>0</v>
      </c>
      <c r="AD589" s="74">
        <f t="shared" si="150"/>
        <v>0</v>
      </c>
      <c r="AE589" s="96">
        <f t="shared" si="151"/>
        <v>0</v>
      </c>
      <c r="AF589" s="74" t="str">
        <f t="shared" si="152"/>
        <v>sans</v>
      </c>
      <c r="AG589" s="74">
        <f t="shared" si="153"/>
        <v>0</v>
      </c>
      <c r="AH589" s="74">
        <f t="shared" si="144"/>
        <v>0</v>
      </c>
      <c r="AI589" s="74">
        <f t="shared" ref="AI589:AI652" si="159">IF(AND(B589&lt;&gt;"",ISNUMBER(K589),K589&lt;&gt;0),B589/K589,0)</f>
        <v>0</v>
      </c>
      <c r="AJ589" s="74">
        <f t="shared" si="154"/>
        <v>0</v>
      </c>
      <c r="AK589" s="74">
        <f t="shared" si="155"/>
        <v>0</v>
      </c>
    </row>
    <row r="590" spans="1:37" ht="15.75" customHeight="1">
      <c r="A590" s="20"/>
      <c r="B590" s="19"/>
      <c r="C590" s="19"/>
      <c r="D590" s="70"/>
      <c r="E590" s="71"/>
      <c r="F590" s="125" t="str">
        <f>IF($A590 &lt;&gt; "",VLOOKUP($A590,CSP!$1:$1048576,10,FALSE)/1000000,"")</f>
        <v/>
      </c>
      <c r="G590" s="125" t="str">
        <f>IF($A590 &lt;&gt; "",VLOOKUP($A590,CSP!$1:$1048576,14,FALSE)/1000000,"")</f>
        <v/>
      </c>
      <c r="H590" s="126" t="str">
        <f t="shared" si="156"/>
        <v/>
      </c>
      <c r="I590" s="126" t="str">
        <f t="shared" si="157"/>
        <v/>
      </c>
      <c r="J590" s="126" t="str">
        <f t="shared" si="145"/>
        <v/>
      </c>
      <c r="K590" s="132" t="str">
        <f>IF($A590 &lt;&gt; "",VLOOKUP($A590,CSP!$1:$1048576,11,FALSE),"")</f>
        <v/>
      </c>
      <c r="L590" s="133" t="str">
        <f>IF($A590 &lt;&gt; "",VLOOKUP($A590,CSP!$1:$1048576,25,FALSE),"")</f>
        <v/>
      </c>
      <c r="N590" s="142"/>
      <c r="O590" s="144"/>
      <c r="P590" s="141" t="str">
        <f t="shared" ca="1" si="146"/>
        <v/>
      </c>
      <c r="W590" s="96">
        <f>SUMIF($E$11:$E$1004,AA590,AE$11:$AE$1004)</f>
        <v>0</v>
      </c>
      <c r="X590" s="74" t="str">
        <f t="shared" si="147"/>
        <v>sans</v>
      </c>
      <c r="Y590" s="74">
        <f>SUMIF($E$11:$E$1004,AA590,AD$11:$AD$1004)</f>
        <v>0</v>
      </c>
      <c r="Z590" s="95">
        <f>SUMIF($E$11:$E$1004,AA590,AB$11:$AB$1004)</f>
        <v>0</v>
      </c>
      <c r="AA590" s="97">
        <f t="shared" si="158"/>
        <v>580</v>
      </c>
      <c r="AB590" s="74">
        <f t="shared" si="148"/>
        <v>0</v>
      </c>
      <c r="AC590" s="74">
        <f t="shared" si="149"/>
        <v>0</v>
      </c>
      <c r="AD590" s="74">
        <f t="shared" si="150"/>
        <v>0</v>
      </c>
      <c r="AE590" s="96">
        <f t="shared" si="151"/>
        <v>0</v>
      </c>
      <c r="AF590" s="74" t="str">
        <f t="shared" si="152"/>
        <v>sans</v>
      </c>
      <c r="AG590" s="74">
        <f t="shared" si="153"/>
        <v>0</v>
      </c>
      <c r="AH590" s="74">
        <f t="shared" si="144"/>
        <v>0</v>
      </c>
      <c r="AI590" s="74">
        <f t="shared" si="159"/>
        <v>0</v>
      </c>
      <c r="AJ590" s="74">
        <f t="shared" si="154"/>
        <v>0</v>
      </c>
      <c r="AK590" s="74">
        <f t="shared" si="155"/>
        <v>0</v>
      </c>
    </row>
    <row r="591" spans="1:37" ht="15.75" customHeight="1">
      <c r="A591" s="20"/>
      <c r="B591" s="19"/>
      <c r="C591" s="19"/>
      <c r="D591" s="70"/>
      <c r="E591" s="71"/>
      <c r="F591" s="125" t="str">
        <f>IF($A591 &lt;&gt; "",VLOOKUP($A591,CSP!$1:$1048576,10,FALSE)/1000000,"")</f>
        <v/>
      </c>
      <c r="G591" s="125" t="str">
        <f>IF($A591 &lt;&gt; "",VLOOKUP($A591,CSP!$1:$1048576,14,FALSE)/1000000,"")</f>
        <v/>
      </c>
      <c r="H591" s="126" t="str">
        <f t="shared" si="156"/>
        <v/>
      </c>
      <c r="I591" s="126" t="str">
        <f t="shared" si="157"/>
        <v/>
      </c>
      <c r="J591" s="126" t="str">
        <f t="shared" si="145"/>
        <v/>
      </c>
      <c r="K591" s="132" t="str">
        <f>IF($A591 &lt;&gt; "",VLOOKUP($A591,CSP!$1:$1048576,11,FALSE),"")</f>
        <v/>
      </c>
      <c r="L591" s="133" t="str">
        <f>IF($A591 &lt;&gt; "",VLOOKUP($A591,CSP!$1:$1048576,25,FALSE),"")</f>
        <v/>
      </c>
      <c r="N591" s="142"/>
      <c r="O591" s="144"/>
      <c r="P591" s="141" t="str">
        <f t="shared" ca="1" si="146"/>
        <v/>
      </c>
      <c r="W591" s="96">
        <f>SUMIF($E$11:$E$1004,AA591,AE$11:$AE$1004)</f>
        <v>0</v>
      </c>
      <c r="X591" s="74" t="str">
        <f t="shared" si="147"/>
        <v>sans</v>
      </c>
      <c r="Y591" s="74">
        <f>SUMIF($E$11:$E$1004,AA591,AD$11:$AD$1004)</f>
        <v>0</v>
      </c>
      <c r="Z591" s="95">
        <f>SUMIF($E$11:$E$1004,AA591,AB$11:$AB$1004)</f>
        <v>0</v>
      </c>
      <c r="AA591" s="97">
        <f t="shared" si="158"/>
        <v>581</v>
      </c>
      <c r="AB591" s="74">
        <f t="shared" si="148"/>
        <v>0</v>
      </c>
      <c r="AC591" s="74">
        <f t="shared" si="149"/>
        <v>0</v>
      </c>
      <c r="AD591" s="74">
        <f t="shared" si="150"/>
        <v>0</v>
      </c>
      <c r="AE591" s="96">
        <f t="shared" si="151"/>
        <v>0</v>
      </c>
      <c r="AF591" s="74" t="str">
        <f t="shared" si="152"/>
        <v>sans</v>
      </c>
      <c r="AG591" s="74">
        <f t="shared" si="153"/>
        <v>0</v>
      </c>
      <c r="AH591" s="74">
        <f t="shared" si="144"/>
        <v>0</v>
      </c>
      <c r="AI591" s="74">
        <f t="shared" si="159"/>
        <v>0</v>
      </c>
      <c r="AJ591" s="74">
        <f t="shared" si="154"/>
        <v>0</v>
      </c>
      <c r="AK591" s="74">
        <f t="shared" si="155"/>
        <v>0</v>
      </c>
    </row>
    <row r="592" spans="1:37" ht="15.75" customHeight="1">
      <c r="A592" s="20"/>
      <c r="B592" s="19"/>
      <c r="C592" s="19"/>
      <c r="D592" s="70"/>
      <c r="E592" s="71"/>
      <c r="F592" s="125" t="str">
        <f>IF($A592 &lt;&gt; "",VLOOKUP($A592,CSP!$1:$1048576,10,FALSE)/1000000,"")</f>
        <v/>
      </c>
      <c r="G592" s="125" t="str">
        <f>IF($A592 &lt;&gt; "",VLOOKUP($A592,CSP!$1:$1048576,14,FALSE)/1000000,"")</f>
        <v/>
      </c>
      <c r="H592" s="126" t="str">
        <f t="shared" si="156"/>
        <v/>
      </c>
      <c r="I592" s="126" t="str">
        <f t="shared" si="157"/>
        <v/>
      </c>
      <c r="J592" s="126" t="str">
        <f t="shared" si="145"/>
        <v/>
      </c>
      <c r="K592" s="132" t="str">
        <f>IF($A592 &lt;&gt; "",VLOOKUP($A592,CSP!$1:$1048576,11,FALSE),"")</f>
        <v/>
      </c>
      <c r="L592" s="133" t="str">
        <f>IF($A592 &lt;&gt; "",VLOOKUP($A592,CSP!$1:$1048576,25,FALSE),"")</f>
        <v/>
      </c>
      <c r="N592" s="142"/>
      <c r="O592" s="144"/>
      <c r="P592" s="141" t="str">
        <f t="shared" ca="1" si="146"/>
        <v/>
      </c>
      <c r="W592" s="96">
        <f>SUMIF($E$11:$E$1004,AA592,AE$11:$AE$1004)</f>
        <v>0</v>
      </c>
      <c r="X592" s="74" t="str">
        <f t="shared" si="147"/>
        <v>sans</v>
      </c>
      <c r="Y592" s="74">
        <f>SUMIF($E$11:$E$1004,AA592,AD$11:$AD$1004)</f>
        <v>0</v>
      </c>
      <c r="Z592" s="95">
        <f>SUMIF($E$11:$E$1004,AA592,AB$11:$AB$1004)</f>
        <v>0</v>
      </c>
      <c r="AA592" s="97">
        <f t="shared" si="158"/>
        <v>582</v>
      </c>
      <c r="AB592" s="74">
        <f t="shared" si="148"/>
        <v>0</v>
      </c>
      <c r="AC592" s="74">
        <f t="shared" si="149"/>
        <v>0</v>
      </c>
      <c r="AD592" s="74">
        <f t="shared" si="150"/>
        <v>0</v>
      </c>
      <c r="AE592" s="96">
        <f t="shared" si="151"/>
        <v>0</v>
      </c>
      <c r="AF592" s="74" t="str">
        <f t="shared" si="152"/>
        <v>sans</v>
      </c>
      <c r="AG592" s="74">
        <f t="shared" si="153"/>
        <v>0</v>
      </c>
      <c r="AH592" s="74">
        <f t="shared" si="144"/>
        <v>0</v>
      </c>
      <c r="AI592" s="74">
        <f t="shared" si="159"/>
        <v>0</v>
      </c>
      <c r="AJ592" s="74">
        <f t="shared" si="154"/>
        <v>0</v>
      </c>
      <c r="AK592" s="74">
        <f t="shared" si="155"/>
        <v>0</v>
      </c>
    </row>
    <row r="593" spans="1:37" ht="15.75" customHeight="1">
      <c r="A593" s="20"/>
      <c r="B593" s="19"/>
      <c r="C593" s="19"/>
      <c r="D593" s="70"/>
      <c r="E593" s="71"/>
      <c r="F593" s="125" t="str">
        <f>IF($A593 &lt;&gt; "",VLOOKUP($A593,CSP!$1:$1048576,10,FALSE)/1000000,"")</f>
        <v/>
      </c>
      <c r="G593" s="125" t="str">
        <f>IF($A593 &lt;&gt; "",VLOOKUP($A593,CSP!$1:$1048576,14,FALSE)/1000000,"")</f>
        <v/>
      </c>
      <c r="H593" s="126" t="str">
        <f t="shared" si="156"/>
        <v/>
      </c>
      <c r="I593" s="126" t="str">
        <f t="shared" si="157"/>
        <v/>
      </c>
      <c r="J593" s="126" t="str">
        <f t="shared" si="145"/>
        <v/>
      </c>
      <c r="K593" s="132" t="str">
        <f>IF($A593 &lt;&gt; "",VLOOKUP($A593,CSP!$1:$1048576,11,FALSE),"")</f>
        <v/>
      </c>
      <c r="L593" s="133" t="str">
        <f>IF($A593 &lt;&gt; "",VLOOKUP($A593,CSP!$1:$1048576,25,FALSE),"")</f>
        <v/>
      </c>
      <c r="N593" s="142"/>
      <c r="O593" s="144"/>
      <c r="P593" s="141" t="str">
        <f t="shared" ca="1" si="146"/>
        <v/>
      </c>
      <c r="W593" s="96">
        <f>SUMIF($E$11:$E$1004,AA593,AE$11:$AE$1004)</f>
        <v>0</v>
      </c>
      <c r="X593" s="74" t="str">
        <f t="shared" si="147"/>
        <v>sans</v>
      </c>
      <c r="Y593" s="74">
        <f>SUMIF($E$11:$E$1004,AA593,AD$11:$AD$1004)</f>
        <v>0</v>
      </c>
      <c r="Z593" s="95">
        <f>SUMIF($E$11:$E$1004,AA593,AB$11:$AB$1004)</f>
        <v>0</v>
      </c>
      <c r="AA593" s="97">
        <f t="shared" si="158"/>
        <v>583</v>
      </c>
      <c r="AB593" s="74">
        <f t="shared" si="148"/>
        <v>0</v>
      </c>
      <c r="AC593" s="74">
        <f t="shared" si="149"/>
        <v>0</v>
      </c>
      <c r="AD593" s="74">
        <f t="shared" si="150"/>
        <v>0</v>
      </c>
      <c r="AE593" s="96">
        <f t="shared" si="151"/>
        <v>0</v>
      </c>
      <c r="AF593" s="74" t="str">
        <f t="shared" si="152"/>
        <v>sans</v>
      </c>
      <c r="AG593" s="74">
        <f t="shared" si="153"/>
        <v>0</v>
      </c>
      <c r="AH593" s="74">
        <f t="shared" si="144"/>
        <v>0</v>
      </c>
      <c r="AI593" s="74">
        <f t="shared" si="159"/>
        <v>0</v>
      </c>
      <c r="AJ593" s="74">
        <f t="shared" si="154"/>
        <v>0</v>
      </c>
      <c r="AK593" s="74">
        <f t="shared" si="155"/>
        <v>0</v>
      </c>
    </row>
    <row r="594" spans="1:37" ht="15.75" customHeight="1">
      <c r="A594" s="20"/>
      <c r="B594" s="19"/>
      <c r="C594" s="19"/>
      <c r="D594" s="70"/>
      <c r="E594" s="71"/>
      <c r="F594" s="125" t="str">
        <f>IF($A594 &lt;&gt; "",VLOOKUP($A594,CSP!$1:$1048576,10,FALSE)/1000000,"")</f>
        <v/>
      </c>
      <c r="G594" s="125" t="str">
        <f>IF($A594 &lt;&gt; "",VLOOKUP($A594,CSP!$1:$1048576,14,FALSE)/1000000,"")</f>
        <v/>
      </c>
      <c r="H594" s="126" t="str">
        <f t="shared" si="156"/>
        <v/>
      </c>
      <c r="I594" s="126" t="str">
        <f t="shared" si="157"/>
        <v/>
      </c>
      <c r="J594" s="126" t="str">
        <f t="shared" si="145"/>
        <v/>
      </c>
      <c r="K594" s="132" t="str">
        <f>IF($A594 &lt;&gt; "",VLOOKUP($A594,CSP!$1:$1048576,11,FALSE),"")</f>
        <v/>
      </c>
      <c r="L594" s="133" t="str">
        <f>IF($A594 &lt;&gt; "",VLOOKUP($A594,CSP!$1:$1048576,25,FALSE),"")</f>
        <v/>
      </c>
      <c r="N594" s="142"/>
      <c r="O594" s="144"/>
      <c r="P594" s="141" t="str">
        <f t="shared" ca="1" si="146"/>
        <v/>
      </c>
      <c r="W594" s="96">
        <f>SUMIF($E$11:$E$1004,AA594,AE$11:$AE$1004)</f>
        <v>0</v>
      </c>
      <c r="X594" s="74" t="str">
        <f t="shared" si="147"/>
        <v>sans</v>
      </c>
      <c r="Y594" s="74">
        <f>SUMIF($E$11:$E$1004,AA594,AD$11:$AD$1004)</f>
        <v>0</v>
      </c>
      <c r="Z594" s="95">
        <f>SUMIF($E$11:$E$1004,AA594,AB$11:$AB$1004)</f>
        <v>0</v>
      </c>
      <c r="AA594" s="97">
        <f t="shared" si="158"/>
        <v>584</v>
      </c>
      <c r="AB594" s="74">
        <f t="shared" si="148"/>
        <v>0</v>
      </c>
      <c r="AC594" s="74">
        <f t="shared" si="149"/>
        <v>0</v>
      </c>
      <c r="AD594" s="74">
        <f t="shared" si="150"/>
        <v>0</v>
      </c>
      <c r="AE594" s="96">
        <f t="shared" si="151"/>
        <v>0</v>
      </c>
      <c r="AF594" s="74" t="str">
        <f t="shared" si="152"/>
        <v>sans</v>
      </c>
      <c r="AG594" s="74">
        <f t="shared" si="153"/>
        <v>0</v>
      </c>
      <c r="AH594" s="74">
        <f t="shared" si="144"/>
        <v>0</v>
      </c>
      <c r="AI594" s="74">
        <f t="shared" si="159"/>
        <v>0</v>
      </c>
      <c r="AJ594" s="74">
        <f t="shared" si="154"/>
        <v>0</v>
      </c>
      <c r="AK594" s="74">
        <f t="shared" si="155"/>
        <v>0</v>
      </c>
    </row>
    <row r="595" spans="1:37" ht="15.75" customHeight="1">
      <c r="A595" s="20"/>
      <c r="B595" s="19"/>
      <c r="C595" s="19"/>
      <c r="D595" s="70"/>
      <c r="E595" s="71"/>
      <c r="F595" s="125" t="str">
        <f>IF($A595 &lt;&gt; "",VLOOKUP($A595,CSP!$1:$1048576,10,FALSE)/1000000,"")</f>
        <v/>
      </c>
      <c r="G595" s="125" t="str">
        <f>IF($A595 &lt;&gt; "",VLOOKUP($A595,CSP!$1:$1048576,14,FALSE)/1000000,"")</f>
        <v/>
      </c>
      <c r="H595" s="126" t="str">
        <f t="shared" si="156"/>
        <v/>
      </c>
      <c r="I595" s="126" t="str">
        <f t="shared" si="157"/>
        <v/>
      </c>
      <c r="J595" s="126" t="str">
        <f t="shared" si="145"/>
        <v/>
      </c>
      <c r="K595" s="132" t="str">
        <f>IF($A595 &lt;&gt; "",VLOOKUP($A595,CSP!$1:$1048576,11,FALSE),"")</f>
        <v/>
      </c>
      <c r="L595" s="133" t="str">
        <f>IF($A595 &lt;&gt; "",VLOOKUP($A595,CSP!$1:$1048576,25,FALSE),"")</f>
        <v/>
      </c>
      <c r="N595" s="142"/>
      <c r="O595" s="144"/>
      <c r="P595" s="141" t="str">
        <f t="shared" ca="1" si="146"/>
        <v/>
      </c>
      <c r="W595" s="96">
        <f>SUMIF($E$11:$E$1004,AA595,AE$11:$AE$1004)</f>
        <v>0</v>
      </c>
      <c r="X595" s="74" t="str">
        <f t="shared" si="147"/>
        <v>sans</v>
      </c>
      <c r="Y595" s="74">
        <f>SUMIF($E$11:$E$1004,AA595,AD$11:$AD$1004)</f>
        <v>0</v>
      </c>
      <c r="Z595" s="95">
        <f>SUMIF($E$11:$E$1004,AA595,AB$11:$AB$1004)</f>
        <v>0</v>
      </c>
      <c r="AA595" s="97">
        <f t="shared" si="158"/>
        <v>585</v>
      </c>
      <c r="AB595" s="74">
        <f t="shared" si="148"/>
        <v>0</v>
      </c>
      <c r="AC595" s="74">
        <f t="shared" si="149"/>
        <v>0</v>
      </c>
      <c r="AD595" s="74">
        <f t="shared" si="150"/>
        <v>0</v>
      </c>
      <c r="AE595" s="96">
        <f t="shared" si="151"/>
        <v>0</v>
      </c>
      <c r="AF595" s="74" t="str">
        <f t="shared" si="152"/>
        <v>sans</v>
      </c>
      <c r="AG595" s="74">
        <f t="shared" si="153"/>
        <v>0</v>
      </c>
      <c r="AH595" s="74">
        <f t="shared" si="144"/>
        <v>0</v>
      </c>
      <c r="AI595" s="74">
        <f t="shared" si="159"/>
        <v>0</v>
      </c>
      <c r="AJ595" s="74">
        <f t="shared" si="154"/>
        <v>0</v>
      </c>
      <c r="AK595" s="74">
        <f t="shared" si="155"/>
        <v>0</v>
      </c>
    </row>
    <row r="596" spans="1:37" ht="15.75" customHeight="1">
      <c r="A596" s="20"/>
      <c r="B596" s="19"/>
      <c r="C596" s="19"/>
      <c r="D596" s="70"/>
      <c r="E596" s="71"/>
      <c r="F596" s="125" t="str">
        <f>IF($A596 &lt;&gt; "",VLOOKUP($A596,CSP!$1:$1048576,10,FALSE)/1000000,"")</f>
        <v/>
      </c>
      <c r="G596" s="125" t="str">
        <f>IF($A596 &lt;&gt; "",VLOOKUP($A596,CSP!$1:$1048576,14,FALSE)/1000000,"")</f>
        <v/>
      </c>
      <c r="H596" s="126" t="str">
        <f t="shared" si="156"/>
        <v/>
      </c>
      <c r="I596" s="126" t="str">
        <f t="shared" si="157"/>
        <v/>
      </c>
      <c r="J596" s="126" t="str">
        <f t="shared" si="145"/>
        <v/>
      </c>
      <c r="K596" s="132" t="str">
        <f>IF($A596 &lt;&gt; "",VLOOKUP($A596,CSP!$1:$1048576,11,FALSE),"")</f>
        <v/>
      </c>
      <c r="L596" s="133" t="str">
        <f>IF($A596 &lt;&gt; "",VLOOKUP($A596,CSP!$1:$1048576,25,FALSE),"")</f>
        <v/>
      </c>
      <c r="N596" s="142"/>
      <c r="O596" s="144"/>
      <c r="P596" s="141" t="str">
        <f t="shared" ca="1" si="146"/>
        <v/>
      </c>
      <c r="W596" s="96">
        <f>SUMIF($E$11:$E$1004,AA596,AE$11:$AE$1004)</f>
        <v>0</v>
      </c>
      <c r="X596" s="74" t="str">
        <f t="shared" si="147"/>
        <v>sans</v>
      </c>
      <c r="Y596" s="74">
        <f>SUMIF($E$11:$E$1004,AA596,AD$11:$AD$1004)</f>
        <v>0</v>
      </c>
      <c r="Z596" s="95">
        <f>SUMIF($E$11:$E$1004,AA596,AB$11:$AB$1004)</f>
        <v>0</v>
      </c>
      <c r="AA596" s="97">
        <f t="shared" si="158"/>
        <v>586</v>
      </c>
      <c r="AB596" s="74">
        <f t="shared" si="148"/>
        <v>0</v>
      </c>
      <c r="AC596" s="74">
        <f t="shared" si="149"/>
        <v>0</v>
      </c>
      <c r="AD596" s="74">
        <f t="shared" si="150"/>
        <v>0</v>
      </c>
      <c r="AE596" s="96">
        <f t="shared" si="151"/>
        <v>0</v>
      </c>
      <c r="AF596" s="74" t="str">
        <f t="shared" si="152"/>
        <v>sans</v>
      </c>
      <c r="AG596" s="74">
        <f t="shared" si="153"/>
        <v>0</v>
      </c>
      <c r="AH596" s="74">
        <f t="shared" si="144"/>
        <v>0</v>
      </c>
      <c r="AI596" s="74">
        <f t="shared" si="159"/>
        <v>0</v>
      </c>
      <c r="AJ596" s="74">
        <f t="shared" si="154"/>
        <v>0</v>
      </c>
      <c r="AK596" s="74">
        <f t="shared" si="155"/>
        <v>0</v>
      </c>
    </row>
    <row r="597" spans="1:37" ht="15.75" customHeight="1">
      <c r="A597" s="20"/>
      <c r="B597" s="19"/>
      <c r="C597" s="19"/>
      <c r="D597" s="70"/>
      <c r="E597" s="71"/>
      <c r="F597" s="125" t="str">
        <f>IF($A597 &lt;&gt; "",VLOOKUP($A597,CSP!$1:$1048576,10,FALSE)/1000000,"")</f>
        <v/>
      </c>
      <c r="G597" s="125" t="str">
        <f>IF($A597 &lt;&gt; "",VLOOKUP($A597,CSP!$1:$1048576,14,FALSE)/1000000,"")</f>
        <v/>
      </c>
      <c r="H597" s="126" t="str">
        <f t="shared" si="156"/>
        <v/>
      </c>
      <c r="I597" s="126" t="str">
        <f t="shared" si="157"/>
        <v/>
      </c>
      <c r="J597" s="126" t="str">
        <f t="shared" si="145"/>
        <v/>
      </c>
      <c r="K597" s="132" t="str">
        <f>IF($A597 &lt;&gt; "",VLOOKUP($A597,CSP!$1:$1048576,11,FALSE),"")</f>
        <v/>
      </c>
      <c r="L597" s="133" t="str">
        <f>IF($A597 &lt;&gt; "",VLOOKUP($A597,CSP!$1:$1048576,25,FALSE),"")</f>
        <v/>
      </c>
      <c r="N597" s="142"/>
      <c r="O597" s="144"/>
      <c r="P597" s="141" t="str">
        <f t="shared" ca="1" si="146"/>
        <v/>
      </c>
      <c r="W597" s="96">
        <f>SUMIF($E$11:$E$1004,AA597,AE$11:$AE$1004)</f>
        <v>0</v>
      </c>
      <c r="X597" s="74" t="str">
        <f t="shared" si="147"/>
        <v>sans</v>
      </c>
      <c r="Y597" s="74">
        <f>SUMIF($E$11:$E$1004,AA597,AD$11:$AD$1004)</f>
        <v>0</v>
      </c>
      <c r="Z597" s="95">
        <f>SUMIF($E$11:$E$1004,AA597,AB$11:$AB$1004)</f>
        <v>0</v>
      </c>
      <c r="AA597" s="97">
        <f t="shared" si="158"/>
        <v>587</v>
      </c>
      <c r="AB597" s="74">
        <f t="shared" si="148"/>
        <v>0</v>
      </c>
      <c r="AC597" s="74">
        <f t="shared" si="149"/>
        <v>0</v>
      </c>
      <c r="AD597" s="74">
        <f t="shared" si="150"/>
        <v>0</v>
      </c>
      <c r="AE597" s="96">
        <f t="shared" si="151"/>
        <v>0</v>
      </c>
      <c r="AF597" s="74" t="str">
        <f t="shared" si="152"/>
        <v>sans</v>
      </c>
      <c r="AG597" s="74">
        <f t="shared" si="153"/>
        <v>0</v>
      </c>
      <c r="AH597" s="74">
        <f t="shared" si="144"/>
        <v>0</v>
      </c>
      <c r="AI597" s="74">
        <f t="shared" si="159"/>
        <v>0</v>
      </c>
      <c r="AJ597" s="74">
        <f t="shared" si="154"/>
        <v>0</v>
      </c>
      <c r="AK597" s="74">
        <f t="shared" si="155"/>
        <v>0</v>
      </c>
    </row>
    <row r="598" spans="1:37" ht="15.75" customHeight="1">
      <c r="A598" s="20"/>
      <c r="B598" s="19"/>
      <c r="C598" s="19"/>
      <c r="D598" s="70"/>
      <c r="E598" s="71"/>
      <c r="F598" s="125" t="str">
        <f>IF($A598 &lt;&gt; "",VLOOKUP($A598,CSP!$1:$1048576,10,FALSE)/1000000,"")</f>
        <v/>
      </c>
      <c r="G598" s="125" t="str">
        <f>IF($A598 &lt;&gt; "",VLOOKUP($A598,CSP!$1:$1048576,14,FALSE)/1000000,"")</f>
        <v/>
      </c>
      <c r="H598" s="126" t="str">
        <f t="shared" si="156"/>
        <v/>
      </c>
      <c r="I598" s="126" t="str">
        <f t="shared" si="157"/>
        <v/>
      </c>
      <c r="J598" s="126" t="str">
        <f t="shared" si="145"/>
        <v/>
      </c>
      <c r="K598" s="132" t="str">
        <f>IF($A598 &lt;&gt; "",VLOOKUP($A598,CSP!$1:$1048576,11,FALSE),"")</f>
        <v/>
      </c>
      <c r="L598" s="133" t="str">
        <f>IF($A598 &lt;&gt; "",VLOOKUP($A598,CSP!$1:$1048576,25,FALSE),"")</f>
        <v/>
      </c>
      <c r="N598" s="142"/>
      <c r="O598" s="144"/>
      <c r="P598" s="141" t="str">
        <f t="shared" ca="1" si="146"/>
        <v/>
      </c>
      <c r="W598" s="96">
        <f>SUMIF($E$11:$E$1004,AA598,AE$11:$AE$1004)</f>
        <v>0</v>
      </c>
      <c r="X598" s="74" t="str">
        <f t="shared" si="147"/>
        <v>sans</v>
      </c>
      <c r="Y598" s="74">
        <f>SUMIF($E$11:$E$1004,AA598,AD$11:$AD$1004)</f>
        <v>0</v>
      </c>
      <c r="Z598" s="95">
        <f>SUMIF($E$11:$E$1004,AA598,AB$11:$AB$1004)</f>
        <v>0</v>
      </c>
      <c r="AA598" s="97">
        <f t="shared" si="158"/>
        <v>588</v>
      </c>
      <c r="AB598" s="74">
        <f t="shared" si="148"/>
        <v>0</v>
      </c>
      <c r="AC598" s="74">
        <f t="shared" si="149"/>
        <v>0</v>
      </c>
      <c r="AD598" s="74">
        <f t="shared" si="150"/>
        <v>0</v>
      </c>
      <c r="AE598" s="96">
        <f t="shared" si="151"/>
        <v>0</v>
      </c>
      <c r="AF598" s="74" t="str">
        <f t="shared" si="152"/>
        <v>sans</v>
      </c>
      <c r="AG598" s="74">
        <f t="shared" si="153"/>
        <v>0</v>
      </c>
      <c r="AH598" s="74">
        <f t="shared" si="144"/>
        <v>0</v>
      </c>
      <c r="AI598" s="74">
        <f t="shared" si="159"/>
        <v>0</v>
      </c>
      <c r="AJ598" s="74">
        <f t="shared" si="154"/>
        <v>0</v>
      </c>
      <c r="AK598" s="74">
        <f t="shared" si="155"/>
        <v>0</v>
      </c>
    </row>
    <row r="599" spans="1:37" ht="15.75" customHeight="1">
      <c r="A599" s="20"/>
      <c r="B599" s="19"/>
      <c r="C599" s="19"/>
      <c r="D599" s="70"/>
      <c r="E599" s="71"/>
      <c r="F599" s="125" t="str">
        <f>IF($A599 &lt;&gt; "",VLOOKUP($A599,CSP!$1:$1048576,10,FALSE)/1000000,"")</f>
        <v/>
      </c>
      <c r="G599" s="125" t="str">
        <f>IF($A599 &lt;&gt; "",VLOOKUP($A599,CSP!$1:$1048576,14,FALSE)/1000000,"")</f>
        <v/>
      </c>
      <c r="H599" s="126" t="str">
        <f t="shared" si="156"/>
        <v/>
      </c>
      <c r="I599" s="126" t="str">
        <f t="shared" si="157"/>
        <v/>
      </c>
      <c r="J599" s="126" t="str">
        <f t="shared" si="145"/>
        <v/>
      </c>
      <c r="K599" s="132" t="str">
        <f>IF($A599 &lt;&gt; "",VLOOKUP($A599,CSP!$1:$1048576,11,FALSE),"")</f>
        <v/>
      </c>
      <c r="L599" s="133" t="str">
        <f>IF($A599 &lt;&gt; "",VLOOKUP($A599,CSP!$1:$1048576,25,FALSE),"")</f>
        <v/>
      </c>
      <c r="N599" s="142"/>
      <c r="O599" s="144"/>
      <c r="P599" s="141" t="str">
        <f t="shared" ca="1" si="146"/>
        <v/>
      </c>
      <c r="W599" s="96">
        <f>SUMIF($E$11:$E$1004,AA599,AE$11:$AE$1004)</f>
        <v>0</v>
      </c>
      <c r="X599" s="74" t="str">
        <f t="shared" si="147"/>
        <v>sans</v>
      </c>
      <c r="Y599" s="74">
        <f>SUMIF($E$11:$E$1004,AA599,AD$11:$AD$1004)</f>
        <v>0</v>
      </c>
      <c r="Z599" s="95">
        <f>SUMIF($E$11:$E$1004,AA599,AB$11:$AB$1004)</f>
        <v>0</v>
      </c>
      <c r="AA599" s="97">
        <f t="shared" si="158"/>
        <v>589</v>
      </c>
      <c r="AB599" s="74">
        <f t="shared" si="148"/>
        <v>0</v>
      </c>
      <c r="AC599" s="74">
        <f t="shared" si="149"/>
        <v>0</v>
      </c>
      <c r="AD599" s="74">
        <f t="shared" si="150"/>
        <v>0</v>
      </c>
      <c r="AE599" s="96">
        <f t="shared" si="151"/>
        <v>0</v>
      </c>
      <c r="AF599" s="74" t="str">
        <f t="shared" si="152"/>
        <v>sans</v>
      </c>
      <c r="AG599" s="74">
        <f t="shared" si="153"/>
        <v>0</v>
      </c>
      <c r="AH599" s="74">
        <f t="shared" si="144"/>
        <v>0</v>
      </c>
      <c r="AI599" s="74">
        <f t="shared" si="159"/>
        <v>0</v>
      </c>
      <c r="AJ599" s="74">
        <f t="shared" si="154"/>
        <v>0</v>
      </c>
      <c r="AK599" s="74">
        <f t="shared" si="155"/>
        <v>0</v>
      </c>
    </row>
    <row r="600" spans="1:37" ht="15.75" customHeight="1">
      <c r="A600" s="20"/>
      <c r="B600" s="19"/>
      <c r="C600" s="19"/>
      <c r="D600" s="70"/>
      <c r="E600" s="71"/>
      <c r="F600" s="125" t="str">
        <f>IF($A600 &lt;&gt; "",VLOOKUP($A600,CSP!$1:$1048576,10,FALSE)/1000000,"")</f>
        <v/>
      </c>
      <c r="G600" s="125" t="str">
        <f>IF($A600 &lt;&gt; "",VLOOKUP($A600,CSP!$1:$1048576,14,FALSE)/1000000,"")</f>
        <v/>
      </c>
      <c r="H600" s="126" t="str">
        <f t="shared" si="156"/>
        <v/>
      </c>
      <c r="I600" s="126" t="str">
        <f t="shared" si="157"/>
        <v/>
      </c>
      <c r="J600" s="126" t="str">
        <f t="shared" si="145"/>
        <v/>
      </c>
      <c r="K600" s="132" t="str">
        <f>IF($A600 &lt;&gt; "",VLOOKUP($A600,CSP!$1:$1048576,11,FALSE),"")</f>
        <v/>
      </c>
      <c r="L600" s="133" t="str">
        <f>IF($A600 &lt;&gt; "",VLOOKUP($A600,CSP!$1:$1048576,25,FALSE),"")</f>
        <v/>
      </c>
      <c r="N600" s="142"/>
      <c r="O600" s="144"/>
      <c r="P600" s="141" t="str">
        <f t="shared" ca="1" si="146"/>
        <v/>
      </c>
      <c r="W600" s="96">
        <f>SUMIF($E$11:$E$1004,AA600,AE$11:$AE$1004)</f>
        <v>0</v>
      </c>
      <c r="X600" s="74" t="str">
        <f t="shared" si="147"/>
        <v>sans</v>
      </c>
      <c r="Y600" s="74">
        <f>SUMIF($E$11:$E$1004,AA600,AD$11:$AD$1004)</f>
        <v>0</v>
      </c>
      <c r="Z600" s="95">
        <f>SUMIF($E$11:$E$1004,AA600,AB$11:$AB$1004)</f>
        <v>0</v>
      </c>
      <c r="AA600" s="97">
        <f t="shared" si="158"/>
        <v>590</v>
      </c>
      <c r="AB600" s="74">
        <f t="shared" si="148"/>
        <v>0</v>
      </c>
      <c r="AC600" s="74">
        <f t="shared" si="149"/>
        <v>0</v>
      </c>
      <c r="AD600" s="74">
        <f t="shared" si="150"/>
        <v>0</v>
      </c>
      <c r="AE600" s="96">
        <f t="shared" si="151"/>
        <v>0</v>
      </c>
      <c r="AF600" s="74" t="str">
        <f t="shared" si="152"/>
        <v>sans</v>
      </c>
      <c r="AG600" s="74">
        <f t="shared" si="153"/>
        <v>0</v>
      </c>
      <c r="AH600" s="74">
        <f t="shared" si="144"/>
        <v>0</v>
      </c>
      <c r="AI600" s="74">
        <f t="shared" si="159"/>
        <v>0</v>
      </c>
      <c r="AJ600" s="74">
        <f t="shared" si="154"/>
        <v>0</v>
      </c>
      <c r="AK600" s="74">
        <f t="shared" si="155"/>
        <v>0</v>
      </c>
    </row>
    <row r="601" spans="1:37" ht="15.75" customHeight="1">
      <c r="A601" s="20"/>
      <c r="B601" s="19"/>
      <c r="C601" s="19"/>
      <c r="D601" s="70"/>
      <c r="E601" s="71"/>
      <c r="F601" s="125" t="str">
        <f>IF($A601 &lt;&gt; "",VLOOKUP($A601,CSP!$1:$1048576,10,FALSE)/1000000,"")</f>
        <v/>
      </c>
      <c r="G601" s="125" t="str">
        <f>IF($A601 &lt;&gt; "",VLOOKUP($A601,CSP!$1:$1048576,14,FALSE)/1000000,"")</f>
        <v/>
      </c>
      <c r="H601" s="126" t="str">
        <f t="shared" si="156"/>
        <v/>
      </c>
      <c r="I601" s="126" t="str">
        <f t="shared" si="157"/>
        <v/>
      </c>
      <c r="J601" s="126" t="str">
        <f t="shared" si="145"/>
        <v/>
      </c>
      <c r="K601" s="132" t="str">
        <f>IF($A601 &lt;&gt; "",VLOOKUP($A601,CSP!$1:$1048576,11,FALSE),"")</f>
        <v/>
      </c>
      <c r="L601" s="133" t="str">
        <f>IF($A601 &lt;&gt; "",VLOOKUP($A601,CSP!$1:$1048576,25,FALSE),"")</f>
        <v/>
      </c>
      <c r="N601" s="142"/>
      <c r="O601" s="144"/>
      <c r="P601" s="141" t="str">
        <f t="shared" ca="1" si="146"/>
        <v/>
      </c>
      <c r="W601" s="96">
        <f>SUMIF($E$11:$E$1004,AA601,AE$11:$AE$1004)</f>
        <v>0</v>
      </c>
      <c r="X601" s="74" t="str">
        <f t="shared" si="147"/>
        <v>sans</v>
      </c>
      <c r="Y601" s="74">
        <f>SUMIF($E$11:$E$1004,AA601,AD$11:$AD$1004)</f>
        <v>0</v>
      </c>
      <c r="Z601" s="95">
        <f>SUMIF($E$11:$E$1004,AA601,AB$11:$AB$1004)</f>
        <v>0</v>
      </c>
      <c r="AA601" s="97">
        <f t="shared" si="158"/>
        <v>591</v>
      </c>
      <c r="AB601" s="74">
        <f t="shared" si="148"/>
        <v>0</v>
      </c>
      <c r="AC601" s="74">
        <f t="shared" si="149"/>
        <v>0</v>
      </c>
      <c r="AD601" s="74">
        <f t="shared" si="150"/>
        <v>0</v>
      </c>
      <c r="AE601" s="96">
        <f t="shared" si="151"/>
        <v>0</v>
      </c>
      <c r="AF601" s="74" t="str">
        <f t="shared" si="152"/>
        <v>sans</v>
      </c>
      <c r="AG601" s="74">
        <f t="shared" si="153"/>
        <v>0</v>
      </c>
      <c r="AH601" s="74">
        <f t="shared" si="144"/>
        <v>0</v>
      </c>
      <c r="AI601" s="74">
        <f t="shared" si="159"/>
        <v>0</v>
      </c>
      <c r="AJ601" s="74">
        <f t="shared" si="154"/>
        <v>0</v>
      </c>
      <c r="AK601" s="74">
        <f t="shared" si="155"/>
        <v>0</v>
      </c>
    </row>
    <row r="602" spans="1:37" ht="15.75" customHeight="1">
      <c r="A602" s="20"/>
      <c r="B602" s="19"/>
      <c r="C602" s="19"/>
      <c r="D602" s="70"/>
      <c r="E602" s="71"/>
      <c r="F602" s="125" t="str">
        <f>IF($A602 &lt;&gt; "",VLOOKUP($A602,CSP!$1:$1048576,10,FALSE)/1000000,"")</f>
        <v/>
      </c>
      <c r="G602" s="125" t="str">
        <f>IF($A602 &lt;&gt; "",VLOOKUP($A602,CSP!$1:$1048576,14,FALSE)/1000000,"")</f>
        <v/>
      </c>
      <c r="H602" s="126" t="str">
        <f t="shared" si="156"/>
        <v/>
      </c>
      <c r="I602" s="126" t="str">
        <f t="shared" si="157"/>
        <v/>
      </c>
      <c r="J602" s="126" t="str">
        <f t="shared" si="145"/>
        <v/>
      </c>
      <c r="K602" s="132" t="str">
        <f>IF($A602 &lt;&gt; "",VLOOKUP($A602,CSP!$1:$1048576,11,FALSE),"")</f>
        <v/>
      </c>
      <c r="L602" s="133" t="str">
        <f>IF($A602 &lt;&gt; "",VLOOKUP($A602,CSP!$1:$1048576,25,FALSE),"")</f>
        <v/>
      </c>
      <c r="N602" s="142"/>
      <c r="O602" s="144"/>
      <c r="P602" s="141" t="str">
        <f t="shared" ca="1" si="146"/>
        <v/>
      </c>
      <c r="W602" s="96">
        <f>SUMIF($E$11:$E$1004,AA602,AE$11:$AE$1004)</f>
        <v>0</v>
      </c>
      <c r="X602" s="74" t="str">
        <f t="shared" si="147"/>
        <v>sans</v>
      </c>
      <c r="Y602" s="74">
        <f>SUMIF($E$11:$E$1004,AA602,AD$11:$AD$1004)</f>
        <v>0</v>
      </c>
      <c r="Z602" s="95">
        <f>SUMIF($E$11:$E$1004,AA602,AB$11:$AB$1004)</f>
        <v>0</v>
      </c>
      <c r="AA602" s="97">
        <f t="shared" si="158"/>
        <v>592</v>
      </c>
      <c r="AB602" s="74">
        <f t="shared" si="148"/>
        <v>0</v>
      </c>
      <c r="AC602" s="74">
        <f t="shared" si="149"/>
        <v>0</v>
      </c>
      <c r="AD602" s="74">
        <f t="shared" si="150"/>
        <v>0</v>
      </c>
      <c r="AE602" s="96">
        <f t="shared" si="151"/>
        <v>0</v>
      </c>
      <c r="AF602" s="74" t="str">
        <f t="shared" si="152"/>
        <v>sans</v>
      </c>
      <c r="AG602" s="74">
        <f t="shared" si="153"/>
        <v>0</v>
      </c>
      <c r="AH602" s="74">
        <f t="shared" si="144"/>
        <v>0</v>
      </c>
      <c r="AI602" s="74">
        <f t="shared" si="159"/>
        <v>0</v>
      </c>
      <c r="AJ602" s="74">
        <f t="shared" si="154"/>
        <v>0</v>
      </c>
      <c r="AK602" s="74">
        <f t="shared" si="155"/>
        <v>0</v>
      </c>
    </row>
    <row r="603" spans="1:37" ht="15.75" customHeight="1">
      <c r="A603" s="20"/>
      <c r="B603" s="19"/>
      <c r="C603" s="19"/>
      <c r="D603" s="70"/>
      <c r="E603" s="71"/>
      <c r="F603" s="125" t="str">
        <f>IF($A603 &lt;&gt; "",VLOOKUP($A603,CSP!$1:$1048576,10,FALSE)/1000000,"")</f>
        <v/>
      </c>
      <c r="G603" s="125" t="str">
        <f>IF($A603 &lt;&gt; "",VLOOKUP($A603,CSP!$1:$1048576,14,FALSE)/1000000,"")</f>
        <v/>
      </c>
      <c r="H603" s="126" t="str">
        <f t="shared" si="156"/>
        <v/>
      </c>
      <c r="I603" s="126" t="str">
        <f t="shared" si="157"/>
        <v/>
      </c>
      <c r="J603" s="126" t="str">
        <f t="shared" si="145"/>
        <v/>
      </c>
      <c r="K603" s="132" t="str">
        <f>IF($A603 &lt;&gt; "",VLOOKUP($A603,CSP!$1:$1048576,11,FALSE),"")</f>
        <v/>
      </c>
      <c r="L603" s="133" t="str">
        <f>IF($A603 &lt;&gt; "",VLOOKUP($A603,CSP!$1:$1048576,25,FALSE),"")</f>
        <v/>
      </c>
      <c r="N603" s="142"/>
      <c r="O603" s="144"/>
      <c r="P603" s="141" t="str">
        <f t="shared" ca="1" si="146"/>
        <v/>
      </c>
      <c r="W603" s="96">
        <f>SUMIF($E$11:$E$1004,AA603,AE$11:$AE$1004)</f>
        <v>0</v>
      </c>
      <c r="X603" s="74" t="str">
        <f t="shared" si="147"/>
        <v>sans</v>
      </c>
      <c r="Y603" s="74">
        <f>SUMIF($E$11:$E$1004,AA603,AD$11:$AD$1004)</f>
        <v>0</v>
      </c>
      <c r="Z603" s="95">
        <f>SUMIF($E$11:$E$1004,AA603,AB$11:$AB$1004)</f>
        <v>0</v>
      </c>
      <c r="AA603" s="97">
        <f t="shared" si="158"/>
        <v>593</v>
      </c>
      <c r="AB603" s="74">
        <f t="shared" si="148"/>
        <v>0</v>
      </c>
      <c r="AC603" s="74">
        <f t="shared" si="149"/>
        <v>0</v>
      </c>
      <c r="AD603" s="74">
        <f t="shared" si="150"/>
        <v>0</v>
      </c>
      <c r="AE603" s="96">
        <f t="shared" si="151"/>
        <v>0</v>
      </c>
      <c r="AF603" s="74" t="str">
        <f t="shared" si="152"/>
        <v>sans</v>
      </c>
      <c r="AG603" s="74">
        <f t="shared" si="153"/>
        <v>0</v>
      </c>
      <c r="AH603" s="74">
        <f t="shared" si="144"/>
        <v>0</v>
      </c>
      <c r="AI603" s="74">
        <f t="shared" si="159"/>
        <v>0</v>
      </c>
      <c r="AJ603" s="74">
        <f t="shared" si="154"/>
        <v>0</v>
      </c>
      <c r="AK603" s="74">
        <f t="shared" si="155"/>
        <v>0</v>
      </c>
    </row>
    <row r="604" spans="1:37" ht="15.75" customHeight="1">
      <c r="A604" s="20"/>
      <c r="B604" s="19"/>
      <c r="C604" s="19"/>
      <c r="D604" s="70"/>
      <c r="E604" s="71"/>
      <c r="F604" s="125" t="str">
        <f>IF($A604 &lt;&gt; "",VLOOKUP($A604,CSP!$1:$1048576,10,FALSE)/1000000,"")</f>
        <v/>
      </c>
      <c r="G604" s="125" t="str">
        <f>IF($A604 &lt;&gt; "",VLOOKUP($A604,CSP!$1:$1048576,14,FALSE)/1000000,"")</f>
        <v/>
      </c>
      <c r="H604" s="126" t="str">
        <f t="shared" si="156"/>
        <v/>
      </c>
      <c r="I604" s="126" t="str">
        <f t="shared" si="157"/>
        <v/>
      </c>
      <c r="J604" s="126" t="str">
        <f t="shared" si="145"/>
        <v/>
      </c>
      <c r="K604" s="132" t="str">
        <f>IF($A604 &lt;&gt; "",VLOOKUP($A604,CSP!$1:$1048576,11,FALSE),"")</f>
        <v/>
      </c>
      <c r="L604" s="133" t="str">
        <f>IF($A604 &lt;&gt; "",VLOOKUP($A604,CSP!$1:$1048576,25,FALSE),"")</f>
        <v/>
      </c>
      <c r="N604" s="142"/>
      <c r="O604" s="144"/>
      <c r="P604" s="141" t="str">
        <f t="shared" ca="1" si="146"/>
        <v/>
      </c>
      <c r="W604" s="96">
        <f>SUMIF($E$11:$E$1004,AA604,AE$11:$AE$1004)</f>
        <v>0</v>
      </c>
      <c r="X604" s="74" t="str">
        <f t="shared" si="147"/>
        <v>sans</v>
      </c>
      <c r="Y604" s="74">
        <f>SUMIF($E$11:$E$1004,AA604,AD$11:$AD$1004)</f>
        <v>0</v>
      </c>
      <c r="Z604" s="95">
        <f>SUMIF($E$11:$E$1004,AA604,AB$11:$AB$1004)</f>
        <v>0</v>
      </c>
      <c r="AA604" s="97">
        <f t="shared" si="158"/>
        <v>594</v>
      </c>
      <c r="AB604" s="74">
        <f t="shared" si="148"/>
        <v>0</v>
      </c>
      <c r="AC604" s="74">
        <f t="shared" si="149"/>
        <v>0</v>
      </c>
      <c r="AD604" s="74">
        <f t="shared" si="150"/>
        <v>0</v>
      </c>
      <c r="AE604" s="96">
        <f t="shared" si="151"/>
        <v>0</v>
      </c>
      <c r="AF604" s="74" t="str">
        <f t="shared" si="152"/>
        <v>sans</v>
      </c>
      <c r="AG604" s="74">
        <f t="shared" si="153"/>
        <v>0</v>
      </c>
      <c r="AH604" s="74">
        <f t="shared" si="144"/>
        <v>0</v>
      </c>
      <c r="AI604" s="74">
        <f t="shared" si="159"/>
        <v>0</v>
      </c>
      <c r="AJ604" s="74">
        <f t="shared" si="154"/>
        <v>0</v>
      </c>
      <c r="AK604" s="74">
        <f t="shared" si="155"/>
        <v>0</v>
      </c>
    </row>
    <row r="605" spans="1:37" ht="15.75" customHeight="1">
      <c r="A605" s="20"/>
      <c r="B605" s="19"/>
      <c r="C605" s="19"/>
      <c r="D605" s="70"/>
      <c r="E605" s="71"/>
      <c r="F605" s="125" t="str">
        <f>IF($A605 &lt;&gt; "",VLOOKUP($A605,CSP!$1:$1048576,10,FALSE)/1000000,"")</f>
        <v/>
      </c>
      <c r="G605" s="125" t="str">
        <f>IF($A605 &lt;&gt; "",VLOOKUP($A605,CSP!$1:$1048576,14,FALSE)/1000000,"")</f>
        <v/>
      </c>
      <c r="H605" s="126" t="str">
        <f t="shared" si="156"/>
        <v/>
      </c>
      <c r="I605" s="126" t="str">
        <f t="shared" si="157"/>
        <v/>
      </c>
      <c r="J605" s="126" t="str">
        <f t="shared" si="145"/>
        <v/>
      </c>
      <c r="K605" s="132" t="str">
        <f>IF($A605 &lt;&gt; "",VLOOKUP($A605,CSP!$1:$1048576,11,FALSE),"")</f>
        <v/>
      </c>
      <c r="L605" s="133" t="str">
        <f>IF($A605 &lt;&gt; "",VLOOKUP($A605,CSP!$1:$1048576,25,FALSE),"")</f>
        <v/>
      </c>
      <c r="N605" s="142"/>
      <c r="O605" s="144"/>
      <c r="P605" s="141" t="str">
        <f t="shared" ca="1" si="146"/>
        <v/>
      </c>
      <c r="W605" s="96">
        <f>SUMIF($E$11:$E$1004,AA605,AE$11:$AE$1004)</f>
        <v>0</v>
      </c>
      <c r="X605" s="74" t="str">
        <f t="shared" si="147"/>
        <v>sans</v>
      </c>
      <c r="Y605" s="74">
        <f>SUMIF($E$11:$E$1004,AA605,AD$11:$AD$1004)</f>
        <v>0</v>
      </c>
      <c r="Z605" s="95">
        <f>SUMIF($E$11:$E$1004,AA605,AB$11:$AB$1004)</f>
        <v>0</v>
      </c>
      <c r="AA605" s="97">
        <f t="shared" si="158"/>
        <v>595</v>
      </c>
      <c r="AB605" s="74">
        <f t="shared" si="148"/>
        <v>0</v>
      </c>
      <c r="AC605" s="74">
        <f t="shared" si="149"/>
        <v>0</v>
      </c>
      <c r="AD605" s="74">
        <f t="shared" si="150"/>
        <v>0</v>
      </c>
      <c r="AE605" s="96">
        <f t="shared" si="151"/>
        <v>0</v>
      </c>
      <c r="AF605" s="74" t="str">
        <f t="shared" si="152"/>
        <v>sans</v>
      </c>
      <c r="AG605" s="74">
        <f t="shared" si="153"/>
        <v>0</v>
      </c>
      <c r="AH605" s="74">
        <f t="shared" si="144"/>
        <v>0</v>
      </c>
      <c r="AI605" s="74">
        <f t="shared" si="159"/>
        <v>0</v>
      </c>
      <c r="AJ605" s="74">
        <f t="shared" si="154"/>
        <v>0</v>
      </c>
      <c r="AK605" s="74">
        <f t="shared" si="155"/>
        <v>0</v>
      </c>
    </row>
    <row r="606" spans="1:37" ht="15.75" customHeight="1">
      <c r="A606" s="20"/>
      <c r="B606" s="19"/>
      <c r="C606" s="19"/>
      <c r="D606" s="70"/>
      <c r="E606" s="71"/>
      <c r="F606" s="125" t="str">
        <f>IF($A606 &lt;&gt; "",VLOOKUP($A606,CSP!$1:$1048576,10,FALSE)/1000000,"")</f>
        <v/>
      </c>
      <c r="G606" s="125" t="str">
        <f>IF($A606 &lt;&gt; "",VLOOKUP($A606,CSP!$1:$1048576,14,FALSE)/1000000,"")</f>
        <v/>
      </c>
      <c r="H606" s="126" t="str">
        <f t="shared" si="156"/>
        <v/>
      </c>
      <c r="I606" s="126" t="str">
        <f t="shared" si="157"/>
        <v/>
      </c>
      <c r="J606" s="126" t="str">
        <f t="shared" si="145"/>
        <v/>
      </c>
      <c r="K606" s="132" t="str">
        <f>IF($A606 &lt;&gt; "",VLOOKUP($A606,CSP!$1:$1048576,11,FALSE),"")</f>
        <v/>
      </c>
      <c r="L606" s="133" t="str">
        <f>IF($A606 &lt;&gt; "",VLOOKUP($A606,CSP!$1:$1048576,25,FALSE),"")</f>
        <v/>
      </c>
      <c r="N606" s="142"/>
      <c r="O606" s="144"/>
      <c r="P606" s="141" t="str">
        <f t="shared" ca="1" si="146"/>
        <v/>
      </c>
      <c r="W606" s="96">
        <f>SUMIF($E$11:$E$1004,AA606,AE$11:$AE$1004)</f>
        <v>0</v>
      </c>
      <c r="X606" s="74" t="str">
        <f t="shared" si="147"/>
        <v>sans</v>
      </c>
      <c r="Y606" s="74">
        <f>SUMIF($E$11:$E$1004,AA606,AD$11:$AD$1004)</f>
        <v>0</v>
      </c>
      <c r="Z606" s="95">
        <f>SUMIF($E$11:$E$1004,AA606,AB$11:$AB$1004)</f>
        <v>0</v>
      </c>
      <c r="AA606" s="97">
        <f t="shared" si="158"/>
        <v>596</v>
      </c>
      <c r="AB606" s="74">
        <f t="shared" si="148"/>
        <v>0</v>
      </c>
      <c r="AC606" s="74">
        <f t="shared" si="149"/>
        <v>0</v>
      </c>
      <c r="AD606" s="74">
        <f t="shared" si="150"/>
        <v>0</v>
      </c>
      <c r="AE606" s="96">
        <f t="shared" si="151"/>
        <v>0</v>
      </c>
      <c r="AF606" s="74" t="str">
        <f t="shared" si="152"/>
        <v>sans</v>
      </c>
      <c r="AG606" s="74">
        <f t="shared" si="153"/>
        <v>0</v>
      </c>
      <c r="AH606" s="74">
        <f t="shared" si="144"/>
        <v>0</v>
      </c>
      <c r="AI606" s="74">
        <f t="shared" si="159"/>
        <v>0</v>
      </c>
      <c r="AJ606" s="74">
        <f t="shared" si="154"/>
        <v>0</v>
      </c>
      <c r="AK606" s="74">
        <f t="shared" si="155"/>
        <v>0</v>
      </c>
    </row>
    <row r="607" spans="1:37" ht="15.75" customHeight="1">
      <c r="A607" s="20"/>
      <c r="B607" s="19"/>
      <c r="C607" s="19"/>
      <c r="D607" s="70"/>
      <c r="E607" s="71"/>
      <c r="F607" s="125" t="str">
        <f>IF($A607 &lt;&gt; "",VLOOKUP($A607,CSP!$1:$1048576,10,FALSE)/1000000,"")</f>
        <v/>
      </c>
      <c r="G607" s="125" t="str">
        <f>IF($A607 &lt;&gt; "",VLOOKUP($A607,CSP!$1:$1048576,14,FALSE)/1000000,"")</f>
        <v/>
      </c>
      <c r="H607" s="126" t="str">
        <f t="shared" si="156"/>
        <v/>
      </c>
      <c r="I607" s="126" t="str">
        <f t="shared" si="157"/>
        <v/>
      </c>
      <c r="J607" s="126" t="str">
        <f t="shared" si="145"/>
        <v/>
      </c>
      <c r="K607" s="132" t="str">
        <f>IF($A607 &lt;&gt; "",VLOOKUP($A607,CSP!$1:$1048576,11,FALSE),"")</f>
        <v/>
      </c>
      <c r="L607" s="133" t="str">
        <f>IF($A607 &lt;&gt; "",VLOOKUP($A607,CSP!$1:$1048576,25,FALSE),"")</f>
        <v/>
      </c>
      <c r="N607" s="142"/>
      <c r="O607" s="144"/>
      <c r="P607" s="141" t="str">
        <f t="shared" ca="1" si="146"/>
        <v/>
      </c>
      <c r="W607" s="96">
        <f>SUMIF($E$11:$E$1004,AA607,AE$11:$AE$1004)</f>
        <v>0</v>
      </c>
      <c r="X607" s="74" t="str">
        <f t="shared" si="147"/>
        <v>sans</v>
      </c>
      <c r="Y607" s="74">
        <f>SUMIF($E$11:$E$1004,AA607,AD$11:$AD$1004)</f>
        <v>0</v>
      </c>
      <c r="Z607" s="95">
        <f>SUMIF($E$11:$E$1004,AA607,AB$11:$AB$1004)</f>
        <v>0</v>
      </c>
      <c r="AA607" s="97">
        <f t="shared" si="158"/>
        <v>597</v>
      </c>
      <c r="AB607" s="74">
        <f t="shared" si="148"/>
        <v>0</v>
      </c>
      <c r="AC607" s="74">
        <f t="shared" si="149"/>
        <v>0</v>
      </c>
      <c r="AD607" s="74">
        <f t="shared" si="150"/>
        <v>0</v>
      </c>
      <c r="AE607" s="96">
        <f t="shared" si="151"/>
        <v>0</v>
      </c>
      <c r="AF607" s="74" t="str">
        <f t="shared" si="152"/>
        <v>sans</v>
      </c>
      <c r="AG607" s="74">
        <f t="shared" si="153"/>
        <v>0</v>
      </c>
      <c r="AH607" s="74">
        <f t="shared" si="144"/>
        <v>0</v>
      </c>
      <c r="AI607" s="74">
        <f t="shared" si="159"/>
        <v>0</v>
      </c>
      <c r="AJ607" s="74">
        <f t="shared" si="154"/>
        <v>0</v>
      </c>
      <c r="AK607" s="74">
        <f t="shared" si="155"/>
        <v>0</v>
      </c>
    </row>
    <row r="608" spans="1:37" ht="15.75" customHeight="1">
      <c r="A608" s="20"/>
      <c r="B608" s="19"/>
      <c r="C608" s="19"/>
      <c r="D608" s="70"/>
      <c r="E608" s="71"/>
      <c r="F608" s="125" t="str">
        <f>IF($A608 &lt;&gt; "",VLOOKUP($A608,CSP!$1:$1048576,10,FALSE)/1000000,"")</f>
        <v/>
      </c>
      <c r="G608" s="125" t="str">
        <f>IF($A608 &lt;&gt; "",VLOOKUP($A608,CSP!$1:$1048576,14,FALSE)/1000000,"")</f>
        <v/>
      </c>
      <c r="H608" s="126" t="str">
        <f t="shared" si="156"/>
        <v/>
      </c>
      <c r="I608" s="126" t="str">
        <f t="shared" si="157"/>
        <v/>
      </c>
      <c r="J608" s="126" t="str">
        <f t="shared" si="145"/>
        <v/>
      </c>
      <c r="K608" s="132" t="str">
        <f>IF($A608 &lt;&gt; "",VLOOKUP($A608,CSP!$1:$1048576,11,FALSE),"")</f>
        <v/>
      </c>
      <c r="L608" s="133" t="str">
        <f>IF($A608 &lt;&gt; "",VLOOKUP($A608,CSP!$1:$1048576,25,FALSE),"")</f>
        <v/>
      </c>
      <c r="N608" s="142"/>
      <c r="O608" s="144"/>
      <c r="P608" s="141" t="str">
        <f t="shared" ca="1" si="146"/>
        <v/>
      </c>
      <c r="W608" s="96">
        <f>SUMIF($E$11:$E$1004,AA608,AE$11:$AE$1004)</f>
        <v>0</v>
      </c>
      <c r="X608" s="74" t="str">
        <f t="shared" si="147"/>
        <v>sans</v>
      </c>
      <c r="Y608" s="74">
        <f>SUMIF($E$11:$E$1004,AA608,AD$11:$AD$1004)</f>
        <v>0</v>
      </c>
      <c r="Z608" s="95">
        <f>SUMIF($E$11:$E$1004,AA608,AB$11:$AB$1004)</f>
        <v>0</v>
      </c>
      <c r="AA608" s="97">
        <f t="shared" si="158"/>
        <v>598</v>
      </c>
      <c r="AB608" s="74">
        <f t="shared" si="148"/>
        <v>0</v>
      </c>
      <c r="AC608" s="74">
        <f t="shared" si="149"/>
        <v>0</v>
      </c>
      <c r="AD608" s="74">
        <f t="shared" si="150"/>
        <v>0</v>
      </c>
      <c r="AE608" s="96">
        <f t="shared" si="151"/>
        <v>0</v>
      </c>
      <c r="AF608" s="74" t="str">
        <f t="shared" si="152"/>
        <v>sans</v>
      </c>
      <c r="AG608" s="74">
        <f t="shared" si="153"/>
        <v>0</v>
      </c>
      <c r="AH608" s="74">
        <f t="shared" si="144"/>
        <v>0</v>
      </c>
      <c r="AI608" s="74">
        <f t="shared" si="159"/>
        <v>0</v>
      </c>
      <c r="AJ608" s="74">
        <f t="shared" si="154"/>
        <v>0</v>
      </c>
      <c r="AK608" s="74">
        <f t="shared" si="155"/>
        <v>0</v>
      </c>
    </row>
    <row r="609" spans="1:37" ht="15.75" customHeight="1">
      <c r="A609" s="20"/>
      <c r="B609" s="19"/>
      <c r="C609" s="19"/>
      <c r="D609" s="70"/>
      <c r="E609" s="71"/>
      <c r="F609" s="125" t="str">
        <f>IF($A609 &lt;&gt; "",VLOOKUP($A609,CSP!$1:$1048576,10,FALSE)/1000000,"")</f>
        <v/>
      </c>
      <c r="G609" s="125" t="str">
        <f>IF($A609 &lt;&gt; "",VLOOKUP($A609,CSP!$1:$1048576,14,FALSE)/1000000,"")</f>
        <v/>
      </c>
      <c r="H609" s="126" t="str">
        <f t="shared" si="156"/>
        <v/>
      </c>
      <c r="I609" s="126" t="str">
        <f t="shared" si="157"/>
        <v/>
      </c>
      <c r="J609" s="126" t="str">
        <f t="shared" si="145"/>
        <v/>
      </c>
      <c r="K609" s="132" t="str">
        <f>IF($A609 &lt;&gt; "",VLOOKUP($A609,CSP!$1:$1048576,11,FALSE),"")</f>
        <v/>
      </c>
      <c r="L609" s="133" t="str">
        <f>IF($A609 &lt;&gt; "",VLOOKUP($A609,CSP!$1:$1048576,25,FALSE),"")</f>
        <v/>
      </c>
      <c r="N609" s="142"/>
      <c r="O609" s="144"/>
      <c r="P609" s="141" t="str">
        <f t="shared" ca="1" si="146"/>
        <v/>
      </c>
      <c r="W609" s="96">
        <f>SUMIF($E$11:$E$1004,AA609,AE$11:$AE$1004)</f>
        <v>0</v>
      </c>
      <c r="X609" s="74" t="str">
        <f t="shared" si="147"/>
        <v>sans</v>
      </c>
      <c r="Y609" s="74">
        <f>SUMIF($E$11:$E$1004,AA609,AD$11:$AD$1004)</f>
        <v>0</v>
      </c>
      <c r="Z609" s="95">
        <f>SUMIF($E$11:$E$1004,AA609,AB$11:$AB$1004)</f>
        <v>0</v>
      </c>
      <c r="AA609" s="97">
        <f t="shared" si="158"/>
        <v>599</v>
      </c>
      <c r="AB609" s="74">
        <f t="shared" si="148"/>
        <v>0</v>
      </c>
      <c r="AC609" s="74">
        <f t="shared" si="149"/>
        <v>0</v>
      </c>
      <c r="AD609" s="74">
        <f t="shared" si="150"/>
        <v>0</v>
      </c>
      <c r="AE609" s="96">
        <f t="shared" si="151"/>
        <v>0</v>
      </c>
      <c r="AF609" s="74" t="str">
        <f t="shared" si="152"/>
        <v>sans</v>
      </c>
      <c r="AG609" s="74">
        <f t="shared" si="153"/>
        <v>0</v>
      </c>
      <c r="AH609" s="74">
        <f t="shared" si="144"/>
        <v>0</v>
      </c>
      <c r="AI609" s="74">
        <f t="shared" si="159"/>
        <v>0</v>
      </c>
      <c r="AJ609" s="74">
        <f t="shared" si="154"/>
        <v>0</v>
      </c>
      <c r="AK609" s="74">
        <f t="shared" si="155"/>
        <v>0</v>
      </c>
    </row>
    <row r="610" spans="1:37" ht="15.75" customHeight="1">
      <c r="A610" s="20"/>
      <c r="B610" s="19"/>
      <c r="C610" s="19"/>
      <c r="D610" s="70"/>
      <c r="E610" s="71"/>
      <c r="F610" s="125" t="str">
        <f>IF($A610 &lt;&gt; "",VLOOKUP($A610,CSP!$1:$1048576,10,FALSE)/1000000,"")</f>
        <v/>
      </c>
      <c r="G610" s="125" t="str">
        <f>IF($A610 &lt;&gt; "",VLOOKUP($A610,CSP!$1:$1048576,14,FALSE)/1000000,"")</f>
        <v/>
      </c>
      <c r="H610" s="126" t="str">
        <f t="shared" si="156"/>
        <v/>
      </c>
      <c r="I610" s="126" t="str">
        <f t="shared" si="157"/>
        <v/>
      </c>
      <c r="J610" s="126" t="str">
        <f t="shared" si="145"/>
        <v/>
      </c>
      <c r="K610" s="132" t="str">
        <f>IF($A610 &lt;&gt; "",VLOOKUP($A610,CSP!$1:$1048576,11,FALSE),"")</f>
        <v/>
      </c>
      <c r="L610" s="133" t="str">
        <f>IF($A610 &lt;&gt; "",VLOOKUP($A610,CSP!$1:$1048576,25,FALSE),"")</f>
        <v/>
      </c>
      <c r="N610" s="142"/>
      <c r="O610" s="144"/>
      <c r="P610" s="141" t="str">
        <f t="shared" ca="1" si="146"/>
        <v/>
      </c>
      <c r="W610" s="96">
        <f>SUMIF($E$11:$E$1004,AA610,AE$11:$AE$1004)</f>
        <v>0</v>
      </c>
      <c r="X610" s="74" t="str">
        <f t="shared" si="147"/>
        <v>sans</v>
      </c>
      <c r="Y610" s="74">
        <f>SUMIF($E$11:$E$1004,AA610,AD$11:$AD$1004)</f>
        <v>0</v>
      </c>
      <c r="Z610" s="95">
        <f>SUMIF($E$11:$E$1004,AA610,AB$11:$AB$1004)</f>
        <v>0</v>
      </c>
      <c r="AA610" s="97">
        <f t="shared" si="158"/>
        <v>600</v>
      </c>
      <c r="AB610" s="74">
        <f t="shared" si="148"/>
        <v>0</v>
      </c>
      <c r="AC610" s="74">
        <f t="shared" si="149"/>
        <v>0</v>
      </c>
      <c r="AD610" s="74">
        <f t="shared" si="150"/>
        <v>0</v>
      </c>
      <c r="AE610" s="96">
        <f t="shared" si="151"/>
        <v>0</v>
      </c>
      <c r="AF610" s="74" t="str">
        <f t="shared" si="152"/>
        <v>sans</v>
      </c>
      <c r="AG610" s="74">
        <f t="shared" si="153"/>
        <v>0</v>
      </c>
      <c r="AH610" s="74">
        <f t="shared" si="144"/>
        <v>0</v>
      </c>
      <c r="AI610" s="74">
        <f t="shared" si="159"/>
        <v>0</v>
      </c>
      <c r="AJ610" s="74">
        <f t="shared" si="154"/>
        <v>0</v>
      </c>
      <c r="AK610" s="74">
        <f t="shared" si="155"/>
        <v>0</v>
      </c>
    </row>
    <row r="611" spans="1:37" ht="15.75" customHeight="1">
      <c r="A611" s="20"/>
      <c r="B611" s="19"/>
      <c r="C611" s="19"/>
      <c r="D611" s="70"/>
      <c r="E611" s="71"/>
      <c r="F611" s="125" t="str">
        <f>IF($A611 &lt;&gt; "",VLOOKUP($A611,CSP!$1:$1048576,10,FALSE)/1000000,"")</f>
        <v/>
      </c>
      <c r="G611" s="125" t="str">
        <f>IF($A611 &lt;&gt; "",VLOOKUP($A611,CSP!$1:$1048576,14,FALSE)/1000000,"")</f>
        <v/>
      </c>
      <c r="H611" s="126" t="str">
        <f t="shared" si="156"/>
        <v/>
      </c>
      <c r="I611" s="126" t="str">
        <f t="shared" si="157"/>
        <v/>
      </c>
      <c r="J611" s="126" t="str">
        <f t="shared" si="145"/>
        <v/>
      </c>
      <c r="K611" s="132" t="str">
        <f>IF($A611 &lt;&gt; "",VLOOKUP($A611,CSP!$1:$1048576,11,FALSE),"")</f>
        <v/>
      </c>
      <c r="L611" s="133" t="str">
        <f>IF($A611 &lt;&gt; "",VLOOKUP($A611,CSP!$1:$1048576,25,FALSE),"")</f>
        <v/>
      </c>
      <c r="N611" s="142"/>
      <c r="O611" s="144"/>
      <c r="P611" s="141" t="str">
        <f t="shared" ca="1" si="146"/>
        <v/>
      </c>
      <c r="W611" s="96">
        <f>SUMIF($E$11:$E$1004,AA611,AE$11:$AE$1004)</f>
        <v>0</v>
      </c>
      <c r="X611" s="74" t="str">
        <f t="shared" si="147"/>
        <v>sans</v>
      </c>
      <c r="Y611" s="74">
        <f>SUMIF($E$11:$E$1004,AA611,AD$11:$AD$1004)</f>
        <v>0</v>
      </c>
      <c r="Z611" s="95">
        <f>SUMIF($E$11:$E$1004,AA611,AB$11:$AB$1004)</f>
        <v>0</v>
      </c>
      <c r="AA611" s="97">
        <f t="shared" si="158"/>
        <v>601</v>
      </c>
      <c r="AB611" s="74">
        <f t="shared" si="148"/>
        <v>0</v>
      </c>
      <c r="AC611" s="74">
        <f t="shared" si="149"/>
        <v>0</v>
      </c>
      <c r="AD611" s="74">
        <f t="shared" si="150"/>
        <v>0</v>
      </c>
      <c r="AE611" s="96">
        <f t="shared" si="151"/>
        <v>0</v>
      </c>
      <c r="AF611" s="74" t="str">
        <f t="shared" si="152"/>
        <v>sans</v>
      </c>
      <c r="AG611" s="74">
        <f t="shared" si="153"/>
        <v>0</v>
      </c>
      <c r="AH611" s="74">
        <f t="shared" si="144"/>
        <v>0</v>
      </c>
      <c r="AI611" s="74">
        <f t="shared" si="159"/>
        <v>0</v>
      </c>
      <c r="AJ611" s="74">
        <f t="shared" si="154"/>
        <v>0</v>
      </c>
      <c r="AK611" s="74">
        <f t="shared" si="155"/>
        <v>0</v>
      </c>
    </row>
    <row r="612" spans="1:37" ht="15.75" customHeight="1">
      <c r="A612" s="20"/>
      <c r="B612" s="19"/>
      <c r="C612" s="19"/>
      <c r="D612" s="70"/>
      <c r="E612" s="71"/>
      <c r="F612" s="125" t="str">
        <f>IF($A612 &lt;&gt; "",VLOOKUP($A612,CSP!$1:$1048576,10,FALSE)/1000000,"")</f>
        <v/>
      </c>
      <c r="G612" s="125" t="str">
        <f>IF($A612 &lt;&gt; "",VLOOKUP($A612,CSP!$1:$1048576,14,FALSE)/1000000,"")</f>
        <v/>
      </c>
      <c r="H612" s="126" t="str">
        <f t="shared" si="156"/>
        <v/>
      </c>
      <c r="I612" s="126" t="str">
        <f t="shared" si="157"/>
        <v/>
      </c>
      <c r="J612" s="126" t="str">
        <f t="shared" si="145"/>
        <v/>
      </c>
      <c r="K612" s="132" t="str">
        <f>IF($A612 &lt;&gt; "",VLOOKUP($A612,CSP!$1:$1048576,11,FALSE),"")</f>
        <v/>
      </c>
      <c r="L612" s="133" t="str">
        <f>IF($A612 &lt;&gt; "",VLOOKUP($A612,CSP!$1:$1048576,25,FALSE),"")</f>
        <v/>
      </c>
      <c r="N612" s="142"/>
      <c r="O612" s="144"/>
      <c r="P612" s="141" t="str">
        <f t="shared" ca="1" si="146"/>
        <v/>
      </c>
      <c r="W612" s="96">
        <f>SUMIF($E$11:$E$1004,AA612,AE$11:$AE$1004)</f>
        <v>0</v>
      </c>
      <c r="X612" s="74" t="str">
        <f t="shared" si="147"/>
        <v>sans</v>
      </c>
      <c r="Y612" s="74">
        <f>SUMIF($E$11:$E$1004,AA612,AD$11:$AD$1004)</f>
        <v>0</v>
      </c>
      <c r="Z612" s="95">
        <f>SUMIF($E$11:$E$1004,AA612,AB$11:$AB$1004)</f>
        <v>0</v>
      </c>
      <c r="AA612" s="97">
        <f t="shared" si="158"/>
        <v>602</v>
      </c>
      <c r="AB612" s="74">
        <f t="shared" si="148"/>
        <v>0</v>
      </c>
      <c r="AC612" s="74">
        <f t="shared" si="149"/>
        <v>0</v>
      </c>
      <c r="AD612" s="74">
        <f t="shared" si="150"/>
        <v>0</v>
      </c>
      <c r="AE612" s="96">
        <f t="shared" si="151"/>
        <v>0</v>
      </c>
      <c r="AF612" s="74" t="str">
        <f t="shared" si="152"/>
        <v>sans</v>
      </c>
      <c r="AG612" s="74">
        <f t="shared" si="153"/>
        <v>0</v>
      </c>
      <c r="AH612" s="74">
        <f t="shared" si="144"/>
        <v>0</v>
      </c>
      <c r="AI612" s="74">
        <f t="shared" si="159"/>
        <v>0</v>
      </c>
      <c r="AJ612" s="74">
        <f t="shared" si="154"/>
        <v>0</v>
      </c>
      <c r="AK612" s="74">
        <f t="shared" si="155"/>
        <v>0</v>
      </c>
    </row>
    <row r="613" spans="1:37" ht="15.75" customHeight="1">
      <c r="A613" s="20"/>
      <c r="B613" s="19"/>
      <c r="C613" s="19"/>
      <c r="D613" s="70"/>
      <c r="E613" s="71"/>
      <c r="F613" s="125" t="str">
        <f>IF($A613 &lt;&gt; "",VLOOKUP($A613,CSP!$1:$1048576,10,FALSE)/1000000,"")</f>
        <v/>
      </c>
      <c r="G613" s="125" t="str">
        <f>IF($A613 &lt;&gt; "",VLOOKUP($A613,CSP!$1:$1048576,14,FALSE)/1000000,"")</f>
        <v/>
      </c>
      <c r="H613" s="126" t="str">
        <f t="shared" si="156"/>
        <v/>
      </c>
      <c r="I613" s="126" t="str">
        <f t="shared" si="157"/>
        <v/>
      </c>
      <c r="J613" s="126" t="str">
        <f t="shared" si="145"/>
        <v/>
      </c>
      <c r="K613" s="132" t="str">
        <f>IF($A613 &lt;&gt; "",VLOOKUP($A613,CSP!$1:$1048576,11,FALSE),"")</f>
        <v/>
      </c>
      <c r="L613" s="133" t="str">
        <f>IF($A613 &lt;&gt; "",VLOOKUP($A613,CSP!$1:$1048576,25,FALSE),"")</f>
        <v/>
      </c>
      <c r="N613" s="142"/>
      <c r="O613" s="144"/>
      <c r="P613" s="141" t="str">
        <f t="shared" ca="1" si="146"/>
        <v/>
      </c>
      <c r="W613" s="96">
        <f>SUMIF($E$11:$E$1004,AA613,AE$11:$AE$1004)</f>
        <v>0</v>
      </c>
      <c r="X613" s="74" t="str">
        <f t="shared" si="147"/>
        <v>sans</v>
      </c>
      <c r="Y613" s="74">
        <f>SUMIF($E$11:$E$1004,AA613,AD$11:$AD$1004)</f>
        <v>0</v>
      </c>
      <c r="Z613" s="95">
        <f>SUMIF($E$11:$E$1004,AA613,AB$11:$AB$1004)</f>
        <v>0</v>
      </c>
      <c r="AA613" s="97">
        <f t="shared" si="158"/>
        <v>603</v>
      </c>
      <c r="AB613" s="74">
        <f t="shared" si="148"/>
        <v>0</v>
      </c>
      <c r="AC613" s="74">
        <f t="shared" si="149"/>
        <v>0</v>
      </c>
      <c r="AD613" s="74">
        <f t="shared" si="150"/>
        <v>0</v>
      </c>
      <c r="AE613" s="96">
        <f t="shared" si="151"/>
        <v>0</v>
      </c>
      <c r="AF613" s="74" t="str">
        <f t="shared" si="152"/>
        <v>sans</v>
      </c>
      <c r="AG613" s="74">
        <f t="shared" si="153"/>
        <v>0</v>
      </c>
      <c r="AH613" s="74">
        <f t="shared" si="144"/>
        <v>0</v>
      </c>
      <c r="AI613" s="74">
        <f t="shared" si="159"/>
        <v>0</v>
      </c>
      <c r="AJ613" s="74">
        <f t="shared" si="154"/>
        <v>0</v>
      </c>
      <c r="AK613" s="74">
        <f t="shared" si="155"/>
        <v>0</v>
      </c>
    </row>
    <row r="614" spans="1:37" ht="15.75" customHeight="1">
      <c r="A614" s="20"/>
      <c r="B614" s="19"/>
      <c r="C614" s="19"/>
      <c r="D614" s="70"/>
      <c r="E614" s="71"/>
      <c r="F614" s="125" t="str">
        <f>IF($A614 &lt;&gt; "",VLOOKUP($A614,CSP!$1:$1048576,10,FALSE)/1000000,"")</f>
        <v/>
      </c>
      <c r="G614" s="125" t="str">
        <f>IF($A614 &lt;&gt; "",VLOOKUP($A614,CSP!$1:$1048576,14,FALSE)/1000000,"")</f>
        <v/>
      </c>
      <c r="H614" s="126" t="str">
        <f t="shared" si="156"/>
        <v/>
      </c>
      <c r="I614" s="126" t="str">
        <f t="shared" si="157"/>
        <v/>
      </c>
      <c r="J614" s="126" t="str">
        <f t="shared" si="145"/>
        <v/>
      </c>
      <c r="K614" s="132" t="str">
        <f>IF($A614 &lt;&gt; "",VLOOKUP($A614,CSP!$1:$1048576,11,FALSE),"")</f>
        <v/>
      </c>
      <c r="L614" s="133" t="str">
        <f>IF($A614 &lt;&gt; "",VLOOKUP($A614,CSP!$1:$1048576,25,FALSE),"")</f>
        <v/>
      </c>
      <c r="N614" s="142"/>
      <c r="O614" s="144"/>
      <c r="P614" s="141" t="str">
        <f t="shared" ca="1" si="146"/>
        <v/>
      </c>
      <c r="W614" s="96">
        <f>SUMIF($E$11:$E$1004,AA614,AE$11:$AE$1004)</f>
        <v>0</v>
      </c>
      <c r="X614" s="74" t="str">
        <f t="shared" si="147"/>
        <v>sans</v>
      </c>
      <c r="Y614" s="74">
        <f>SUMIF($E$11:$E$1004,AA614,AD$11:$AD$1004)</f>
        <v>0</v>
      </c>
      <c r="Z614" s="95">
        <f>SUMIF($E$11:$E$1004,AA614,AB$11:$AB$1004)</f>
        <v>0</v>
      </c>
      <c r="AA614" s="97">
        <f t="shared" si="158"/>
        <v>604</v>
      </c>
      <c r="AB614" s="74">
        <f t="shared" si="148"/>
        <v>0</v>
      </c>
      <c r="AC614" s="74">
        <f t="shared" si="149"/>
        <v>0</v>
      </c>
      <c r="AD614" s="74">
        <f t="shared" si="150"/>
        <v>0</v>
      </c>
      <c r="AE614" s="96">
        <f t="shared" si="151"/>
        <v>0</v>
      </c>
      <c r="AF614" s="74" t="str">
        <f t="shared" si="152"/>
        <v>sans</v>
      </c>
      <c r="AG614" s="74">
        <f t="shared" si="153"/>
        <v>0</v>
      </c>
      <c r="AH614" s="74">
        <f t="shared" si="144"/>
        <v>0</v>
      </c>
      <c r="AI614" s="74">
        <f t="shared" si="159"/>
        <v>0</v>
      </c>
      <c r="AJ614" s="74">
        <f t="shared" si="154"/>
        <v>0</v>
      </c>
      <c r="AK614" s="74">
        <f t="shared" si="155"/>
        <v>0</v>
      </c>
    </row>
    <row r="615" spans="1:37" ht="15.75" customHeight="1">
      <c r="A615" s="20"/>
      <c r="B615" s="19"/>
      <c r="C615" s="19"/>
      <c r="D615" s="70"/>
      <c r="E615" s="71"/>
      <c r="F615" s="125" t="str">
        <f>IF($A615 &lt;&gt; "",VLOOKUP($A615,CSP!$1:$1048576,10,FALSE)/1000000,"")</f>
        <v/>
      </c>
      <c r="G615" s="125" t="str">
        <f>IF($A615 &lt;&gt; "",VLOOKUP($A615,CSP!$1:$1048576,14,FALSE)/1000000,"")</f>
        <v/>
      </c>
      <c r="H615" s="126" t="str">
        <f t="shared" si="156"/>
        <v/>
      </c>
      <c r="I615" s="126" t="str">
        <f t="shared" si="157"/>
        <v/>
      </c>
      <c r="J615" s="126" t="str">
        <f t="shared" si="145"/>
        <v/>
      </c>
      <c r="K615" s="132" t="str">
        <f>IF($A615 &lt;&gt; "",VLOOKUP($A615,CSP!$1:$1048576,11,FALSE),"")</f>
        <v/>
      </c>
      <c r="L615" s="133" t="str">
        <f>IF($A615 &lt;&gt; "",VLOOKUP($A615,CSP!$1:$1048576,25,FALSE),"")</f>
        <v/>
      </c>
      <c r="N615" s="142"/>
      <c r="O615" s="144"/>
      <c r="P615" s="141" t="str">
        <f t="shared" ca="1" si="146"/>
        <v/>
      </c>
      <c r="W615" s="96">
        <f>SUMIF($E$11:$E$1004,AA615,AE$11:$AE$1004)</f>
        <v>0</v>
      </c>
      <c r="X615" s="74" t="str">
        <f t="shared" si="147"/>
        <v>sans</v>
      </c>
      <c r="Y615" s="74">
        <f>SUMIF($E$11:$E$1004,AA615,AD$11:$AD$1004)</f>
        <v>0</v>
      </c>
      <c r="Z615" s="95">
        <f>SUMIF($E$11:$E$1004,AA615,AB$11:$AB$1004)</f>
        <v>0</v>
      </c>
      <c r="AA615" s="97">
        <f t="shared" si="158"/>
        <v>605</v>
      </c>
      <c r="AB615" s="74">
        <f t="shared" si="148"/>
        <v>0</v>
      </c>
      <c r="AC615" s="74">
        <f t="shared" si="149"/>
        <v>0</v>
      </c>
      <c r="AD615" s="74">
        <f t="shared" si="150"/>
        <v>0</v>
      </c>
      <c r="AE615" s="96">
        <f t="shared" si="151"/>
        <v>0</v>
      </c>
      <c r="AF615" s="74" t="str">
        <f t="shared" si="152"/>
        <v>sans</v>
      </c>
      <c r="AG615" s="74">
        <f t="shared" si="153"/>
        <v>0</v>
      </c>
      <c r="AH615" s="74">
        <f t="shared" si="144"/>
        <v>0</v>
      </c>
      <c r="AI615" s="74">
        <f t="shared" si="159"/>
        <v>0</v>
      </c>
      <c r="AJ615" s="74">
        <f t="shared" si="154"/>
        <v>0</v>
      </c>
      <c r="AK615" s="74">
        <f t="shared" si="155"/>
        <v>0</v>
      </c>
    </row>
    <row r="616" spans="1:37" ht="15.75" customHeight="1">
      <c r="A616" s="20"/>
      <c r="B616" s="19"/>
      <c r="C616" s="19"/>
      <c r="D616" s="70"/>
      <c r="E616" s="71"/>
      <c r="F616" s="125" t="str">
        <f>IF($A616 &lt;&gt; "",VLOOKUP($A616,CSP!$1:$1048576,10,FALSE)/1000000,"")</f>
        <v/>
      </c>
      <c r="G616" s="125" t="str">
        <f>IF($A616 &lt;&gt; "",VLOOKUP($A616,CSP!$1:$1048576,14,FALSE)/1000000,"")</f>
        <v/>
      </c>
      <c r="H616" s="126" t="str">
        <f t="shared" si="156"/>
        <v/>
      </c>
      <c r="I616" s="126" t="str">
        <f t="shared" si="157"/>
        <v/>
      </c>
      <c r="J616" s="126" t="str">
        <f t="shared" si="145"/>
        <v/>
      </c>
      <c r="K616" s="132" t="str">
        <f>IF($A616 &lt;&gt; "",VLOOKUP($A616,CSP!$1:$1048576,11,FALSE),"")</f>
        <v/>
      </c>
      <c r="L616" s="133" t="str">
        <f>IF($A616 &lt;&gt; "",VLOOKUP($A616,CSP!$1:$1048576,25,FALSE),"")</f>
        <v/>
      </c>
      <c r="N616" s="142"/>
      <c r="O616" s="144"/>
      <c r="P616" s="141" t="str">
        <f t="shared" ca="1" si="146"/>
        <v/>
      </c>
      <c r="W616" s="96">
        <f>SUMIF($E$11:$E$1004,AA616,AE$11:$AE$1004)</f>
        <v>0</v>
      </c>
      <c r="X616" s="74" t="str">
        <f t="shared" si="147"/>
        <v>sans</v>
      </c>
      <c r="Y616" s="74">
        <f>SUMIF($E$11:$E$1004,AA616,AD$11:$AD$1004)</f>
        <v>0</v>
      </c>
      <c r="Z616" s="95">
        <f>SUMIF($E$11:$E$1004,AA616,AB$11:$AB$1004)</f>
        <v>0</v>
      </c>
      <c r="AA616" s="97">
        <f t="shared" si="158"/>
        <v>606</v>
      </c>
      <c r="AB616" s="74">
        <f t="shared" si="148"/>
        <v>0</v>
      </c>
      <c r="AC616" s="74">
        <f t="shared" si="149"/>
        <v>0</v>
      </c>
      <c r="AD616" s="74">
        <f t="shared" si="150"/>
        <v>0</v>
      </c>
      <c r="AE616" s="96">
        <f t="shared" si="151"/>
        <v>0</v>
      </c>
      <c r="AF616" s="74" t="str">
        <f t="shared" si="152"/>
        <v>sans</v>
      </c>
      <c r="AG616" s="74">
        <f t="shared" si="153"/>
        <v>0</v>
      </c>
      <c r="AH616" s="74">
        <f t="shared" si="144"/>
        <v>0</v>
      </c>
      <c r="AI616" s="74">
        <f t="shared" si="159"/>
        <v>0</v>
      </c>
      <c r="AJ616" s="74">
        <f t="shared" si="154"/>
        <v>0</v>
      </c>
      <c r="AK616" s="74">
        <f t="shared" si="155"/>
        <v>0</v>
      </c>
    </row>
    <row r="617" spans="1:37" ht="15.75" customHeight="1">
      <c r="A617" s="20"/>
      <c r="B617" s="19"/>
      <c r="C617" s="19"/>
      <c r="D617" s="70"/>
      <c r="E617" s="71"/>
      <c r="F617" s="125" t="str">
        <f>IF($A617 &lt;&gt; "",VLOOKUP($A617,CSP!$1:$1048576,10,FALSE)/1000000,"")</f>
        <v/>
      </c>
      <c r="G617" s="125" t="str">
        <f>IF($A617 &lt;&gt; "",VLOOKUP($A617,CSP!$1:$1048576,14,FALSE)/1000000,"")</f>
        <v/>
      </c>
      <c r="H617" s="126" t="str">
        <f t="shared" si="156"/>
        <v/>
      </c>
      <c r="I617" s="126" t="str">
        <f t="shared" si="157"/>
        <v/>
      </c>
      <c r="J617" s="126" t="str">
        <f t="shared" si="145"/>
        <v/>
      </c>
      <c r="K617" s="132" t="str">
        <f>IF($A617 &lt;&gt; "",VLOOKUP($A617,CSP!$1:$1048576,11,FALSE),"")</f>
        <v/>
      </c>
      <c r="L617" s="133" t="str">
        <f>IF($A617 &lt;&gt; "",VLOOKUP($A617,CSP!$1:$1048576,25,FALSE),"")</f>
        <v/>
      </c>
      <c r="N617" s="142"/>
      <c r="O617" s="144"/>
      <c r="P617" s="141" t="str">
        <f t="shared" ca="1" si="146"/>
        <v/>
      </c>
      <c r="W617" s="96">
        <f>SUMIF($E$11:$E$1004,AA617,AE$11:$AE$1004)</f>
        <v>0</v>
      </c>
      <c r="X617" s="74" t="str">
        <f t="shared" si="147"/>
        <v>sans</v>
      </c>
      <c r="Y617" s="74">
        <f>SUMIF($E$11:$E$1004,AA617,AD$11:$AD$1004)</f>
        <v>0</v>
      </c>
      <c r="Z617" s="95">
        <f>SUMIF($E$11:$E$1004,AA617,AB$11:$AB$1004)</f>
        <v>0</v>
      </c>
      <c r="AA617" s="97">
        <f t="shared" si="158"/>
        <v>607</v>
      </c>
      <c r="AB617" s="74">
        <f t="shared" si="148"/>
        <v>0</v>
      </c>
      <c r="AC617" s="74">
        <f t="shared" si="149"/>
        <v>0</v>
      </c>
      <c r="AD617" s="74">
        <f t="shared" si="150"/>
        <v>0</v>
      </c>
      <c r="AE617" s="96">
        <f t="shared" si="151"/>
        <v>0</v>
      </c>
      <c r="AF617" s="74" t="str">
        <f t="shared" si="152"/>
        <v>sans</v>
      </c>
      <c r="AG617" s="74">
        <f t="shared" si="153"/>
        <v>0</v>
      </c>
      <c r="AH617" s="74">
        <f t="shared" si="144"/>
        <v>0</v>
      </c>
      <c r="AI617" s="74">
        <f t="shared" si="159"/>
        <v>0</v>
      </c>
      <c r="AJ617" s="74">
        <f t="shared" si="154"/>
        <v>0</v>
      </c>
      <c r="AK617" s="74">
        <f t="shared" si="155"/>
        <v>0</v>
      </c>
    </row>
    <row r="618" spans="1:37" ht="15.75" customHeight="1">
      <c r="A618" s="20"/>
      <c r="B618" s="19"/>
      <c r="C618" s="19"/>
      <c r="D618" s="70"/>
      <c r="E618" s="71"/>
      <c r="F618" s="125" t="str">
        <f>IF($A618 &lt;&gt; "",VLOOKUP($A618,CSP!$1:$1048576,10,FALSE)/1000000,"")</f>
        <v/>
      </c>
      <c r="G618" s="125" t="str">
        <f>IF($A618 &lt;&gt; "",VLOOKUP($A618,CSP!$1:$1048576,14,FALSE)/1000000,"")</f>
        <v/>
      </c>
      <c r="H618" s="126" t="str">
        <f t="shared" si="156"/>
        <v/>
      </c>
      <c r="I618" s="126" t="str">
        <f t="shared" si="157"/>
        <v/>
      </c>
      <c r="J618" s="126" t="str">
        <f t="shared" si="145"/>
        <v/>
      </c>
      <c r="K618" s="132" t="str">
        <f>IF($A618 &lt;&gt; "",VLOOKUP($A618,CSP!$1:$1048576,11,FALSE),"")</f>
        <v/>
      </c>
      <c r="L618" s="133" t="str">
        <f>IF($A618 &lt;&gt; "",VLOOKUP($A618,CSP!$1:$1048576,25,FALSE),"")</f>
        <v/>
      </c>
      <c r="N618" s="142"/>
      <c r="O618" s="144"/>
      <c r="P618" s="141" t="str">
        <f t="shared" ca="1" si="146"/>
        <v/>
      </c>
      <c r="W618" s="96">
        <f>SUMIF($E$11:$E$1004,AA618,AE$11:$AE$1004)</f>
        <v>0</v>
      </c>
      <c r="X618" s="74" t="str">
        <f t="shared" si="147"/>
        <v>sans</v>
      </c>
      <c r="Y618" s="74">
        <f>SUMIF($E$11:$E$1004,AA618,AD$11:$AD$1004)</f>
        <v>0</v>
      </c>
      <c r="Z618" s="95">
        <f>SUMIF($E$11:$E$1004,AA618,AB$11:$AB$1004)</f>
        <v>0</v>
      </c>
      <c r="AA618" s="97">
        <f t="shared" si="158"/>
        <v>608</v>
      </c>
      <c r="AB618" s="74">
        <f t="shared" si="148"/>
        <v>0</v>
      </c>
      <c r="AC618" s="74">
        <f t="shared" si="149"/>
        <v>0</v>
      </c>
      <c r="AD618" s="74">
        <f t="shared" si="150"/>
        <v>0</v>
      </c>
      <c r="AE618" s="96">
        <f t="shared" si="151"/>
        <v>0</v>
      </c>
      <c r="AF618" s="74" t="str">
        <f t="shared" si="152"/>
        <v>sans</v>
      </c>
      <c r="AG618" s="74">
        <f t="shared" si="153"/>
        <v>0</v>
      </c>
      <c r="AH618" s="74">
        <f t="shared" si="144"/>
        <v>0</v>
      </c>
      <c r="AI618" s="74">
        <f t="shared" si="159"/>
        <v>0</v>
      </c>
      <c r="AJ618" s="74">
        <f t="shared" si="154"/>
        <v>0</v>
      </c>
      <c r="AK618" s="74">
        <f t="shared" si="155"/>
        <v>0</v>
      </c>
    </row>
    <row r="619" spans="1:37" ht="15.75" customHeight="1">
      <c r="A619" s="20"/>
      <c r="B619" s="19"/>
      <c r="C619" s="19"/>
      <c r="D619" s="70"/>
      <c r="E619" s="71"/>
      <c r="F619" s="125" t="str">
        <f>IF($A619 &lt;&gt; "",VLOOKUP($A619,CSP!$1:$1048576,10,FALSE)/1000000,"")</f>
        <v/>
      </c>
      <c r="G619" s="125" t="str">
        <f>IF($A619 &lt;&gt; "",VLOOKUP($A619,CSP!$1:$1048576,14,FALSE)/1000000,"")</f>
        <v/>
      </c>
      <c r="H619" s="126" t="str">
        <f t="shared" si="156"/>
        <v/>
      </c>
      <c r="I619" s="126" t="str">
        <f t="shared" si="157"/>
        <v/>
      </c>
      <c r="J619" s="126" t="str">
        <f t="shared" si="145"/>
        <v/>
      </c>
      <c r="K619" s="132" t="str">
        <f>IF($A619 &lt;&gt; "",VLOOKUP($A619,CSP!$1:$1048576,11,FALSE),"")</f>
        <v/>
      </c>
      <c r="L619" s="133" t="str">
        <f>IF($A619 &lt;&gt; "",VLOOKUP($A619,CSP!$1:$1048576,25,FALSE),"")</f>
        <v/>
      </c>
      <c r="N619" s="142"/>
      <c r="O619" s="144"/>
      <c r="P619" s="141" t="str">
        <f t="shared" ca="1" si="146"/>
        <v/>
      </c>
      <c r="W619" s="96">
        <f>SUMIF($E$11:$E$1004,AA619,AE$11:$AE$1004)</f>
        <v>0</v>
      </c>
      <c r="X619" s="74" t="str">
        <f t="shared" si="147"/>
        <v>sans</v>
      </c>
      <c r="Y619" s="74">
        <f>SUMIF($E$11:$E$1004,AA619,AD$11:$AD$1004)</f>
        <v>0</v>
      </c>
      <c r="Z619" s="95">
        <f>SUMIF($E$11:$E$1004,AA619,AB$11:$AB$1004)</f>
        <v>0</v>
      </c>
      <c r="AA619" s="97">
        <f t="shared" si="158"/>
        <v>609</v>
      </c>
      <c r="AB619" s="74">
        <f t="shared" si="148"/>
        <v>0</v>
      </c>
      <c r="AC619" s="74">
        <f t="shared" si="149"/>
        <v>0</v>
      </c>
      <c r="AD619" s="74">
        <f t="shared" si="150"/>
        <v>0</v>
      </c>
      <c r="AE619" s="96">
        <f t="shared" si="151"/>
        <v>0</v>
      </c>
      <c r="AF619" s="74" t="str">
        <f t="shared" si="152"/>
        <v>sans</v>
      </c>
      <c r="AG619" s="74">
        <f t="shared" si="153"/>
        <v>0</v>
      </c>
      <c r="AH619" s="74">
        <f t="shared" si="144"/>
        <v>0</v>
      </c>
      <c r="AI619" s="74">
        <f t="shared" si="159"/>
        <v>0</v>
      </c>
      <c r="AJ619" s="74">
        <f t="shared" si="154"/>
        <v>0</v>
      </c>
      <c r="AK619" s="74">
        <f t="shared" si="155"/>
        <v>0</v>
      </c>
    </row>
    <row r="620" spans="1:37" ht="15.75" customHeight="1">
      <c r="A620" s="20"/>
      <c r="B620" s="19"/>
      <c r="C620" s="19"/>
      <c r="D620" s="70"/>
      <c r="E620" s="71"/>
      <c r="F620" s="125" t="str">
        <f>IF($A620 &lt;&gt; "",VLOOKUP($A620,CSP!$1:$1048576,10,FALSE)/1000000,"")</f>
        <v/>
      </c>
      <c r="G620" s="125" t="str">
        <f>IF($A620 &lt;&gt; "",VLOOKUP($A620,CSP!$1:$1048576,14,FALSE)/1000000,"")</f>
        <v/>
      </c>
      <c r="H620" s="126" t="str">
        <f t="shared" si="156"/>
        <v/>
      </c>
      <c r="I620" s="126" t="str">
        <f t="shared" si="157"/>
        <v/>
      </c>
      <c r="J620" s="126" t="str">
        <f t="shared" si="145"/>
        <v/>
      </c>
      <c r="K620" s="132" t="str">
        <f>IF($A620 &lt;&gt; "",VLOOKUP($A620,CSP!$1:$1048576,11,FALSE),"")</f>
        <v/>
      </c>
      <c r="L620" s="133" t="str">
        <f>IF($A620 &lt;&gt; "",VLOOKUP($A620,CSP!$1:$1048576,25,FALSE),"")</f>
        <v/>
      </c>
      <c r="N620" s="142"/>
      <c r="O620" s="144"/>
      <c r="P620" s="141" t="str">
        <f t="shared" ca="1" si="146"/>
        <v/>
      </c>
      <c r="W620" s="96">
        <f>SUMIF($E$11:$E$1004,AA620,AE$11:$AE$1004)</f>
        <v>0</v>
      </c>
      <c r="X620" s="74" t="str">
        <f t="shared" si="147"/>
        <v>sans</v>
      </c>
      <c r="Y620" s="74">
        <f>SUMIF($E$11:$E$1004,AA620,AD$11:$AD$1004)</f>
        <v>0</v>
      </c>
      <c r="Z620" s="95">
        <f>SUMIF($E$11:$E$1004,AA620,AB$11:$AB$1004)</f>
        <v>0</v>
      </c>
      <c r="AA620" s="97">
        <f t="shared" si="158"/>
        <v>610</v>
      </c>
      <c r="AB620" s="74">
        <f t="shared" si="148"/>
        <v>0</v>
      </c>
      <c r="AC620" s="74">
        <f t="shared" si="149"/>
        <v>0</v>
      </c>
      <c r="AD620" s="74">
        <f t="shared" si="150"/>
        <v>0</v>
      </c>
      <c r="AE620" s="96">
        <f t="shared" si="151"/>
        <v>0</v>
      </c>
      <c r="AF620" s="74" t="str">
        <f t="shared" si="152"/>
        <v>sans</v>
      </c>
      <c r="AG620" s="74">
        <f t="shared" si="153"/>
        <v>0</v>
      </c>
      <c r="AH620" s="74">
        <f t="shared" si="144"/>
        <v>0</v>
      </c>
      <c r="AI620" s="74">
        <f t="shared" si="159"/>
        <v>0</v>
      </c>
      <c r="AJ620" s="74">
        <f t="shared" si="154"/>
        <v>0</v>
      </c>
      <c r="AK620" s="74">
        <f t="shared" si="155"/>
        <v>0</v>
      </c>
    </row>
    <row r="621" spans="1:37" ht="15.75" customHeight="1">
      <c r="A621" s="20"/>
      <c r="B621" s="19"/>
      <c r="C621" s="19"/>
      <c r="D621" s="70"/>
      <c r="E621" s="71"/>
      <c r="F621" s="125" t="str">
        <f>IF($A621 &lt;&gt; "",VLOOKUP($A621,CSP!$1:$1048576,10,FALSE)/1000000,"")</f>
        <v/>
      </c>
      <c r="G621" s="125" t="str">
        <f>IF($A621 &lt;&gt; "",VLOOKUP($A621,CSP!$1:$1048576,14,FALSE)/1000000,"")</f>
        <v/>
      </c>
      <c r="H621" s="126" t="str">
        <f t="shared" si="156"/>
        <v/>
      </c>
      <c r="I621" s="126" t="str">
        <f t="shared" si="157"/>
        <v/>
      </c>
      <c r="J621" s="126" t="str">
        <f t="shared" si="145"/>
        <v/>
      </c>
      <c r="K621" s="132" t="str">
        <f>IF($A621 &lt;&gt; "",VLOOKUP($A621,CSP!$1:$1048576,11,FALSE),"")</f>
        <v/>
      </c>
      <c r="L621" s="133" t="str">
        <f>IF($A621 &lt;&gt; "",VLOOKUP($A621,CSP!$1:$1048576,25,FALSE),"")</f>
        <v/>
      </c>
      <c r="N621" s="142"/>
      <c r="O621" s="144"/>
      <c r="P621" s="141" t="str">
        <f t="shared" ca="1" si="146"/>
        <v/>
      </c>
      <c r="W621" s="96">
        <f>SUMIF($E$11:$E$1004,AA621,AE$11:$AE$1004)</f>
        <v>0</v>
      </c>
      <c r="X621" s="74" t="str">
        <f t="shared" si="147"/>
        <v>sans</v>
      </c>
      <c r="Y621" s="74">
        <f>SUMIF($E$11:$E$1004,AA621,AD$11:$AD$1004)</f>
        <v>0</v>
      </c>
      <c r="Z621" s="95">
        <f>SUMIF($E$11:$E$1004,AA621,AB$11:$AB$1004)</f>
        <v>0</v>
      </c>
      <c r="AA621" s="97">
        <f t="shared" si="158"/>
        <v>611</v>
      </c>
      <c r="AB621" s="74">
        <f t="shared" si="148"/>
        <v>0</v>
      </c>
      <c r="AC621" s="74">
        <f t="shared" si="149"/>
        <v>0</v>
      </c>
      <c r="AD621" s="74">
        <f t="shared" si="150"/>
        <v>0</v>
      </c>
      <c r="AE621" s="96">
        <f t="shared" si="151"/>
        <v>0</v>
      </c>
      <c r="AF621" s="74" t="str">
        <f t="shared" si="152"/>
        <v>sans</v>
      </c>
      <c r="AG621" s="74">
        <f t="shared" si="153"/>
        <v>0</v>
      </c>
      <c r="AH621" s="74">
        <f t="shared" si="144"/>
        <v>0</v>
      </c>
      <c r="AI621" s="74">
        <f t="shared" si="159"/>
        <v>0</v>
      </c>
      <c r="AJ621" s="74">
        <f t="shared" si="154"/>
        <v>0</v>
      </c>
      <c r="AK621" s="74">
        <f t="shared" si="155"/>
        <v>0</v>
      </c>
    </row>
    <row r="622" spans="1:37" ht="15.75" customHeight="1">
      <c r="A622" s="20"/>
      <c r="B622" s="19"/>
      <c r="C622" s="19"/>
      <c r="D622" s="70"/>
      <c r="E622" s="71"/>
      <c r="F622" s="125" t="str">
        <f>IF($A622 &lt;&gt; "",VLOOKUP($A622,CSP!$1:$1048576,10,FALSE)/1000000,"")</f>
        <v/>
      </c>
      <c r="G622" s="125" t="str">
        <f>IF($A622 &lt;&gt; "",VLOOKUP($A622,CSP!$1:$1048576,14,FALSE)/1000000,"")</f>
        <v/>
      </c>
      <c r="H622" s="126" t="str">
        <f t="shared" si="156"/>
        <v/>
      </c>
      <c r="I622" s="126" t="str">
        <f t="shared" si="157"/>
        <v/>
      </c>
      <c r="J622" s="126" t="str">
        <f t="shared" si="145"/>
        <v/>
      </c>
      <c r="K622" s="132" t="str">
        <f>IF($A622 &lt;&gt; "",VLOOKUP($A622,CSP!$1:$1048576,11,FALSE),"")</f>
        <v/>
      </c>
      <c r="L622" s="133" t="str">
        <f>IF($A622 &lt;&gt; "",VLOOKUP($A622,CSP!$1:$1048576,25,FALSE),"")</f>
        <v/>
      </c>
      <c r="N622" s="142"/>
      <c r="O622" s="144"/>
      <c r="P622" s="141" t="str">
        <f t="shared" ca="1" si="146"/>
        <v/>
      </c>
      <c r="W622" s="96">
        <f>SUMIF($E$11:$E$1004,AA622,AE$11:$AE$1004)</f>
        <v>0</v>
      </c>
      <c r="X622" s="74" t="str">
        <f t="shared" si="147"/>
        <v>sans</v>
      </c>
      <c r="Y622" s="74">
        <f>SUMIF($E$11:$E$1004,AA622,AD$11:$AD$1004)</f>
        <v>0</v>
      </c>
      <c r="Z622" s="95">
        <f>SUMIF($E$11:$E$1004,AA622,AB$11:$AB$1004)</f>
        <v>0</v>
      </c>
      <c r="AA622" s="97">
        <f t="shared" si="158"/>
        <v>612</v>
      </c>
      <c r="AB622" s="74">
        <f t="shared" si="148"/>
        <v>0</v>
      </c>
      <c r="AC622" s="74">
        <f t="shared" si="149"/>
        <v>0</v>
      </c>
      <c r="AD622" s="74">
        <f t="shared" si="150"/>
        <v>0</v>
      </c>
      <c r="AE622" s="96">
        <f t="shared" si="151"/>
        <v>0</v>
      </c>
      <c r="AF622" s="74" t="str">
        <f t="shared" si="152"/>
        <v>sans</v>
      </c>
      <c r="AG622" s="74">
        <f t="shared" si="153"/>
        <v>0</v>
      </c>
      <c r="AH622" s="74">
        <f t="shared" si="144"/>
        <v>0</v>
      </c>
      <c r="AI622" s="74">
        <f t="shared" si="159"/>
        <v>0</v>
      </c>
      <c r="AJ622" s="74">
        <f t="shared" si="154"/>
        <v>0</v>
      </c>
      <c r="AK622" s="74">
        <f t="shared" si="155"/>
        <v>0</v>
      </c>
    </row>
    <row r="623" spans="1:37" ht="15.75" customHeight="1">
      <c r="A623" s="20"/>
      <c r="B623" s="19"/>
      <c r="C623" s="19"/>
      <c r="D623" s="70"/>
      <c r="E623" s="71"/>
      <c r="F623" s="125" t="str">
        <f>IF($A623 &lt;&gt; "",VLOOKUP($A623,CSP!$1:$1048576,10,FALSE)/1000000,"")</f>
        <v/>
      </c>
      <c r="G623" s="125" t="str">
        <f>IF($A623 &lt;&gt; "",VLOOKUP($A623,CSP!$1:$1048576,14,FALSE)/1000000,"")</f>
        <v/>
      </c>
      <c r="H623" s="126" t="str">
        <f t="shared" si="156"/>
        <v/>
      </c>
      <c r="I623" s="126" t="str">
        <f t="shared" si="157"/>
        <v/>
      </c>
      <c r="J623" s="126" t="str">
        <f t="shared" si="145"/>
        <v/>
      </c>
      <c r="K623" s="132" t="str">
        <f>IF($A623 &lt;&gt; "",VLOOKUP($A623,CSP!$1:$1048576,11,FALSE),"")</f>
        <v/>
      </c>
      <c r="L623" s="133" t="str">
        <f>IF($A623 &lt;&gt; "",VLOOKUP($A623,CSP!$1:$1048576,25,FALSE),"")</f>
        <v/>
      </c>
      <c r="N623" s="142"/>
      <c r="O623" s="144"/>
      <c r="P623" s="141" t="str">
        <f t="shared" ca="1" si="146"/>
        <v/>
      </c>
      <c r="W623" s="96">
        <f>SUMIF($E$11:$E$1004,AA623,AE$11:$AE$1004)</f>
        <v>0</v>
      </c>
      <c r="X623" s="74" t="str">
        <f t="shared" si="147"/>
        <v>sans</v>
      </c>
      <c r="Y623" s="74">
        <f>SUMIF($E$11:$E$1004,AA623,AD$11:$AD$1004)</f>
        <v>0</v>
      </c>
      <c r="Z623" s="95">
        <f>SUMIF($E$11:$E$1004,AA623,AB$11:$AB$1004)</f>
        <v>0</v>
      </c>
      <c r="AA623" s="97">
        <f t="shared" si="158"/>
        <v>613</v>
      </c>
      <c r="AB623" s="74">
        <f t="shared" si="148"/>
        <v>0</v>
      </c>
      <c r="AC623" s="74">
        <f t="shared" si="149"/>
        <v>0</v>
      </c>
      <c r="AD623" s="74">
        <f t="shared" si="150"/>
        <v>0</v>
      </c>
      <c r="AE623" s="96">
        <f t="shared" si="151"/>
        <v>0</v>
      </c>
      <c r="AF623" s="74" t="str">
        <f t="shared" si="152"/>
        <v>sans</v>
      </c>
      <c r="AG623" s="74">
        <f t="shared" si="153"/>
        <v>0</v>
      </c>
      <c r="AH623" s="74">
        <f t="shared" si="144"/>
        <v>0</v>
      </c>
      <c r="AI623" s="74">
        <f t="shared" si="159"/>
        <v>0</v>
      </c>
      <c r="AJ623" s="74">
        <f t="shared" si="154"/>
        <v>0</v>
      </c>
      <c r="AK623" s="74">
        <f t="shared" si="155"/>
        <v>0</v>
      </c>
    </row>
    <row r="624" spans="1:37" ht="15.75" customHeight="1">
      <c r="A624" s="20"/>
      <c r="B624" s="19"/>
      <c r="C624" s="19"/>
      <c r="D624" s="70"/>
      <c r="E624" s="71"/>
      <c r="F624" s="125" t="str">
        <f>IF($A624 &lt;&gt; "",VLOOKUP($A624,CSP!$1:$1048576,10,FALSE)/1000000,"")</f>
        <v/>
      </c>
      <c r="G624" s="125" t="str">
        <f>IF($A624 &lt;&gt; "",VLOOKUP($A624,CSP!$1:$1048576,14,FALSE)/1000000,"")</f>
        <v/>
      </c>
      <c r="H624" s="126" t="str">
        <f t="shared" si="156"/>
        <v/>
      </c>
      <c r="I624" s="126" t="str">
        <f t="shared" si="157"/>
        <v/>
      </c>
      <c r="J624" s="126" t="str">
        <f t="shared" si="145"/>
        <v/>
      </c>
      <c r="K624" s="132" t="str">
        <f>IF($A624 &lt;&gt; "",VLOOKUP($A624,CSP!$1:$1048576,11,FALSE),"")</f>
        <v/>
      </c>
      <c r="L624" s="133" t="str">
        <f>IF($A624 &lt;&gt; "",VLOOKUP($A624,CSP!$1:$1048576,25,FALSE),"")</f>
        <v/>
      </c>
      <c r="N624" s="142"/>
      <c r="O624" s="144"/>
      <c r="P624" s="141" t="str">
        <f t="shared" ca="1" si="146"/>
        <v/>
      </c>
      <c r="W624" s="96">
        <f>SUMIF($E$11:$E$1004,AA624,AE$11:$AE$1004)</f>
        <v>0</v>
      </c>
      <c r="X624" s="74" t="str">
        <f t="shared" si="147"/>
        <v>sans</v>
      </c>
      <c r="Y624" s="74">
        <f>SUMIF($E$11:$E$1004,AA624,AD$11:$AD$1004)</f>
        <v>0</v>
      </c>
      <c r="Z624" s="95">
        <f>SUMIF($E$11:$E$1004,AA624,AB$11:$AB$1004)</f>
        <v>0</v>
      </c>
      <c r="AA624" s="97">
        <f t="shared" si="158"/>
        <v>614</v>
      </c>
      <c r="AB624" s="74">
        <f t="shared" si="148"/>
        <v>0</v>
      </c>
      <c r="AC624" s="74">
        <f t="shared" si="149"/>
        <v>0</v>
      </c>
      <c r="AD624" s="74">
        <f t="shared" si="150"/>
        <v>0</v>
      </c>
      <c r="AE624" s="96">
        <f t="shared" si="151"/>
        <v>0</v>
      </c>
      <c r="AF624" s="74" t="str">
        <f t="shared" si="152"/>
        <v>sans</v>
      </c>
      <c r="AG624" s="74">
        <f t="shared" si="153"/>
        <v>0</v>
      </c>
      <c r="AH624" s="74">
        <f t="shared" si="144"/>
        <v>0</v>
      </c>
      <c r="AI624" s="74">
        <f t="shared" si="159"/>
        <v>0</v>
      </c>
      <c r="AJ624" s="74">
        <f t="shared" si="154"/>
        <v>0</v>
      </c>
      <c r="AK624" s="74">
        <f t="shared" si="155"/>
        <v>0</v>
      </c>
    </row>
    <row r="625" spans="1:37" ht="15.75" customHeight="1">
      <c r="A625" s="20"/>
      <c r="B625" s="19"/>
      <c r="C625" s="19"/>
      <c r="D625" s="70"/>
      <c r="E625" s="71"/>
      <c r="F625" s="125" t="str">
        <f>IF($A625 &lt;&gt; "",VLOOKUP($A625,CSP!$1:$1048576,10,FALSE)/1000000,"")</f>
        <v/>
      </c>
      <c r="G625" s="125" t="str">
        <f>IF($A625 &lt;&gt; "",VLOOKUP($A625,CSP!$1:$1048576,14,FALSE)/1000000,"")</f>
        <v/>
      </c>
      <c r="H625" s="126" t="str">
        <f t="shared" si="156"/>
        <v/>
      </c>
      <c r="I625" s="126" t="str">
        <f t="shared" si="157"/>
        <v/>
      </c>
      <c r="J625" s="126" t="str">
        <f t="shared" si="145"/>
        <v/>
      </c>
      <c r="K625" s="132" t="str">
        <f>IF($A625 &lt;&gt; "",VLOOKUP($A625,CSP!$1:$1048576,11,FALSE),"")</f>
        <v/>
      </c>
      <c r="L625" s="133" t="str">
        <f>IF($A625 &lt;&gt; "",VLOOKUP($A625,CSP!$1:$1048576,25,FALSE),"")</f>
        <v/>
      </c>
      <c r="N625" s="142"/>
      <c r="O625" s="144"/>
      <c r="P625" s="141" t="str">
        <f t="shared" ca="1" si="146"/>
        <v/>
      </c>
      <c r="W625" s="96">
        <f>SUMIF($E$11:$E$1004,AA625,AE$11:$AE$1004)</f>
        <v>0</v>
      </c>
      <c r="X625" s="74" t="str">
        <f t="shared" si="147"/>
        <v>sans</v>
      </c>
      <c r="Y625" s="74">
        <f>SUMIF($E$11:$E$1004,AA625,AD$11:$AD$1004)</f>
        <v>0</v>
      </c>
      <c r="Z625" s="95">
        <f>SUMIF($E$11:$E$1004,AA625,AB$11:$AB$1004)</f>
        <v>0</v>
      </c>
      <c r="AA625" s="97">
        <f t="shared" si="158"/>
        <v>615</v>
      </c>
      <c r="AB625" s="74">
        <f t="shared" si="148"/>
        <v>0</v>
      </c>
      <c r="AC625" s="74">
        <f t="shared" si="149"/>
        <v>0</v>
      </c>
      <c r="AD625" s="74">
        <f t="shared" si="150"/>
        <v>0</v>
      </c>
      <c r="AE625" s="96">
        <f t="shared" si="151"/>
        <v>0</v>
      </c>
      <c r="AF625" s="74" t="str">
        <f t="shared" si="152"/>
        <v>sans</v>
      </c>
      <c r="AG625" s="74">
        <f t="shared" si="153"/>
        <v>0</v>
      </c>
      <c r="AH625" s="74">
        <f t="shared" si="144"/>
        <v>0</v>
      </c>
      <c r="AI625" s="74">
        <f t="shared" si="159"/>
        <v>0</v>
      </c>
      <c r="AJ625" s="74">
        <f t="shared" si="154"/>
        <v>0</v>
      </c>
      <c r="AK625" s="74">
        <f t="shared" si="155"/>
        <v>0</v>
      </c>
    </row>
    <row r="626" spans="1:37" ht="15.75" customHeight="1">
      <c r="A626" s="20"/>
      <c r="B626" s="19"/>
      <c r="C626" s="19"/>
      <c r="D626" s="70"/>
      <c r="E626" s="71"/>
      <c r="F626" s="125" t="str">
        <f>IF($A626 &lt;&gt; "",VLOOKUP($A626,CSP!$1:$1048576,10,FALSE)/1000000,"")</f>
        <v/>
      </c>
      <c r="G626" s="125" t="str">
        <f>IF($A626 &lt;&gt; "",VLOOKUP($A626,CSP!$1:$1048576,14,FALSE)/1000000,"")</f>
        <v/>
      </c>
      <c r="H626" s="126" t="str">
        <f t="shared" si="156"/>
        <v/>
      </c>
      <c r="I626" s="126" t="str">
        <f t="shared" si="157"/>
        <v/>
      </c>
      <c r="J626" s="126" t="str">
        <f t="shared" si="145"/>
        <v/>
      </c>
      <c r="K626" s="132" t="str">
        <f>IF($A626 &lt;&gt; "",VLOOKUP($A626,CSP!$1:$1048576,11,FALSE),"")</f>
        <v/>
      </c>
      <c r="L626" s="133" t="str">
        <f>IF($A626 &lt;&gt; "",VLOOKUP($A626,CSP!$1:$1048576,25,FALSE),"")</f>
        <v/>
      </c>
      <c r="N626" s="142"/>
      <c r="O626" s="144"/>
      <c r="P626" s="141" t="str">
        <f t="shared" ca="1" si="146"/>
        <v/>
      </c>
      <c r="W626" s="96">
        <f>SUMIF($E$11:$E$1004,AA626,AE$11:$AE$1004)</f>
        <v>0</v>
      </c>
      <c r="X626" s="74" t="str">
        <f t="shared" si="147"/>
        <v>sans</v>
      </c>
      <c r="Y626" s="74">
        <f>SUMIF($E$11:$E$1004,AA626,AD$11:$AD$1004)</f>
        <v>0</v>
      </c>
      <c r="Z626" s="95">
        <f>SUMIF($E$11:$E$1004,AA626,AB$11:$AB$1004)</f>
        <v>0</v>
      </c>
      <c r="AA626" s="97">
        <f t="shared" si="158"/>
        <v>616</v>
      </c>
      <c r="AB626" s="74">
        <f t="shared" si="148"/>
        <v>0</v>
      </c>
      <c r="AC626" s="74">
        <f t="shared" si="149"/>
        <v>0</v>
      </c>
      <c r="AD626" s="74">
        <f t="shared" si="150"/>
        <v>0</v>
      </c>
      <c r="AE626" s="96">
        <f t="shared" si="151"/>
        <v>0</v>
      </c>
      <c r="AF626" s="74" t="str">
        <f t="shared" si="152"/>
        <v>sans</v>
      </c>
      <c r="AG626" s="74">
        <f t="shared" si="153"/>
        <v>0</v>
      </c>
      <c r="AH626" s="74">
        <f t="shared" si="144"/>
        <v>0</v>
      </c>
      <c r="AI626" s="74">
        <f t="shared" si="159"/>
        <v>0</v>
      </c>
      <c r="AJ626" s="74">
        <f t="shared" si="154"/>
        <v>0</v>
      </c>
      <c r="AK626" s="74">
        <f t="shared" si="155"/>
        <v>0</v>
      </c>
    </row>
    <row r="627" spans="1:37" ht="15.75" customHeight="1">
      <c r="A627" s="20"/>
      <c r="B627" s="19"/>
      <c r="C627" s="19"/>
      <c r="D627" s="70"/>
      <c r="E627" s="71"/>
      <c r="F627" s="125" t="str">
        <f>IF($A627 &lt;&gt; "",VLOOKUP($A627,CSP!$1:$1048576,10,FALSE)/1000000,"")</f>
        <v/>
      </c>
      <c r="G627" s="125" t="str">
        <f>IF($A627 &lt;&gt; "",VLOOKUP($A627,CSP!$1:$1048576,14,FALSE)/1000000,"")</f>
        <v/>
      </c>
      <c r="H627" s="126" t="str">
        <f t="shared" si="156"/>
        <v/>
      </c>
      <c r="I627" s="126" t="str">
        <f t="shared" si="157"/>
        <v/>
      </c>
      <c r="J627" s="126" t="str">
        <f t="shared" si="145"/>
        <v/>
      </c>
      <c r="K627" s="132" t="str">
        <f>IF($A627 &lt;&gt; "",VLOOKUP($A627,CSP!$1:$1048576,11,FALSE),"")</f>
        <v/>
      </c>
      <c r="L627" s="133" t="str">
        <f>IF($A627 &lt;&gt; "",VLOOKUP($A627,CSP!$1:$1048576,25,FALSE),"")</f>
        <v/>
      </c>
      <c r="N627" s="142"/>
      <c r="O627" s="144"/>
      <c r="P627" s="141" t="str">
        <f t="shared" ca="1" si="146"/>
        <v/>
      </c>
      <c r="W627" s="96">
        <f>SUMIF($E$11:$E$1004,AA627,AE$11:$AE$1004)</f>
        <v>0</v>
      </c>
      <c r="X627" s="74" t="str">
        <f t="shared" si="147"/>
        <v>sans</v>
      </c>
      <c r="Y627" s="74">
        <f>SUMIF($E$11:$E$1004,AA627,AD$11:$AD$1004)</f>
        <v>0</v>
      </c>
      <c r="Z627" s="95">
        <f>SUMIF($E$11:$E$1004,AA627,AB$11:$AB$1004)</f>
        <v>0</v>
      </c>
      <c r="AA627" s="97">
        <f t="shared" si="158"/>
        <v>617</v>
      </c>
      <c r="AB627" s="74">
        <f t="shared" si="148"/>
        <v>0</v>
      </c>
      <c r="AC627" s="74">
        <f t="shared" si="149"/>
        <v>0</v>
      </c>
      <c r="AD627" s="74">
        <f t="shared" si="150"/>
        <v>0</v>
      </c>
      <c r="AE627" s="96">
        <f t="shared" si="151"/>
        <v>0</v>
      </c>
      <c r="AF627" s="74" t="str">
        <f t="shared" si="152"/>
        <v>sans</v>
      </c>
      <c r="AG627" s="74">
        <f t="shared" si="153"/>
        <v>0</v>
      </c>
      <c r="AH627" s="74">
        <f t="shared" si="144"/>
        <v>0</v>
      </c>
      <c r="AI627" s="74">
        <f t="shared" si="159"/>
        <v>0</v>
      </c>
      <c r="AJ627" s="74">
        <f t="shared" si="154"/>
        <v>0</v>
      </c>
      <c r="AK627" s="74">
        <f t="shared" si="155"/>
        <v>0</v>
      </c>
    </row>
    <row r="628" spans="1:37" ht="15.75" customHeight="1">
      <c r="A628" s="20"/>
      <c r="B628" s="19"/>
      <c r="C628" s="19"/>
      <c r="D628" s="70"/>
      <c r="E628" s="71"/>
      <c r="F628" s="125" t="str">
        <f>IF($A628 &lt;&gt; "",VLOOKUP($A628,CSP!$1:$1048576,10,FALSE)/1000000,"")</f>
        <v/>
      </c>
      <c r="G628" s="125" t="str">
        <f>IF($A628 &lt;&gt; "",VLOOKUP($A628,CSP!$1:$1048576,14,FALSE)/1000000,"")</f>
        <v/>
      </c>
      <c r="H628" s="126" t="str">
        <f t="shared" si="156"/>
        <v/>
      </c>
      <c r="I628" s="126" t="str">
        <f t="shared" si="157"/>
        <v/>
      </c>
      <c r="J628" s="126" t="str">
        <f t="shared" si="145"/>
        <v/>
      </c>
      <c r="K628" s="132" t="str">
        <f>IF($A628 &lt;&gt; "",VLOOKUP($A628,CSP!$1:$1048576,11,FALSE),"")</f>
        <v/>
      </c>
      <c r="L628" s="133" t="str">
        <f>IF($A628 &lt;&gt; "",VLOOKUP($A628,CSP!$1:$1048576,25,FALSE),"")</f>
        <v/>
      </c>
      <c r="N628" s="142"/>
      <c r="O628" s="144"/>
      <c r="P628" s="141" t="str">
        <f t="shared" ca="1" si="146"/>
        <v/>
      </c>
      <c r="W628" s="96">
        <f>SUMIF($E$11:$E$1004,AA628,AE$11:$AE$1004)</f>
        <v>0</v>
      </c>
      <c r="X628" s="74" t="str">
        <f t="shared" si="147"/>
        <v>sans</v>
      </c>
      <c r="Y628" s="74">
        <f>SUMIF($E$11:$E$1004,AA628,AD$11:$AD$1004)</f>
        <v>0</v>
      </c>
      <c r="Z628" s="95">
        <f>SUMIF($E$11:$E$1004,AA628,AB$11:$AB$1004)</f>
        <v>0</v>
      </c>
      <c r="AA628" s="97">
        <f t="shared" si="158"/>
        <v>618</v>
      </c>
      <c r="AB628" s="74">
        <f t="shared" si="148"/>
        <v>0</v>
      </c>
      <c r="AC628" s="74">
        <f t="shared" si="149"/>
        <v>0</v>
      </c>
      <c r="AD628" s="74">
        <f t="shared" si="150"/>
        <v>0</v>
      </c>
      <c r="AE628" s="96">
        <f t="shared" si="151"/>
        <v>0</v>
      </c>
      <c r="AF628" s="74" t="str">
        <f t="shared" si="152"/>
        <v>sans</v>
      </c>
      <c r="AG628" s="74">
        <f t="shared" si="153"/>
        <v>0</v>
      </c>
      <c r="AH628" s="74">
        <f t="shared" si="144"/>
        <v>0</v>
      </c>
      <c r="AI628" s="74">
        <f t="shared" si="159"/>
        <v>0</v>
      </c>
      <c r="AJ628" s="74">
        <f t="shared" si="154"/>
        <v>0</v>
      </c>
      <c r="AK628" s="74">
        <f t="shared" si="155"/>
        <v>0</v>
      </c>
    </row>
    <row r="629" spans="1:37" ht="15.75" customHeight="1">
      <c r="A629" s="20"/>
      <c r="B629" s="19"/>
      <c r="C629" s="19"/>
      <c r="D629" s="70"/>
      <c r="E629" s="71"/>
      <c r="F629" s="125" t="str">
        <f>IF($A629 &lt;&gt; "",VLOOKUP($A629,CSP!$1:$1048576,10,FALSE)/1000000,"")</f>
        <v/>
      </c>
      <c r="G629" s="125" t="str">
        <f>IF($A629 &lt;&gt; "",VLOOKUP($A629,CSP!$1:$1048576,14,FALSE)/1000000,"")</f>
        <v/>
      </c>
      <c r="H629" s="126" t="str">
        <f t="shared" si="156"/>
        <v/>
      </c>
      <c r="I629" s="126" t="str">
        <f t="shared" si="157"/>
        <v/>
      </c>
      <c r="J629" s="126" t="str">
        <f t="shared" si="145"/>
        <v/>
      </c>
      <c r="K629" s="132" t="str">
        <f>IF($A629 &lt;&gt; "",VLOOKUP($A629,CSP!$1:$1048576,11,FALSE),"")</f>
        <v/>
      </c>
      <c r="L629" s="133" t="str">
        <f>IF($A629 &lt;&gt; "",VLOOKUP($A629,CSP!$1:$1048576,25,FALSE),"")</f>
        <v/>
      </c>
      <c r="N629" s="142"/>
      <c r="O629" s="144"/>
      <c r="P629" s="141" t="str">
        <f t="shared" ca="1" si="146"/>
        <v/>
      </c>
      <c r="W629" s="96">
        <f>SUMIF($E$11:$E$1004,AA629,AE$11:$AE$1004)</f>
        <v>0</v>
      </c>
      <c r="X629" s="74" t="str">
        <f t="shared" si="147"/>
        <v>sans</v>
      </c>
      <c r="Y629" s="74">
        <f>SUMIF($E$11:$E$1004,AA629,AD$11:$AD$1004)</f>
        <v>0</v>
      </c>
      <c r="Z629" s="95">
        <f>SUMIF($E$11:$E$1004,AA629,AB$11:$AB$1004)</f>
        <v>0</v>
      </c>
      <c r="AA629" s="97">
        <f t="shared" si="158"/>
        <v>619</v>
      </c>
      <c r="AB629" s="74">
        <f t="shared" si="148"/>
        <v>0</v>
      </c>
      <c r="AC629" s="74">
        <f t="shared" si="149"/>
        <v>0</v>
      </c>
      <c r="AD629" s="74">
        <f t="shared" si="150"/>
        <v>0</v>
      </c>
      <c r="AE629" s="96">
        <f t="shared" si="151"/>
        <v>0</v>
      </c>
      <c r="AF629" s="74" t="str">
        <f t="shared" si="152"/>
        <v>sans</v>
      </c>
      <c r="AG629" s="74">
        <f t="shared" si="153"/>
        <v>0</v>
      </c>
      <c r="AH629" s="74">
        <f t="shared" si="144"/>
        <v>0</v>
      </c>
      <c r="AI629" s="74">
        <f t="shared" si="159"/>
        <v>0</v>
      </c>
      <c r="AJ629" s="74">
        <f t="shared" si="154"/>
        <v>0</v>
      </c>
      <c r="AK629" s="74">
        <f t="shared" si="155"/>
        <v>0</v>
      </c>
    </row>
    <row r="630" spans="1:37" ht="15.75" customHeight="1">
      <c r="A630" s="20"/>
      <c r="B630" s="19"/>
      <c r="C630" s="19"/>
      <c r="D630" s="70"/>
      <c r="E630" s="71"/>
      <c r="F630" s="125" t="str">
        <f>IF($A630 &lt;&gt; "",VLOOKUP($A630,CSP!$1:$1048576,10,FALSE)/1000000,"")</f>
        <v/>
      </c>
      <c r="G630" s="125" t="str">
        <f>IF($A630 &lt;&gt; "",VLOOKUP($A630,CSP!$1:$1048576,14,FALSE)/1000000,"")</f>
        <v/>
      </c>
      <c r="H630" s="126" t="str">
        <f t="shared" si="156"/>
        <v/>
      </c>
      <c r="I630" s="126" t="str">
        <f t="shared" si="157"/>
        <v/>
      </c>
      <c r="J630" s="126" t="str">
        <f t="shared" si="145"/>
        <v/>
      </c>
      <c r="K630" s="132" t="str">
        <f>IF($A630 &lt;&gt; "",VLOOKUP($A630,CSP!$1:$1048576,11,FALSE),"")</f>
        <v/>
      </c>
      <c r="L630" s="133" t="str">
        <f>IF($A630 &lt;&gt; "",VLOOKUP($A630,CSP!$1:$1048576,25,FALSE),"")</f>
        <v/>
      </c>
      <c r="N630" s="142"/>
      <c r="O630" s="144"/>
      <c r="P630" s="141" t="str">
        <f t="shared" ca="1" si="146"/>
        <v/>
      </c>
      <c r="W630" s="96">
        <f>SUMIF($E$11:$E$1004,AA630,AE$11:$AE$1004)</f>
        <v>0</v>
      </c>
      <c r="X630" s="74" t="str">
        <f t="shared" si="147"/>
        <v>sans</v>
      </c>
      <c r="Y630" s="74">
        <f>SUMIF($E$11:$E$1004,AA630,AD$11:$AD$1004)</f>
        <v>0</v>
      </c>
      <c r="Z630" s="95">
        <f>SUMIF($E$11:$E$1004,AA630,AB$11:$AB$1004)</f>
        <v>0</v>
      </c>
      <c r="AA630" s="97">
        <f t="shared" si="158"/>
        <v>620</v>
      </c>
      <c r="AB630" s="74">
        <f t="shared" si="148"/>
        <v>0</v>
      </c>
      <c r="AC630" s="74">
        <f t="shared" si="149"/>
        <v>0</v>
      </c>
      <c r="AD630" s="74">
        <f t="shared" si="150"/>
        <v>0</v>
      </c>
      <c r="AE630" s="96">
        <f t="shared" si="151"/>
        <v>0</v>
      </c>
      <c r="AF630" s="74" t="str">
        <f t="shared" si="152"/>
        <v>sans</v>
      </c>
      <c r="AG630" s="74">
        <f t="shared" si="153"/>
        <v>0</v>
      </c>
      <c r="AH630" s="74">
        <f t="shared" si="144"/>
        <v>0</v>
      </c>
      <c r="AI630" s="74">
        <f t="shared" si="159"/>
        <v>0</v>
      </c>
      <c r="AJ630" s="74">
        <f t="shared" si="154"/>
        <v>0</v>
      </c>
      <c r="AK630" s="74">
        <f t="shared" si="155"/>
        <v>0</v>
      </c>
    </row>
    <row r="631" spans="1:37" ht="15.75" customHeight="1">
      <c r="A631" s="20"/>
      <c r="B631" s="19"/>
      <c r="C631" s="19"/>
      <c r="D631" s="70"/>
      <c r="E631" s="71"/>
      <c r="F631" s="125" t="str">
        <f>IF($A631 &lt;&gt; "",VLOOKUP($A631,CSP!$1:$1048576,10,FALSE)/1000000,"")</f>
        <v/>
      </c>
      <c r="G631" s="125" t="str">
        <f>IF($A631 &lt;&gt; "",VLOOKUP($A631,CSP!$1:$1048576,14,FALSE)/1000000,"")</f>
        <v/>
      </c>
      <c r="H631" s="126" t="str">
        <f t="shared" si="156"/>
        <v/>
      </c>
      <c r="I631" s="126" t="str">
        <f t="shared" si="157"/>
        <v/>
      </c>
      <c r="J631" s="126" t="str">
        <f t="shared" si="145"/>
        <v/>
      </c>
      <c r="K631" s="132" t="str">
        <f>IF($A631 &lt;&gt; "",VLOOKUP($A631,CSP!$1:$1048576,11,FALSE),"")</f>
        <v/>
      </c>
      <c r="L631" s="133" t="str">
        <f>IF($A631 &lt;&gt; "",VLOOKUP($A631,CSP!$1:$1048576,25,FALSE),"")</f>
        <v/>
      </c>
      <c r="N631" s="142"/>
      <c r="O631" s="144"/>
      <c r="P631" s="141" t="str">
        <f t="shared" ca="1" si="146"/>
        <v/>
      </c>
      <c r="W631" s="96">
        <f>SUMIF($E$11:$E$1004,AA631,AE$11:$AE$1004)</f>
        <v>0</v>
      </c>
      <c r="X631" s="74" t="str">
        <f t="shared" si="147"/>
        <v>sans</v>
      </c>
      <c r="Y631" s="74">
        <f>SUMIF($E$11:$E$1004,AA631,AD$11:$AD$1004)</f>
        <v>0</v>
      </c>
      <c r="Z631" s="95">
        <f>SUMIF($E$11:$E$1004,AA631,AB$11:$AB$1004)</f>
        <v>0</v>
      </c>
      <c r="AA631" s="97">
        <f t="shared" si="158"/>
        <v>621</v>
      </c>
      <c r="AB631" s="74">
        <f t="shared" si="148"/>
        <v>0</v>
      </c>
      <c r="AC631" s="74">
        <f t="shared" si="149"/>
        <v>0</v>
      </c>
      <c r="AD631" s="74">
        <f t="shared" si="150"/>
        <v>0</v>
      </c>
      <c r="AE631" s="96">
        <f t="shared" si="151"/>
        <v>0</v>
      </c>
      <c r="AF631" s="74" t="str">
        <f t="shared" si="152"/>
        <v>sans</v>
      </c>
      <c r="AG631" s="74">
        <f t="shared" si="153"/>
        <v>0</v>
      </c>
      <c r="AH631" s="74">
        <f t="shared" si="144"/>
        <v>0</v>
      </c>
      <c r="AI631" s="74">
        <f t="shared" si="159"/>
        <v>0</v>
      </c>
      <c r="AJ631" s="74">
        <f t="shared" si="154"/>
        <v>0</v>
      </c>
      <c r="AK631" s="74">
        <f t="shared" si="155"/>
        <v>0</v>
      </c>
    </row>
    <row r="632" spans="1:37" ht="15.75" customHeight="1">
      <c r="A632" s="20"/>
      <c r="B632" s="19"/>
      <c r="C632" s="19"/>
      <c r="D632" s="70"/>
      <c r="E632" s="71"/>
      <c r="F632" s="125" t="str">
        <f>IF($A632 &lt;&gt; "",VLOOKUP($A632,CSP!$1:$1048576,10,FALSE)/1000000,"")</f>
        <v/>
      </c>
      <c r="G632" s="125" t="str">
        <f>IF($A632 &lt;&gt; "",VLOOKUP($A632,CSP!$1:$1048576,14,FALSE)/1000000,"")</f>
        <v/>
      </c>
      <c r="H632" s="126" t="str">
        <f t="shared" si="156"/>
        <v/>
      </c>
      <c r="I632" s="126" t="str">
        <f t="shared" si="157"/>
        <v/>
      </c>
      <c r="J632" s="126" t="str">
        <f t="shared" si="145"/>
        <v/>
      </c>
      <c r="K632" s="132" t="str">
        <f>IF($A632 &lt;&gt; "",VLOOKUP($A632,CSP!$1:$1048576,11,FALSE),"")</f>
        <v/>
      </c>
      <c r="L632" s="133" t="str">
        <f>IF($A632 &lt;&gt; "",VLOOKUP($A632,CSP!$1:$1048576,25,FALSE),"")</f>
        <v/>
      </c>
      <c r="N632" s="142"/>
      <c r="O632" s="144"/>
      <c r="P632" s="141" t="str">
        <f t="shared" ca="1" si="146"/>
        <v/>
      </c>
      <c r="W632" s="96">
        <f>SUMIF($E$11:$E$1004,AA632,AE$11:$AE$1004)</f>
        <v>0</v>
      </c>
      <c r="X632" s="74" t="str">
        <f t="shared" si="147"/>
        <v>sans</v>
      </c>
      <c r="Y632" s="74">
        <f>SUMIF($E$11:$E$1004,AA632,AD$11:$AD$1004)</f>
        <v>0</v>
      </c>
      <c r="Z632" s="95">
        <f>SUMIF($E$11:$E$1004,AA632,AB$11:$AB$1004)</f>
        <v>0</v>
      </c>
      <c r="AA632" s="97">
        <f t="shared" si="158"/>
        <v>622</v>
      </c>
      <c r="AB632" s="74">
        <f t="shared" si="148"/>
        <v>0</v>
      </c>
      <c r="AC632" s="74">
        <f t="shared" si="149"/>
        <v>0</v>
      </c>
      <c r="AD632" s="74">
        <f t="shared" si="150"/>
        <v>0</v>
      </c>
      <c r="AE632" s="96">
        <f t="shared" si="151"/>
        <v>0</v>
      </c>
      <c r="AF632" s="74" t="str">
        <f t="shared" si="152"/>
        <v>sans</v>
      </c>
      <c r="AG632" s="74">
        <f t="shared" si="153"/>
        <v>0</v>
      </c>
      <c r="AH632" s="74">
        <f t="shared" si="144"/>
        <v>0</v>
      </c>
      <c r="AI632" s="74">
        <f t="shared" si="159"/>
        <v>0</v>
      </c>
      <c r="AJ632" s="74">
        <f t="shared" si="154"/>
        <v>0</v>
      </c>
      <c r="AK632" s="74">
        <f t="shared" si="155"/>
        <v>0</v>
      </c>
    </row>
    <row r="633" spans="1:37" ht="15.75" customHeight="1">
      <c r="A633" s="20"/>
      <c r="B633" s="19"/>
      <c r="C633" s="19"/>
      <c r="D633" s="70"/>
      <c r="E633" s="71"/>
      <c r="F633" s="125" t="str">
        <f>IF($A633 &lt;&gt; "",VLOOKUP($A633,CSP!$1:$1048576,10,FALSE)/1000000,"")</f>
        <v/>
      </c>
      <c r="G633" s="125" t="str">
        <f>IF($A633 &lt;&gt; "",VLOOKUP($A633,CSP!$1:$1048576,14,FALSE)/1000000,"")</f>
        <v/>
      </c>
      <c r="H633" s="126" t="str">
        <f t="shared" si="156"/>
        <v/>
      </c>
      <c r="I633" s="126" t="str">
        <f t="shared" si="157"/>
        <v/>
      </c>
      <c r="J633" s="126" t="str">
        <f t="shared" si="145"/>
        <v/>
      </c>
      <c r="K633" s="132" t="str">
        <f>IF($A633 &lt;&gt; "",VLOOKUP($A633,CSP!$1:$1048576,11,FALSE),"")</f>
        <v/>
      </c>
      <c r="L633" s="133" t="str">
        <f>IF($A633 &lt;&gt; "",VLOOKUP($A633,CSP!$1:$1048576,25,FALSE),"")</f>
        <v/>
      </c>
      <c r="N633" s="142"/>
      <c r="O633" s="144"/>
      <c r="P633" s="141" t="str">
        <f t="shared" ca="1" si="146"/>
        <v/>
      </c>
      <c r="W633" s="96">
        <f>SUMIF($E$11:$E$1004,AA633,AE$11:$AE$1004)</f>
        <v>0</v>
      </c>
      <c r="X633" s="74" t="str">
        <f t="shared" si="147"/>
        <v>sans</v>
      </c>
      <c r="Y633" s="74">
        <f>SUMIF($E$11:$E$1004,AA633,AD$11:$AD$1004)</f>
        <v>0</v>
      </c>
      <c r="Z633" s="95">
        <f>SUMIF($E$11:$E$1004,AA633,AB$11:$AB$1004)</f>
        <v>0</v>
      </c>
      <c r="AA633" s="97">
        <f t="shared" si="158"/>
        <v>623</v>
      </c>
      <c r="AB633" s="74">
        <f t="shared" si="148"/>
        <v>0</v>
      </c>
      <c r="AC633" s="74">
        <f t="shared" si="149"/>
        <v>0</v>
      </c>
      <c r="AD633" s="74">
        <f t="shared" si="150"/>
        <v>0</v>
      </c>
      <c r="AE633" s="96">
        <f t="shared" si="151"/>
        <v>0</v>
      </c>
      <c r="AF633" s="74" t="str">
        <f t="shared" si="152"/>
        <v>sans</v>
      </c>
      <c r="AG633" s="74">
        <f t="shared" si="153"/>
        <v>0</v>
      </c>
      <c r="AH633" s="74">
        <f t="shared" si="144"/>
        <v>0</v>
      </c>
      <c r="AI633" s="74">
        <f t="shared" si="159"/>
        <v>0</v>
      </c>
      <c r="AJ633" s="74">
        <f t="shared" si="154"/>
        <v>0</v>
      </c>
      <c r="AK633" s="74">
        <f t="shared" si="155"/>
        <v>0</v>
      </c>
    </row>
    <row r="634" spans="1:37" ht="15.75" customHeight="1">
      <c r="A634" s="20"/>
      <c r="B634" s="19"/>
      <c r="C634" s="19"/>
      <c r="D634" s="70"/>
      <c r="E634" s="71"/>
      <c r="F634" s="125" t="str">
        <f>IF($A634 &lt;&gt; "",VLOOKUP($A634,CSP!$1:$1048576,10,FALSE)/1000000,"")</f>
        <v/>
      </c>
      <c r="G634" s="125" t="str">
        <f>IF($A634 &lt;&gt; "",VLOOKUP($A634,CSP!$1:$1048576,14,FALSE)/1000000,"")</f>
        <v/>
      </c>
      <c r="H634" s="126" t="str">
        <f t="shared" si="156"/>
        <v/>
      </c>
      <c r="I634" s="126" t="str">
        <f t="shared" si="157"/>
        <v/>
      </c>
      <c r="J634" s="126" t="str">
        <f t="shared" si="145"/>
        <v/>
      </c>
      <c r="K634" s="132" t="str">
        <f>IF($A634 &lt;&gt; "",VLOOKUP($A634,CSP!$1:$1048576,11,FALSE),"")</f>
        <v/>
      </c>
      <c r="L634" s="133" t="str">
        <f>IF($A634 &lt;&gt; "",VLOOKUP($A634,CSP!$1:$1048576,25,FALSE),"")</f>
        <v/>
      </c>
      <c r="N634" s="142"/>
      <c r="O634" s="144"/>
      <c r="P634" s="141" t="str">
        <f t="shared" ca="1" si="146"/>
        <v/>
      </c>
      <c r="W634" s="96">
        <f>SUMIF($E$11:$E$1004,AA634,AE$11:$AE$1004)</f>
        <v>0</v>
      </c>
      <c r="X634" s="74" t="str">
        <f t="shared" si="147"/>
        <v>sans</v>
      </c>
      <c r="Y634" s="74">
        <f>SUMIF($E$11:$E$1004,AA634,AD$11:$AD$1004)</f>
        <v>0</v>
      </c>
      <c r="Z634" s="95">
        <f>SUMIF($E$11:$E$1004,AA634,AB$11:$AB$1004)</f>
        <v>0</v>
      </c>
      <c r="AA634" s="97">
        <f t="shared" si="158"/>
        <v>624</v>
      </c>
      <c r="AB634" s="74">
        <f t="shared" si="148"/>
        <v>0</v>
      </c>
      <c r="AC634" s="74">
        <f t="shared" si="149"/>
        <v>0</v>
      </c>
      <c r="AD634" s="74">
        <f t="shared" si="150"/>
        <v>0</v>
      </c>
      <c r="AE634" s="96">
        <f t="shared" si="151"/>
        <v>0</v>
      </c>
      <c r="AF634" s="74" t="str">
        <f t="shared" si="152"/>
        <v>sans</v>
      </c>
      <c r="AG634" s="74">
        <f t="shared" si="153"/>
        <v>0</v>
      </c>
      <c r="AH634" s="74">
        <f t="shared" si="144"/>
        <v>0</v>
      </c>
      <c r="AI634" s="74">
        <f t="shared" si="159"/>
        <v>0</v>
      </c>
      <c r="AJ634" s="74">
        <f t="shared" si="154"/>
        <v>0</v>
      </c>
      <c r="AK634" s="74">
        <f t="shared" si="155"/>
        <v>0</v>
      </c>
    </row>
    <row r="635" spans="1:37" ht="15.75" customHeight="1">
      <c r="A635" s="20"/>
      <c r="B635" s="19"/>
      <c r="C635" s="19"/>
      <c r="D635" s="70"/>
      <c r="E635" s="71"/>
      <c r="F635" s="125" t="str">
        <f>IF($A635 &lt;&gt; "",VLOOKUP($A635,CSP!$1:$1048576,10,FALSE)/1000000,"")</f>
        <v/>
      </c>
      <c r="G635" s="125" t="str">
        <f>IF($A635 &lt;&gt; "",VLOOKUP($A635,CSP!$1:$1048576,14,FALSE)/1000000,"")</f>
        <v/>
      </c>
      <c r="H635" s="126" t="str">
        <f t="shared" si="156"/>
        <v/>
      </c>
      <c r="I635" s="126" t="str">
        <f t="shared" si="157"/>
        <v/>
      </c>
      <c r="J635" s="126" t="str">
        <f t="shared" si="145"/>
        <v/>
      </c>
      <c r="K635" s="132" t="str">
        <f>IF($A635 &lt;&gt; "",VLOOKUP($A635,CSP!$1:$1048576,11,FALSE),"")</f>
        <v/>
      </c>
      <c r="L635" s="133" t="str">
        <f>IF($A635 &lt;&gt; "",VLOOKUP($A635,CSP!$1:$1048576,25,FALSE),"")</f>
        <v/>
      </c>
      <c r="N635" s="142"/>
      <c r="O635" s="144"/>
      <c r="P635" s="141" t="str">
        <f t="shared" ca="1" si="146"/>
        <v/>
      </c>
      <c r="W635" s="96">
        <f>SUMIF($E$11:$E$1004,AA635,AE$11:$AE$1004)</f>
        <v>0</v>
      </c>
      <c r="X635" s="74" t="str">
        <f t="shared" si="147"/>
        <v>sans</v>
      </c>
      <c r="Y635" s="74">
        <f>SUMIF($E$11:$E$1004,AA635,AD$11:$AD$1004)</f>
        <v>0</v>
      </c>
      <c r="Z635" s="95">
        <f>SUMIF($E$11:$E$1004,AA635,AB$11:$AB$1004)</f>
        <v>0</v>
      </c>
      <c r="AA635" s="97">
        <f t="shared" si="158"/>
        <v>625</v>
      </c>
      <c r="AB635" s="74">
        <f t="shared" si="148"/>
        <v>0</v>
      </c>
      <c r="AC635" s="74">
        <f t="shared" si="149"/>
        <v>0</v>
      </c>
      <c r="AD635" s="74">
        <f t="shared" si="150"/>
        <v>0</v>
      </c>
      <c r="AE635" s="96">
        <f t="shared" si="151"/>
        <v>0</v>
      </c>
      <c r="AF635" s="74" t="str">
        <f t="shared" si="152"/>
        <v>sans</v>
      </c>
      <c r="AG635" s="74">
        <f t="shared" si="153"/>
        <v>0</v>
      </c>
      <c r="AH635" s="74">
        <f t="shared" si="144"/>
        <v>0</v>
      </c>
      <c r="AI635" s="74">
        <f t="shared" si="159"/>
        <v>0</v>
      </c>
      <c r="AJ635" s="74">
        <f t="shared" si="154"/>
        <v>0</v>
      </c>
      <c r="AK635" s="74">
        <f t="shared" si="155"/>
        <v>0</v>
      </c>
    </row>
    <row r="636" spans="1:37" ht="15.75" customHeight="1">
      <c r="A636" s="20"/>
      <c r="B636" s="19"/>
      <c r="C636" s="19"/>
      <c r="D636" s="70"/>
      <c r="E636" s="71"/>
      <c r="F636" s="125" t="str">
        <f>IF($A636 &lt;&gt; "",VLOOKUP($A636,CSP!$1:$1048576,10,FALSE)/1000000,"")</f>
        <v/>
      </c>
      <c r="G636" s="125" t="str">
        <f>IF($A636 &lt;&gt; "",VLOOKUP($A636,CSP!$1:$1048576,14,FALSE)/1000000,"")</f>
        <v/>
      </c>
      <c r="H636" s="126" t="str">
        <f t="shared" si="156"/>
        <v/>
      </c>
      <c r="I636" s="126" t="str">
        <f t="shared" si="157"/>
        <v/>
      </c>
      <c r="J636" s="126" t="str">
        <f t="shared" si="145"/>
        <v/>
      </c>
      <c r="K636" s="132" t="str">
        <f>IF($A636 &lt;&gt; "",VLOOKUP($A636,CSP!$1:$1048576,11,FALSE),"")</f>
        <v/>
      </c>
      <c r="L636" s="133" t="str">
        <f>IF($A636 &lt;&gt; "",VLOOKUP($A636,CSP!$1:$1048576,25,FALSE),"")</f>
        <v/>
      </c>
      <c r="N636" s="142"/>
      <c r="O636" s="144"/>
      <c r="P636" s="141" t="str">
        <f t="shared" ca="1" si="146"/>
        <v/>
      </c>
      <c r="W636" s="96">
        <f>SUMIF($E$11:$E$1004,AA636,AE$11:$AE$1004)</f>
        <v>0</v>
      </c>
      <c r="X636" s="74" t="str">
        <f t="shared" si="147"/>
        <v>sans</v>
      </c>
      <c r="Y636" s="74">
        <f>SUMIF($E$11:$E$1004,AA636,AD$11:$AD$1004)</f>
        <v>0</v>
      </c>
      <c r="Z636" s="95">
        <f>SUMIF($E$11:$E$1004,AA636,AB$11:$AB$1004)</f>
        <v>0</v>
      </c>
      <c r="AA636" s="97">
        <f t="shared" si="158"/>
        <v>626</v>
      </c>
      <c r="AB636" s="74">
        <f t="shared" si="148"/>
        <v>0</v>
      </c>
      <c r="AC636" s="74">
        <f t="shared" si="149"/>
        <v>0</v>
      </c>
      <c r="AD636" s="74">
        <f t="shared" si="150"/>
        <v>0</v>
      </c>
      <c r="AE636" s="96">
        <f t="shared" si="151"/>
        <v>0</v>
      </c>
      <c r="AF636" s="74" t="str">
        <f t="shared" si="152"/>
        <v>sans</v>
      </c>
      <c r="AG636" s="74">
        <f t="shared" si="153"/>
        <v>0</v>
      </c>
      <c r="AH636" s="74">
        <f t="shared" si="144"/>
        <v>0</v>
      </c>
      <c r="AI636" s="74">
        <f t="shared" si="159"/>
        <v>0</v>
      </c>
      <c r="AJ636" s="74">
        <f t="shared" si="154"/>
        <v>0</v>
      </c>
      <c r="AK636" s="74">
        <f t="shared" si="155"/>
        <v>0</v>
      </c>
    </row>
    <row r="637" spans="1:37" ht="15.75" customHeight="1">
      <c r="A637" s="20"/>
      <c r="B637" s="19"/>
      <c r="C637" s="19"/>
      <c r="D637" s="70"/>
      <c r="E637" s="71"/>
      <c r="F637" s="125" t="str">
        <f>IF($A637 &lt;&gt; "",VLOOKUP($A637,CSP!$1:$1048576,10,FALSE)/1000000,"")</f>
        <v/>
      </c>
      <c r="G637" s="125" t="str">
        <f>IF($A637 &lt;&gt; "",VLOOKUP($A637,CSP!$1:$1048576,14,FALSE)/1000000,"")</f>
        <v/>
      </c>
      <c r="H637" s="126" t="str">
        <f t="shared" si="156"/>
        <v/>
      </c>
      <c r="I637" s="126" t="str">
        <f t="shared" si="157"/>
        <v/>
      </c>
      <c r="J637" s="126" t="str">
        <f t="shared" si="145"/>
        <v/>
      </c>
      <c r="K637" s="132" t="str">
        <f>IF($A637 &lt;&gt; "",VLOOKUP($A637,CSP!$1:$1048576,11,FALSE),"")</f>
        <v/>
      </c>
      <c r="L637" s="133" t="str">
        <f>IF($A637 &lt;&gt; "",VLOOKUP($A637,CSP!$1:$1048576,25,FALSE),"")</f>
        <v/>
      </c>
      <c r="N637" s="142"/>
      <c r="O637" s="144"/>
      <c r="P637" s="141" t="str">
        <f t="shared" ca="1" si="146"/>
        <v/>
      </c>
      <c r="W637" s="96">
        <f>SUMIF($E$11:$E$1004,AA637,AE$11:$AE$1004)</f>
        <v>0</v>
      </c>
      <c r="X637" s="74" t="str">
        <f t="shared" si="147"/>
        <v>sans</v>
      </c>
      <c r="Y637" s="74">
        <f>SUMIF($E$11:$E$1004,AA637,AD$11:$AD$1004)</f>
        <v>0</v>
      </c>
      <c r="Z637" s="95">
        <f>SUMIF($E$11:$E$1004,AA637,AB$11:$AB$1004)</f>
        <v>0</v>
      </c>
      <c r="AA637" s="97">
        <f t="shared" si="158"/>
        <v>627</v>
      </c>
      <c r="AB637" s="74">
        <f t="shared" si="148"/>
        <v>0</v>
      </c>
      <c r="AC637" s="74">
        <f t="shared" si="149"/>
        <v>0</v>
      </c>
      <c r="AD637" s="74">
        <f t="shared" si="150"/>
        <v>0</v>
      </c>
      <c r="AE637" s="96">
        <f t="shared" si="151"/>
        <v>0</v>
      </c>
      <c r="AF637" s="74" t="str">
        <f t="shared" si="152"/>
        <v>sans</v>
      </c>
      <c r="AG637" s="74">
        <f t="shared" si="153"/>
        <v>0</v>
      </c>
      <c r="AH637" s="74">
        <f t="shared" si="144"/>
        <v>0</v>
      </c>
      <c r="AI637" s="74">
        <f t="shared" si="159"/>
        <v>0</v>
      </c>
      <c r="AJ637" s="74">
        <f t="shared" si="154"/>
        <v>0</v>
      </c>
      <c r="AK637" s="74">
        <f t="shared" si="155"/>
        <v>0</v>
      </c>
    </row>
    <row r="638" spans="1:37" ht="15.75" customHeight="1">
      <c r="A638" s="20"/>
      <c r="B638" s="19"/>
      <c r="C638" s="19"/>
      <c r="D638" s="70"/>
      <c r="E638" s="71"/>
      <c r="F638" s="125" t="str">
        <f>IF($A638 &lt;&gt; "",VLOOKUP($A638,CSP!$1:$1048576,10,FALSE)/1000000,"")</f>
        <v/>
      </c>
      <c r="G638" s="125" t="str">
        <f>IF($A638 &lt;&gt; "",VLOOKUP($A638,CSP!$1:$1048576,14,FALSE)/1000000,"")</f>
        <v/>
      </c>
      <c r="H638" s="126" t="str">
        <f t="shared" si="156"/>
        <v/>
      </c>
      <c r="I638" s="126" t="str">
        <f t="shared" si="157"/>
        <v/>
      </c>
      <c r="J638" s="126" t="str">
        <f t="shared" si="145"/>
        <v/>
      </c>
      <c r="K638" s="132" t="str">
        <f>IF($A638 &lt;&gt; "",VLOOKUP($A638,CSP!$1:$1048576,11,FALSE),"")</f>
        <v/>
      </c>
      <c r="L638" s="133" t="str">
        <f>IF($A638 &lt;&gt; "",VLOOKUP($A638,CSP!$1:$1048576,25,FALSE),"")</f>
        <v/>
      </c>
      <c r="N638" s="142"/>
      <c r="O638" s="144"/>
      <c r="P638" s="141" t="str">
        <f t="shared" ca="1" si="146"/>
        <v/>
      </c>
      <c r="W638" s="96">
        <f>SUMIF($E$11:$E$1004,AA638,AE$11:$AE$1004)</f>
        <v>0</v>
      </c>
      <c r="X638" s="74" t="str">
        <f t="shared" si="147"/>
        <v>sans</v>
      </c>
      <c r="Y638" s="74">
        <f>SUMIF($E$11:$E$1004,AA638,AD$11:$AD$1004)</f>
        <v>0</v>
      </c>
      <c r="Z638" s="95">
        <f>SUMIF($E$11:$E$1004,AA638,AB$11:$AB$1004)</f>
        <v>0</v>
      </c>
      <c r="AA638" s="97">
        <f t="shared" si="158"/>
        <v>628</v>
      </c>
      <c r="AB638" s="74">
        <f t="shared" si="148"/>
        <v>0</v>
      </c>
      <c r="AC638" s="74">
        <f t="shared" si="149"/>
        <v>0</v>
      </c>
      <c r="AD638" s="74">
        <f t="shared" si="150"/>
        <v>0</v>
      </c>
      <c r="AE638" s="96">
        <f t="shared" si="151"/>
        <v>0</v>
      </c>
      <c r="AF638" s="74" t="str">
        <f t="shared" si="152"/>
        <v>sans</v>
      </c>
      <c r="AG638" s="74">
        <f t="shared" si="153"/>
        <v>0</v>
      </c>
      <c r="AH638" s="74">
        <f t="shared" si="144"/>
        <v>0</v>
      </c>
      <c r="AI638" s="74">
        <f t="shared" si="159"/>
        <v>0</v>
      </c>
      <c r="AJ638" s="74">
        <f t="shared" si="154"/>
        <v>0</v>
      </c>
      <c r="AK638" s="74">
        <f t="shared" si="155"/>
        <v>0</v>
      </c>
    </row>
    <row r="639" spans="1:37" ht="15.75" customHeight="1">
      <c r="A639" s="20"/>
      <c r="B639" s="19"/>
      <c r="C639" s="19"/>
      <c r="D639" s="70"/>
      <c r="E639" s="71"/>
      <c r="F639" s="125" t="str">
        <f>IF($A639 &lt;&gt; "",VLOOKUP($A639,CSP!$1:$1048576,10,FALSE)/1000000,"")</f>
        <v/>
      </c>
      <c r="G639" s="125" t="str">
        <f>IF($A639 &lt;&gt; "",VLOOKUP($A639,CSP!$1:$1048576,14,FALSE)/1000000,"")</f>
        <v/>
      </c>
      <c r="H639" s="126" t="str">
        <f t="shared" si="156"/>
        <v/>
      </c>
      <c r="I639" s="126" t="str">
        <f t="shared" si="157"/>
        <v/>
      </c>
      <c r="J639" s="126" t="str">
        <f t="shared" si="145"/>
        <v/>
      </c>
      <c r="K639" s="132" t="str">
        <f>IF($A639 &lt;&gt; "",VLOOKUP($A639,CSP!$1:$1048576,11,FALSE),"")</f>
        <v/>
      </c>
      <c r="L639" s="133" t="str">
        <f>IF($A639 &lt;&gt; "",VLOOKUP($A639,CSP!$1:$1048576,25,FALSE),"")</f>
        <v/>
      </c>
      <c r="N639" s="142"/>
      <c r="O639" s="144"/>
      <c r="P639" s="141" t="str">
        <f t="shared" ca="1" si="146"/>
        <v/>
      </c>
      <c r="W639" s="96">
        <f>SUMIF($E$11:$E$1004,AA639,AE$11:$AE$1004)</f>
        <v>0</v>
      </c>
      <c r="X639" s="74" t="str">
        <f t="shared" si="147"/>
        <v>sans</v>
      </c>
      <c r="Y639" s="74">
        <f>SUMIF($E$11:$E$1004,AA639,AD$11:$AD$1004)</f>
        <v>0</v>
      </c>
      <c r="Z639" s="95">
        <f>SUMIF($E$11:$E$1004,AA639,AB$11:$AB$1004)</f>
        <v>0</v>
      </c>
      <c r="AA639" s="97">
        <f t="shared" si="158"/>
        <v>629</v>
      </c>
      <c r="AB639" s="74">
        <f t="shared" si="148"/>
        <v>0</v>
      </c>
      <c r="AC639" s="74">
        <f t="shared" si="149"/>
        <v>0</v>
      </c>
      <c r="AD639" s="74">
        <f t="shared" si="150"/>
        <v>0</v>
      </c>
      <c r="AE639" s="96">
        <f t="shared" si="151"/>
        <v>0</v>
      </c>
      <c r="AF639" s="74" t="str">
        <f t="shared" si="152"/>
        <v>sans</v>
      </c>
      <c r="AG639" s="74">
        <f t="shared" si="153"/>
        <v>0</v>
      </c>
      <c r="AH639" s="74">
        <f t="shared" si="144"/>
        <v>0</v>
      </c>
      <c r="AI639" s="74">
        <f t="shared" si="159"/>
        <v>0</v>
      </c>
      <c r="AJ639" s="74">
        <f t="shared" si="154"/>
        <v>0</v>
      </c>
      <c r="AK639" s="74">
        <f t="shared" si="155"/>
        <v>0</v>
      </c>
    </row>
    <row r="640" spans="1:37" ht="15.75" customHeight="1">
      <c r="A640" s="20"/>
      <c r="B640" s="19"/>
      <c r="C640" s="19"/>
      <c r="D640" s="70"/>
      <c r="E640" s="71"/>
      <c r="F640" s="125" t="str">
        <f>IF($A640 &lt;&gt; "",VLOOKUP($A640,CSP!$1:$1048576,10,FALSE)/1000000,"")</f>
        <v/>
      </c>
      <c r="G640" s="125" t="str">
        <f>IF($A640 &lt;&gt; "",VLOOKUP($A640,CSP!$1:$1048576,14,FALSE)/1000000,"")</f>
        <v/>
      </c>
      <c r="H640" s="126" t="str">
        <f t="shared" si="156"/>
        <v/>
      </c>
      <c r="I640" s="126" t="str">
        <f t="shared" si="157"/>
        <v/>
      </c>
      <c r="J640" s="126" t="str">
        <f t="shared" si="145"/>
        <v/>
      </c>
      <c r="K640" s="132" t="str">
        <f>IF($A640 &lt;&gt; "",VLOOKUP($A640,CSP!$1:$1048576,11,FALSE),"")</f>
        <v/>
      </c>
      <c r="L640" s="133" t="str">
        <f>IF($A640 &lt;&gt; "",VLOOKUP($A640,CSP!$1:$1048576,25,FALSE),"")</f>
        <v/>
      </c>
      <c r="N640" s="142"/>
      <c r="O640" s="144"/>
      <c r="P640" s="141" t="str">
        <f t="shared" ca="1" si="146"/>
        <v/>
      </c>
      <c r="W640" s="96">
        <f>SUMIF($E$11:$E$1004,AA640,AE$11:$AE$1004)</f>
        <v>0</v>
      </c>
      <c r="X640" s="74" t="str">
        <f t="shared" si="147"/>
        <v>sans</v>
      </c>
      <c r="Y640" s="74">
        <f>SUMIF($E$11:$E$1004,AA640,AD$11:$AD$1004)</f>
        <v>0</v>
      </c>
      <c r="Z640" s="95">
        <f>SUMIF($E$11:$E$1004,AA640,AB$11:$AB$1004)</f>
        <v>0</v>
      </c>
      <c r="AA640" s="97">
        <f t="shared" si="158"/>
        <v>630</v>
      </c>
      <c r="AB640" s="74">
        <f t="shared" si="148"/>
        <v>0</v>
      </c>
      <c r="AC640" s="74">
        <f t="shared" si="149"/>
        <v>0</v>
      </c>
      <c r="AD640" s="74">
        <f t="shared" si="150"/>
        <v>0</v>
      </c>
      <c r="AE640" s="96">
        <f t="shared" si="151"/>
        <v>0</v>
      </c>
      <c r="AF640" s="74" t="str">
        <f t="shared" si="152"/>
        <v>sans</v>
      </c>
      <c r="AG640" s="74">
        <f t="shared" si="153"/>
        <v>0</v>
      </c>
      <c r="AH640" s="74">
        <f t="shared" si="144"/>
        <v>0</v>
      </c>
      <c r="AI640" s="74">
        <f t="shared" si="159"/>
        <v>0</v>
      </c>
      <c r="AJ640" s="74">
        <f t="shared" si="154"/>
        <v>0</v>
      </c>
      <c r="AK640" s="74">
        <f t="shared" si="155"/>
        <v>0</v>
      </c>
    </row>
    <row r="641" spans="1:37" ht="15.75" customHeight="1">
      <c r="A641" s="20"/>
      <c r="B641" s="19"/>
      <c r="C641" s="19"/>
      <c r="D641" s="70"/>
      <c r="E641" s="71"/>
      <c r="F641" s="125" t="str">
        <f>IF($A641 &lt;&gt; "",VLOOKUP($A641,CSP!$1:$1048576,10,FALSE)/1000000,"")</f>
        <v/>
      </c>
      <c r="G641" s="125" t="str">
        <f>IF($A641 &lt;&gt; "",VLOOKUP($A641,CSP!$1:$1048576,14,FALSE)/1000000,"")</f>
        <v/>
      </c>
      <c r="H641" s="126" t="str">
        <f t="shared" si="156"/>
        <v/>
      </c>
      <c r="I641" s="126" t="str">
        <f t="shared" si="157"/>
        <v/>
      </c>
      <c r="J641" s="126" t="str">
        <f t="shared" si="145"/>
        <v/>
      </c>
      <c r="K641" s="132" t="str">
        <f>IF($A641 &lt;&gt; "",VLOOKUP($A641,CSP!$1:$1048576,11,FALSE),"")</f>
        <v/>
      </c>
      <c r="L641" s="133" t="str">
        <f>IF($A641 &lt;&gt; "",VLOOKUP($A641,CSP!$1:$1048576,25,FALSE),"")</f>
        <v/>
      </c>
      <c r="N641" s="142"/>
      <c r="O641" s="144"/>
      <c r="P641" s="141" t="str">
        <f t="shared" ca="1" si="146"/>
        <v/>
      </c>
      <c r="W641" s="96">
        <f>SUMIF($E$11:$E$1004,AA641,AE$11:$AE$1004)</f>
        <v>0</v>
      </c>
      <c r="X641" s="74" t="str">
        <f t="shared" si="147"/>
        <v>sans</v>
      </c>
      <c r="Y641" s="74">
        <f>SUMIF($E$11:$E$1004,AA641,AD$11:$AD$1004)</f>
        <v>0</v>
      </c>
      <c r="Z641" s="95">
        <f>SUMIF($E$11:$E$1004,AA641,AB$11:$AB$1004)</f>
        <v>0</v>
      </c>
      <c r="AA641" s="97">
        <f t="shared" si="158"/>
        <v>631</v>
      </c>
      <c r="AB641" s="74">
        <f t="shared" si="148"/>
        <v>0</v>
      </c>
      <c r="AC641" s="74">
        <f t="shared" si="149"/>
        <v>0</v>
      </c>
      <c r="AD641" s="74">
        <f t="shared" si="150"/>
        <v>0</v>
      </c>
      <c r="AE641" s="96">
        <f t="shared" si="151"/>
        <v>0</v>
      </c>
      <c r="AF641" s="74" t="str">
        <f t="shared" si="152"/>
        <v>sans</v>
      </c>
      <c r="AG641" s="74">
        <f t="shared" si="153"/>
        <v>0</v>
      </c>
      <c r="AH641" s="74">
        <f t="shared" si="144"/>
        <v>0</v>
      </c>
      <c r="AI641" s="74">
        <f t="shared" si="159"/>
        <v>0</v>
      </c>
      <c r="AJ641" s="74">
        <f t="shared" si="154"/>
        <v>0</v>
      </c>
      <c r="AK641" s="74">
        <f t="shared" si="155"/>
        <v>0</v>
      </c>
    </row>
    <row r="642" spans="1:37" ht="15.75" customHeight="1">
      <c r="A642" s="20"/>
      <c r="B642" s="19"/>
      <c r="C642" s="19"/>
      <c r="D642" s="70"/>
      <c r="E642" s="71"/>
      <c r="F642" s="125" t="str">
        <f>IF($A642 &lt;&gt; "",VLOOKUP($A642,CSP!$1:$1048576,10,FALSE)/1000000,"")</f>
        <v/>
      </c>
      <c r="G642" s="125" t="str">
        <f>IF($A642 &lt;&gt; "",VLOOKUP($A642,CSP!$1:$1048576,14,FALSE)/1000000,"")</f>
        <v/>
      </c>
      <c r="H642" s="126" t="str">
        <f t="shared" si="156"/>
        <v/>
      </c>
      <c r="I642" s="126" t="str">
        <f t="shared" si="157"/>
        <v/>
      </c>
      <c r="J642" s="126" t="str">
        <f t="shared" si="145"/>
        <v/>
      </c>
      <c r="K642" s="132" t="str">
        <f>IF($A642 &lt;&gt; "",VLOOKUP($A642,CSP!$1:$1048576,11,FALSE),"")</f>
        <v/>
      </c>
      <c r="L642" s="133" t="str">
        <f>IF($A642 &lt;&gt; "",VLOOKUP($A642,CSP!$1:$1048576,25,FALSE),"")</f>
        <v/>
      </c>
      <c r="N642" s="142"/>
      <c r="O642" s="144"/>
      <c r="P642" s="141" t="str">
        <f t="shared" ca="1" si="146"/>
        <v/>
      </c>
      <c r="W642" s="96">
        <f>SUMIF($E$11:$E$1004,AA642,AE$11:$AE$1004)</f>
        <v>0</v>
      </c>
      <c r="X642" s="74" t="str">
        <f t="shared" si="147"/>
        <v>sans</v>
      </c>
      <c r="Y642" s="74">
        <f>SUMIF($E$11:$E$1004,AA642,AD$11:$AD$1004)</f>
        <v>0</v>
      </c>
      <c r="Z642" s="95">
        <f>SUMIF($E$11:$E$1004,AA642,AB$11:$AB$1004)</f>
        <v>0</v>
      </c>
      <c r="AA642" s="97">
        <f t="shared" si="158"/>
        <v>632</v>
      </c>
      <c r="AB642" s="74">
        <f t="shared" si="148"/>
        <v>0</v>
      </c>
      <c r="AC642" s="74">
        <f t="shared" si="149"/>
        <v>0</v>
      </c>
      <c r="AD642" s="74">
        <f t="shared" si="150"/>
        <v>0</v>
      </c>
      <c r="AE642" s="96">
        <f t="shared" si="151"/>
        <v>0</v>
      </c>
      <c r="AF642" s="74" t="str">
        <f t="shared" si="152"/>
        <v>sans</v>
      </c>
      <c r="AG642" s="74">
        <f t="shared" si="153"/>
        <v>0</v>
      </c>
      <c r="AH642" s="74">
        <f t="shared" si="144"/>
        <v>0</v>
      </c>
      <c r="AI642" s="74">
        <f t="shared" si="159"/>
        <v>0</v>
      </c>
      <c r="AJ642" s="74">
        <f t="shared" si="154"/>
        <v>0</v>
      </c>
      <c r="AK642" s="74">
        <f t="shared" si="155"/>
        <v>0</v>
      </c>
    </row>
    <row r="643" spans="1:37" ht="15.75" customHeight="1">
      <c r="A643" s="20"/>
      <c r="B643" s="19"/>
      <c r="C643" s="19"/>
      <c r="D643" s="70"/>
      <c r="E643" s="71"/>
      <c r="F643" s="125" t="str">
        <f>IF($A643 &lt;&gt; "",VLOOKUP($A643,CSP!$1:$1048576,10,FALSE)/1000000,"")</f>
        <v/>
      </c>
      <c r="G643" s="125" t="str">
        <f>IF($A643 &lt;&gt; "",VLOOKUP($A643,CSP!$1:$1048576,14,FALSE)/1000000,"")</f>
        <v/>
      </c>
      <c r="H643" s="126" t="str">
        <f t="shared" si="156"/>
        <v/>
      </c>
      <c r="I643" s="126" t="str">
        <f t="shared" si="157"/>
        <v/>
      </c>
      <c r="J643" s="126" t="str">
        <f t="shared" si="145"/>
        <v/>
      </c>
      <c r="K643" s="132" t="str">
        <f>IF($A643 &lt;&gt; "",VLOOKUP($A643,CSP!$1:$1048576,11,FALSE),"")</f>
        <v/>
      </c>
      <c r="L643" s="133" t="str">
        <f>IF($A643 &lt;&gt; "",VLOOKUP($A643,CSP!$1:$1048576,25,FALSE),"")</f>
        <v/>
      </c>
      <c r="N643" s="142"/>
      <c r="O643" s="144"/>
      <c r="P643" s="141" t="str">
        <f t="shared" ca="1" si="146"/>
        <v/>
      </c>
      <c r="W643" s="96">
        <f>SUMIF($E$11:$E$1004,AA643,AE$11:$AE$1004)</f>
        <v>0</v>
      </c>
      <c r="X643" s="74" t="str">
        <f t="shared" si="147"/>
        <v>sans</v>
      </c>
      <c r="Y643" s="74">
        <f>SUMIF($E$11:$E$1004,AA643,AD$11:$AD$1004)</f>
        <v>0</v>
      </c>
      <c r="Z643" s="95">
        <f>SUMIF($E$11:$E$1004,AA643,AB$11:$AB$1004)</f>
        <v>0</v>
      </c>
      <c r="AA643" s="97">
        <f t="shared" si="158"/>
        <v>633</v>
      </c>
      <c r="AB643" s="74">
        <f t="shared" si="148"/>
        <v>0</v>
      </c>
      <c r="AC643" s="74">
        <f t="shared" si="149"/>
        <v>0</v>
      </c>
      <c r="AD643" s="74">
        <f t="shared" si="150"/>
        <v>0</v>
      </c>
      <c r="AE643" s="96">
        <f t="shared" si="151"/>
        <v>0</v>
      </c>
      <c r="AF643" s="74" t="str">
        <f t="shared" si="152"/>
        <v>sans</v>
      </c>
      <c r="AG643" s="74">
        <f t="shared" si="153"/>
        <v>0</v>
      </c>
      <c r="AH643" s="74">
        <f t="shared" si="144"/>
        <v>0</v>
      </c>
      <c r="AI643" s="74">
        <f t="shared" si="159"/>
        <v>0</v>
      </c>
      <c r="AJ643" s="74">
        <f t="shared" si="154"/>
        <v>0</v>
      </c>
      <c r="AK643" s="74">
        <f t="shared" si="155"/>
        <v>0</v>
      </c>
    </row>
    <row r="644" spans="1:37" ht="15.75" customHeight="1">
      <c r="A644" s="20"/>
      <c r="B644" s="19"/>
      <c r="C644" s="19"/>
      <c r="D644" s="70"/>
      <c r="E644" s="71"/>
      <c r="F644" s="125" t="str">
        <f>IF($A644 &lt;&gt; "",VLOOKUP($A644,CSP!$1:$1048576,10,FALSE)/1000000,"")</f>
        <v/>
      </c>
      <c r="G644" s="125" t="str">
        <f>IF($A644 &lt;&gt; "",VLOOKUP($A644,CSP!$1:$1048576,14,FALSE)/1000000,"")</f>
        <v/>
      </c>
      <c r="H644" s="126" t="str">
        <f t="shared" si="156"/>
        <v/>
      </c>
      <c r="I644" s="126" t="str">
        <f t="shared" si="157"/>
        <v/>
      </c>
      <c r="J644" s="126" t="str">
        <f t="shared" si="145"/>
        <v/>
      </c>
      <c r="K644" s="132" t="str">
        <f>IF($A644 &lt;&gt; "",VLOOKUP($A644,CSP!$1:$1048576,11,FALSE),"")</f>
        <v/>
      </c>
      <c r="L644" s="133" t="str">
        <f>IF($A644 &lt;&gt; "",VLOOKUP($A644,CSP!$1:$1048576,25,FALSE),"")</f>
        <v/>
      </c>
      <c r="N644" s="142"/>
      <c r="O644" s="144"/>
      <c r="P644" s="141" t="str">
        <f t="shared" ca="1" si="146"/>
        <v/>
      </c>
      <c r="W644" s="96">
        <f>SUMIF($E$11:$E$1004,AA644,AE$11:$AE$1004)</f>
        <v>0</v>
      </c>
      <c r="X644" s="74" t="str">
        <f t="shared" si="147"/>
        <v>sans</v>
      </c>
      <c r="Y644" s="74">
        <f>SUMIF($E$11:$E$1004,AA644,AD$11:$AD$1004)</f>
        <v>0</v>
      </c>
      <c r="Z644" s="95">
        <f>SUMIF($E$11:$E$1004,AA644,AB$11:$AB$1004)</f>
        <v>0</v>
      </c>
      <c r="AA644" s="97">
        <f t="shared" si="158"/>
        <v>634</v>
      </c>
      <c r="AB644" s="74">
        <f t="shared" si="148"/>
        <v>0</v>
      </c>
      <c r="AC644" s="74">
        <f t="shared" si="149"/>
        <v>0</v>
      </c>
      <c r="AD644" s="74">
        <f t="shared" si="150"/>
        <v>0</v>
      </c>
      <c r="AE644" s="96">
        <f t="shared" si="151"/>
        <v>0</v>
      </c>
      <c r="AF644" s="74" t="str">
        <f t="shared" si="152"/>
        <v>sans</v>
      </c>
      <c r="AG644" s="74">
        <f t="shared" si="153"/>
        <v>0</v>
      </c>
      <c r="AH644" s="74">
        <f t="shared" si="144"/>
        <v>0</v>
      </c>
      <c r="AI644" s="74">
        <f t="shared" si="159"/>
        <v>0</v>
      </c>
      <c r="AJ644" s="74">
        <f t="shared" si="154"/>
        <v>0</v>
      </c>
      <c r="AK644" s="74">
        <f t="shared" si="155"/>
        <v>0</v>
      </c>
    </row>
    <row r="645" spans="1:37" ht="15.75" customHeight="1">
      <c r="A645" s="20"/>
      <c r="B645" s="19"/>
      <c r="C645" s="19"/>
      <c r="D645" s="70"/>
      <c r="E645" s="71"/>
      <c r="F645" s="125" t="str">
        <f>IF($A645 &lt;&gt; "",VLOOKUP($A645,CSP!$1:$1048576,10,FALSE)/1000000,"")</f>
        <v/>
      </c>
      <c r="G645" s="125" t="str">
        <f>IF($A645 &lt;&gt; "",VLOOKUP($A645,CSP!$1:$1048576,14,FALSE)/1000000,"")</f>
        <v/>
      </c>
      <c r="H645" s="126" t="str">
        <f t="shared" si="156"/>
        <v/>
      </c>
      <c r="I645" s="126" t="str">
        <f t="shared" si="157"/>
        <v/>
      </c>
      <c r="J645" s="126" t="str">
        <f t="shared" si="145"/>
        <v/>
      </c>
      <c r="K645" s="132" t="str">
        <f>IF($A645 &lt;&gt; "",VLOOKUP($A645,CSP!$1:$1048576,11,FALSE),"")</f>
        <v/>
      </c>
      <c r="L645" s="133" t="str">
        <f>IF($A645 &lt;&gt; "",VLOOKUP($A645,CSP!$1:$1048576,25,FALSE),"")</f>
        <v/>
      </c>
      <c r="N645" s="142"/>
      <c r="O645" s="144"/>
      <c r="P645" s="141" t="str">
        <f t="shared" ca="1" si="146"/>
        <v/>
      </c>
      <c r="W645" s="96">
        <f>SUMIF($E$11:$E$1004,AA645,AE$11:$AE$1004)</f>
        <v>0</v>
      </c>
      <c r="X645" s="74" t="str">
        <f t="shared" si="147"/>
        <v>sans</v>
      </c>
      <c r="Y645" s="74">
        <f>SUMIF($E$11:$E$1004,AA645,AD$11:$AD$1004)</f>
        <v>0</v>
      </c>
      <c r="Z645" s="95">
        <f>SUMIF($E$11:$E$1004,AA645,AB$11:$AB$1004)</f>
        <v>0</v>
      </c>
      <c r="AA645" s="97">
        <f t="shared" si="158"/>
        <v>635</v>
      </c>
      <c r="AB645" s="74">
        <f t="shared" si="148"/>
        <v>0</v>
      </c>
      <c r="AC645" s="74">
        <f t="shared" si="149"/>
        <v>0</v>
      </c>
      <c r="AD645" s="74">
        <f t="shared" si="150"/>
        <v>0</v>
      </c>
      <c r="AE645" s="96">
        <f t="shared" si="151"/>
        <v>0</v>
      </c>
      <c r="AF645" s="74" t="str">
        <f t="shared" si="152"/>
        <v>sans</v>
      </c>
      <c r="AG645" s="74">
        <f t="shared" si="153"/>
        <v>0</v>
      </c>
      <c r="AH645" s="74">
        <f t="shared" si="144"/>
        <v>0</v>
      </c>
      <c r="AI645" s="74">
        <f t="shared" si="159"/>
        <v>0</v>
      </c>
      <c r="AJ645" s="74">
        <f t="shared" si="154"/>
        <v>0</v>
      </c>
      <c r="AK645" s="74">
        <f t="shared" si="155"/>
        <v>0</v>
      </c>
    </row>
    <row r="646" spans="1:37" ht="15.75" customHeight="1">
      <c r="A646" s="20"/>
      <c r="B646" s="19"/>
      <c r="C646" s="19"/>
      <c r="D646" s="70"/>
      <c r="E646" s="71"/>
      <c r="F646" s="125" t="str">
        <f>IF($A646 &lt;&gt; "",VLOOKUP($A646,CSP!$1:$1048576,10,FALSE)/1000000,"")</f>
        <v/>
      </c>
      <c r="G646" s="125" t="str">
        <f>IF($A646 &lt;&gt; "",VLOOKUP($A646,CSP!$1:$1048576,14,FALSE)/1000000,"")</f>
        <v/>
      </c>
      <c r="H646" s="126" t="str">
        <f t="shared" si="156"/>
        <v/>
      </c>
      <c r="I646" s="126" t="str">
        <f t="shared" si="157"/>
        <v/>
      </c>
      <c r="J646" s="126" t="str">
        <f t="shared" si="145"/>
        <v/>
      </c>
      <c r="K646" s="132" t="str">
        <f>IF($A646 &lt;&gt; "",VLOOKUP($A646,CSP!$1:$1048576,11,FALSE),"")</f>
        <v/>
      </c>
      <c r="L646" s="133" t="str">
        <f>IF($A646 &lt;&gt; "",VLOOKUP($A646,CSP!$1:$1048576,25,FALSE),"")</f>
        <v/>
      </c>
      <c r="N646" s="142"/>
      <c r="O646" s="144"/>
      <c r="P646" s="141" t="str">
        <f t="shared" ca="1" si="146"/>
        <v/>
      </c>
      <c r="W646" s="96">
        <f>SUMIF($E$11:$E$1004,AA646,AE$11:$AE$1004)</f>
        <v>0</v>
      </c>
      <c r="X646" s="74" t="str">
        <f t="shared" si="147"/>
        <v>sans</v>
      </c>
      <c r="Y646" s="74">
        <f>SUMIF($E$11:$E$1004,AA646,AD$11:$AD$1004)</f>
        <v>0</v>
      </c>
      <c r="Z646" s="95">
        <f>SUMIF($E$11:$E$1004,AA646,AB$11:$AB$1004)</f>
        <v>0</v>
      </c>
      <c r="AA646" s="97">
        <f t="shared" si="158"/>
        <v>636</v>
      </c>
      <c r="AB646" s="74">
        <f t="shared" si="148"/>
        <v>0</v>
      </c>
      <c r="AC646" s="74">
        <f t="shared" si="149"/>
        <v>0</v>
      </c>
      <c r="AD646" s="74">
        <f t="shared" si="150"/>
        <v>0</v>
      </c>
      <c r="AE646" s="96">
        <f t="shared" si="151"/>
        <v>0</v>
      </c>
      <c r="AF646" s="74" t="str">
        <f t="shared" si="152"/>
        <v>sans</v>
      </c>
      <c r="AG646" s="74">
        <f t="shared" si="153"/>
        <v>0</v>
      </c>
      <c r="AH646" s="74">
        <f t="shared" si="144"/>
        <v>0</v>
      </c>
      <c r="AI646" s="74">
        <f t="shared" si="159"/>
        <v>0</v>
      </c>
      <c r="AJ646" s="74">
        <f t="shared" si="154"/>
        <v>0</v>
      </c>
      <c r="AK646" s="74">
        <f t="shared" si="155"/>
        <v>0</v>
      </c>
    </row>
    <row r="647" spans="1:37" ht="15.75" customHeight="1">
      <c r="A647" s="20"/>
      <c r="B647" s="19"/>
      <c r="C647" s="19"/>
      <c r="D647" s="70"/>
      <c r="E647" s="71"/>
      <c r="F647" s="125" t="str">
        <f>IF($A647 &lt;&gt; "",VLOOKUP($A647,CSP!$1:$1048576,10,FALSE)/1000000,"")</f>
        <v/>
      </c>
      <c r="G647" s="125" t="str">
        <f>IF($A647 &lt;&gt; "",VLOOKUP($A647,CSP!$1:$1048576,14,FALSE)/1000000,"")</f>
        <v/>
      </c>
      <c r="H647" s="126" t="str">
        <f t="shared" si="156"/>
        <v/>
      </c>
      <c r="I647" s="126" t="str">
        <f t="shared" si="157"/>
        <v/>
      </c>
      <c r="J647" s="126" t="str">
        <f t="shared" si="145"/>
        <v/>
      </c>
      <c r="K647" s="132" t="str">
        <f>IF($A647 &lt;&gt; "",VLOOKUP($A647,CSP!$1:$1048576,11,FALSE),"")</f>
        <v/>
      </c>
      <c r="L647" s="133" t="str">
        <f>IF($A647 &lt;&gt; "",VLOOKUP($A647,CSP!$1:$1048576,25,FALSE),"")</f>
        <v/>
      </c>
      <c r="N647" s="142"/>
      <c r="O647" s="144"/>
      <c r="P647" s="141" t="str">
        <f t="shared" ca="1" si="146"/>
        <v/>
      </c>
      <c r="W647" s="96">
        <f>SUMIF($E$11:$E$1004,AA647,AE$11:$AE$1004)</f>
        <v>0</v>
      </c>
      <c r="X647" s="74" t="str">
        <f t="shared" si="147"/>
        <v>sans</v>
      </c>
      <c r="Y647" s="74">
        <f>SUMIF($E$11:$E$1004,AA647,AD$11:$AD$1004)</f>
        <v>0</v>
      </c>
      <c r="Z647" s="95">
        <f>SUMIF($E$11:$E$1004,AA647,AB$11:$AB$1004)</f>
        <v>0</v>
      </c>
      <c r="AA647" s="97">
        <f t="shared" si="158"/>
        <v>637</v>
      </c>
      <c r="AB647" s="74">
        <f t="shared" si="148"/>
        <v>0</v>
      </c>
      <c r="AC647" s="74">
        <f t="shared" si="149"/>
        <v>0</v>
      </c>
      <c r="AD647" s="74">
        <f t="shared" si="150"/>
        <v>0</v>
      </c>
      <c r="AE647" s="96">
        <f t="shared" si="151"/>
        <v>0</v>
      </c>
      <c r="AF647" s="74" t="str">
        <f t="shared" si="152"/>
        <v>sans</v>
      </c>
      <c r="AG647" s="74">
        <f t="shared" si="153"/>
        <v>0</v>
      </c>
      <c r="AH647" s="74">
        <f t="shared" si="144"/>
        <v>0</v>
      </c>
      <c r="AI647" s="74">
        <f t="shared" si="159"/>
        <v>0</v>
      </c>
      <c r="AJ647" s="74">
        <f t="shared" si="154"/>
        <v>0</v>
      </c>
      <c r="AK647" s="74">
        <f t="shared" si="155"/>
        <v>0</v>
      </c>
    </row>
    <row r="648" spans="1:37" ht="15.75" customHeight="1">
      <c r="A648" s="20"/>
      <c r="B648" s="19"/>
      <c r="C648" s="19"/>
      <c r="D648" s="70"/>
      <c r="E648" s="71"/>
      <c r="F648" s="125" t="str">
        <f>IF($A648 &lt;&gt; "",VLOOKUP($A648,CSP!$1:$1048576,10,FALSE)/1000000,"")</f>
        <v/>
      </c>
      <c r="G648" s="125" t="str">
        <f>IF($A648 &lt;&gt; "",VLOOKUP($A648,CSP!$1:$1048576,14,FALSE)/1000000,"")</f>
        <v/>
      </c>
      <c r="H648" s="126" t="str">
        <f t="shared" si="156"/>
        <v/>
      </c>
      <c r="I648" s="126" t="str">
        <f t="shared" si="157"/>
        <v/>
      </c>
      <c r="J648" s="126" t="str">
        <f t="shared" si="145"/>
        <v/>
      </c>
      <c r="K648" s="132" t="str">
        <f>IF($A648 &lt;&gt; "",VLOOKUP($A648,CSP!$1:$1048576,11,FALSE),"")</f>
        <v/>
      </c>
      <c r="L648" s="133" t="str">
        <f>IF($A648 &lt;&gt; "",VLOOKUP($A648,CSP!$1:$1048576,25,FALSE),"")</f>
        <v/>
      </c>
      <c r="N648" s="142"/>
      <c r="O648" s="144"/>
      <c r="P648" s="141" t="str">
        <f t="shared" ca="1" si="146"/>
        <v/>
      </c>
      <c r="W648" s="96">
        <f>SUMIF($E$11:$E$1004,AA648,AE$11:$AE$1004)</f>
        <v>0</v>
      </c>
      <c r="X648" s="74" t="str">
        <f t="shared" si="147"/>
        <v>sans</v>
      </c>
      <c r="Y648" s="74">
        <f>SUMIF($E$11:$E$1004,AA648,AD$11:$AD$1004)</f>
        <v>0</v>
      </c>
      <c r="Z648" s="95">
        <f>SUMIF($E$11:$E$1004,AA648,AB$11:$AB$1004)</f>
        <v>0</v>
      </c>
      <c r="AA648" s="97">
        <f t="shared" si="158"/>
        <v>638</v>
      </c>
      <c r="AB648" s="74">
        <f t="shared" si="148"/>
        <v>0</v>
      </c>
      <c r="AC648" s="74">
        <f t="shared" si="149"/>
        <v>0</v>
      </c>
      <c r="AD648" s="74">
        <f t="shared" si="150"/>
        <v>0</v>
      </c>
      <c r="AE648" s="96">
        <f t="shared" si="151"/>
        <v>0</v>
      </c>
      <c r="AF648" s="74" t="str">
        <f t="shared" si="152"/>
        <v>sans</v>
      </c>
      <c r="AG648" s="74">
        <f t="shared" si="153"/>
        <v>0</v>
      </c>
      <c r="AH648" s="74">
        <f t="shared" si="144"/>
        <v>0</v>
      </c>
      <c r="AI648" s="74">
        <f t="shared" si="159"/>
        <v>0</v>
      </c>
      <c r="AJ648" s="74">
        <f t="shared" si="154"/>
        <v>0</v>
      </c>
      <c r="AK648" s="74">
        <f t="shared" si="155"/>
        <v>0</v>
      </c>
    </row>
    <row r="649" spans="1:37" ht="15.75" customHeight="1">
      <c r="A649" s="20"/>
      <c r="B649" s="19"/>
      <c r="C649" s="19"/>
      <c r="D649" s="70"/>
      <c r="E649" s="71"/>
      <c r="F649" s="125" t="str">
        <f>IF($A649 &lt;&gt; "",VLOOKUP($A649,CSP!$1:$1048576,10,FALSE)/1000000,"")</f>
        <v/>
      </c>
      <c r="G649" s="125" t="str">
        <f>IF($A649 &lt;&gt; "",VLOOKUP($A649,CSP!$1:$1048576,14,FALSE)/1000000,"")</f>
        <v/>
      </c>
      <c r="H649" s="126" t="str">
        <f t="shared" si="156"/>
        <v/>
      </c>
      <c r="I649" s="126" t="str">
        <f t="shared" si="157"/>
        <v/>
      </c>
      <c r="J649" s="126" t="str">
        <f t="shared" si="145"/>
        <v/>
      </c>
      <c r="K649" s="132" t="str">
        <f>IF($A649 &lt;&gt; "",VLOOKUP($A649,CSP!$1:$1048576,11,FALSE),"")</f>
        <v/>
      </c>
      <c r="L649" s="133" t="str">
        <f>IF($A649 &lt;&gt; "",VLOOKUP($A649,CSP!$1:$1048576,25,FALSE),"")</f>
        <v/>
      </c>
      <c r="N649" s="142"/>
      <c r="O649" s="144"/>
      <c r="P649" s="141" t="str">
        <f t="shared" ca="1" si="146"/>
        <v/>
      </c>
      <c r="W649" s="96">
        <f>SUMIF($E$11:$E$1004,AA649,AE$11:$AE$1004)</f>
        <v>0</v>
      </c>
      <c r="X649" s="74" t="str">
        <f t="shared" si="147"/>
        <v>sans</v>
      </c>
      <c r="Y649" s="74">
        <f>SUMIF($E$11:$E$1004,AA649,AD$11:$AD$1004)</f>
        <v>0</v>
      </c>
      <c r="Z649" s="95">
        <f>SUMIF($E$11:$E$1004,AA649,AB$11:$AB$1004)</f>
        <v>0</v>
      </c>
      <c r="AA649" s="97">
        <f t="shared" si="158"/>
        <v>639</v>
      </c>
      <c r="AB649" s="74">
        <f t="shared" si="148"/>
        <v>0</v>
      </c>
      <c r="AC649" s="74">
        <f t="shared" si="149"/>
        <v>0</v>
      </c>
      <c r="AD649" s="74">
        <f t="shared" si="150"/>
        <v>0</v>
      </c>
      <c r="AE649" s="96">
        <f t="shared" si="151"/>
        <v>0</v>
      </c>
      <c r="AF649" s="74" t="str">
        <f t="shared" si="152"/>
        <v>sans</v>
      </c>
      <c r="AG649" s="74">
        <f t="shared" si="153"/>
        <v>0</v>
      </c>
      <c r="AH649" s="74">
        <f t="shared" si="144"/>
        <v>0</v>
      </c>
      <c r="AI649" s="74">
        <f t="shared" si="159"/>
        <v>0</v>
      </c>
      <c r="AJ649" s="74">
        <f t="shared" si="154"/>
        <v>0</v>
      </c>
      <c r="AK649" s="74">
        <f t="shared" si="155"/>
        <v>0</v>
      </c>
    </row>
    <row r="650" spans="1:37" ht="15.75" customHeight="1">
      <c r="A650" s="20"/>
      <c r="B650" s="19"/>
      <c r="C650" s="19"/>
      <c r="D650" s="70"/>
      <c r="E650" s="71"/>
      <c r="F650" s="125" t="str">
        <f>IF($A650 &lt;&gt; "",VLOOKUP($A650,CSP!$1:$1048576,10,FALSE)/1000000,"")</f>
        <v/>
      </c>
      <c r="G650" s="125" t="str">
        <f>IF($A650 &lt;&gt; "",VLOOKUP($A650,CSP!$1:$1048576,14,FALSE)/1000000,"")</f>
        <v/>
      </c>
      <c r="H650" s="126" t="str">
        <f t="shared" si="156"/>
        <v/>
      </c>
      <c r="I650" s="126" t="str">
        <f t="shared" si="157"/>
        <v/>
      </c>
      <c r="J650" s="126" t="str">
        <f t="shared" si="145"/>
        <v/>
      </c>
      <c r="K650" s="132" t="str">
        <f>IF($A650 &lt;&gt; "",VLOOKUP($A650,CSP!$1:$1048576,11,FALSE),"")</f>
        <v/>
      </c>
      <c r="L650" s="133" t="str">
        <f>IF($A650 &lt;&gt; "",VLOOKUP($A650,CSP!$1:$1048576,25,FALSE),"")</f>
        <v/>
      </c>
      <c r="N650" s="142"/>
      <c r="O650" s="144"/>
      <c r="P650" s="141" t="str">
        <f t="shared" ca="1" si="146"/>
        <v/>
      </c>
      <c r="W650" s="96">
        <f>SUMIF($E$11:$E$1004,AA650,AE$11:$AE$1004)</f>
        <v>0</v>
      </c>
      <c r="X650" s="74" t="str">
        <f t="shared" si="147"/>
        <v>sans</v>
      </c>
      <c r="Y650" s="74">
        <f>SUMIF($E$11:$E$1004,AA650,AD$11:$AD$1004)</f>
        <v>0</v>
      </c>
      <c r="Z650" s="95">
        <f>SUMIF($E$11:$E$1004,AA650,AB$11:$AB$1004)</f>
        <v>0</v>
      </c>
      <c r="AA650" s="97">
        <f t="shared" si="158"/>
        <v>640</v>
      </c>
      <c r="AB650" s="74">
        <f t="shared" si="148"/>
        <v>0</v>
      </c>
      <c r="AC650" s="74">
        <f t="shared" si="149"/>
        <v>0</v>
      </c>
      <c r="AD650" s="74">
        <f t="shared" si="150"/>
        <v>0</v>
      </c>
      <c r="AE650" s="96">
        <f t="shared" si="151"/>
        <v>0</v>
      </c>
      <c r="AF650" s="74" t="str">
        <f t="shared" si="152"/>
        <v>sans</v>
      </c>
      <c r="AG650" s="74">
        <f t="shared" si="153"/>
        <v>0</v>
      </c>
      <c r="AH650" s="74">
        <f t="shared" si="144"/>
        <v>0</v>
      </c>
      <c r="AI650" s="74">
        <f t="shared" si="159"/>
        <v>0</v>
      </c>
      <c r="AJ650" s="74">
        <f t="shared" si="154"/>
        <v>0</v>
      </c>
      <c r="AK650" s="74">
        <f t="shared" si="155"/>
        <v>0</v>
      </c>
    </row>
    <row r="651" spans="1:37" ht="15.75" customHeight="1">
      <c r="A651" s="20"/>
      <c r="B651" s="19"/>
      <c r="C651" s="19"/>
      <c r="D651" s="70"/>
      <c r="E651" s="71"/>
      <c r="F651" s="125" t="str">
        <f>IF($A651 &lt;&gt; "",VLOOKUP($A651,CSP!$1:$1048576,10,FALSE)/1000000,"")</f>
        <v/>
      </c>
      <c r="G651" s="125" t="str">
        <f>IF($A651 &lt;&gt; "",VLOOKUP($A651,CSP!$1:$1048576,14,FALSE)/1000000,"")</f>
        <v/>
      </c>
      <c r="H651" s="126" t="str">
        <f t="shared" si="156"/>
        <v/>
      </c>
      <c r="I651" s="126" t="str">
        <f t="shared" si="157"/>
        <v/>
      </c>
      <c r="J651" s="126" t="str">
        <f t="shared" si="145"/>
        <v/>
      </c>
      <c r="K651" s="132" t="str">
        <f>IF($A651 &lt;&gt; "",VLOOKUP($A651,CSP!$1:$1048576,11,FALSE),"")</f>
        <v/>
      </c>
      <c r="L651" s="133" t="str">
        <f>IF($A651 &lt;&gt; "",VLOOKUP($A651,CSP!$1:$1048576,25,FALSE),"")</f>
        <v/>
      </c>
      <c r="N651" s="142"/>
      <c r="O651" s="144"/>
      <c r="P651" s="141" t="str">
        <f t="shared" ca="1" si="146"/>
        <v/>
      </c>
      <c r="W651" s="96">
        <f>SUMIF($E$11:$E$1004,AA651,AE$11:$AE$1004)</f>
        <v>0</v>
      </c>
      <c r="X651" s="74" t="str">
        <f t="shared" si="147"/>
        <v>sans</v>
      </c>
      <c r="Y651" s="74">
        <f>SUMIF($E$11:$E$1004,AA651,AD$11:$AD$1004)</f>
        <v>0</v>
      </c>
      <c r="Z651" s="95">
        <f>SUMIF($E$11:$E$1004,AA651,AB$11:$AB$1004)</f>
        <v>0</v>
      </c>
      <c r="AA651" s="97">
        <f t="shared" si="158"/>
        <v>641</v>
      </c>
      <c r="AB651" s="74">
        <f t="shared" si="148"/>
        <v>0</v>
      </c>
      <c r="AC651" s="74">
        <f t="shared" si="149"/>
        <v>0</v>
      </c>
      <c r="AD651" s="74">
        <f t="shared" si="150"/>
        <v>0</v>
      </c>
      <c r="AE651" s="96">
        <f t="shared" si="151"/>
        <v>0</v>
      </c>
      <c r="AF651" s="74" t="str">
        <f t="shared" si="152"/>
        <v>sans</v>
      </c>
      <c r="AG651" s="74">
        <f t="shared" si="153"/>
        <v>0</v>
      </c>
      <c r="AH651" s="74">
        <f t="shared" ref="AH651:AH714" si="160">IF($G$5=E651,AG651,0)</f>
        <v>0</v>
      </c>
      <c r="AI651" s="74">
        <f t="shared" si="159"/>
        <v>0</v>
      </c>
      <c r="AJ651" s="74">
        <f t="shared" si="154"/>
        <v>0</v>
      </c>
      <c r="AK651" s="74">
        <f t="shared" si="155"/>
        <v>0</v>
      </c>
    </row>
    <row r="652" spans="1:37" ht="15.75" customHeight="1">
      <c r="A652" s="20"/>
      <c r="B652" s="19"/>
      <c r="C652" s="19"/>
      <c r="D652" s="70"/>
      <c r="E652" s="71"/>
      <c r="F652" s="125" t="str">
        <f>IF($A652 &lt;&gt; "",VLOOKUP($A652,CSP!$1:$1048576,10,FALSE)/1000000,"")</f>
        <v/>
      </c>
      <c r="G652" s="125" t="str">
        <f>IF($A652 &lt;&gt; "",VLOOKUP($A652,CSP!$1:$1048576,14,FALSE)/1000000,"")</f>
        <v/>
      </c>
      <c r="H652" s="126" t="str">
        <f t="shared" si="156"/>
        <v/>
      </c>
      <c r="I652" s="126" t="str">
        <f t="shared" si="157"/>
        <v/>
      </c>
      <c r="J652" s="126" t="str">
        <f t="shared" ref="J652:J715" si="161">IF(OR(AND(B652="",C652=""),A652=""),"",IF(OR(AND(B652&lt;&gt;"",B652&lt;F652),AND(C652&lt;&gt;"",C652&lt;F652)),"sans",IF(OR(AND(C652&lt;&gt;"",C652&gt;=F652),AND(B652&gt;=F652,B652&lt;G652)),"D",IF(AND(B652&gt;=G652,B652&lt;10*G652,D652&lt;&gt;"oui"),"C",IF(OR(AND(B652&lt;1000*G652,D652="oui"),AND(B652&gt;=G652*10,B652&lt;1000*G652)),"B",IF(B652&gt;=1000*G652,"A",""))))))</f>
        <v/>
      </c>
      <c r="K652" s="132" t="str">
        <f>IF($A652 &lt;&gt; "",VLOOKUP($A652,CSP!$1:$1048576,11,FALSE),"")</f>
        <v/>
      </c>
      <c r="L652" s="133" t="str">
        <f>IF($A652 &lt;&gt; "",VLOOKUP($A652,CSP!$1:$1048576,25,FALSE),"")</f>
        <v/>
      </c>
      <c r="N652" s="142"/>
      <c r="O652" s="144"/>
      <c r="P652" s="141" t="str">
        <f t="shared" ref="P652:P715" ca="1" si="162">IF(OR(N652="",O652="",A652=""),"",N652/(2^((TODAY()-O652)/L652)))</f>
        <v/>
      </c>
      <c r="W652" s="96">
        <f>SUMIF($E$11:$E$1004,AA652,AE$11:$AE$1004)</f>
        <v>0</v>
      </c>
      <c r="X652" s="74" t="str">
        <f t="shared" ref="X652:X715" si="163">IF(Z652&gt;=1000,"A",IF(OR(Z652&gt;=10,Y652&gt;=1),"B",IF(Z652&gt;=1,"C",IF(W652&gt;=1,"D","sans"))))</f>
        <v>sans</v>
      </c>
      <c r="Y652" s="74">
        <f>SUMIF($E$11:$E$1004,AA652,AD$11:$AD$1004)</f>
        <v>0</v>
      </c>
      <c r="Z652" s="95">
        <f>SUMIF($E$11:$E$1004,AA652,AB$11:$AB$1004)</f>
        <v>0</v>
      </c>
      <c r="AA652" s="97">
        <f t="shared" si="158"/>
        <v>642</v>
      </c>
      <c r="AB652" s="74">
        <f t="shared" ref="AB652:AB715" si="164">IF(AND(B652&lt;&gt;"",G652&lt;&gt;""),B652/G652,0)</f>
        <v>0</v>
      </c>
      <c r="AC652" s="74">
        <f t="shared" ref="AC652:AC715" si="165">IF(AB652&gt;=1,1,0)</f>
        <v>0</v>
      </c>
      <c r="AD652" s="74">
        <f t="shared" ref="AD652:AD715" si="166">IF(AND(B652&lt;&gt;"",D652="oui"),1,0)</f>
        <v>0</v>
      </c>
      <c r="AE652" s="96">
        <f t="shared" ref="AE652:AE715" si="167">IF(B652&lt;&gt;"",B652/F652,0)</f>
        <v>0</v>
      </c>
      <c r="AF652" s="74" t="str">
        <f t="shared" ref="AF652:AF715" si="168">X652</f>
        <v>sans</v>
      </c>
      <c r="AG652" s="74">
        <f t="shared" ref="AG652:AG715" si="169">IF(B652&lt;&gt;"",IF(J652="sans",0,IF(J652="A",4,IF(J652="B",3,IF(J652="C",2,IF(J652="D",1,""))))),0)</f>
        <v>0</v>
      </c>
      <c r="AH652" s="74">
        <f t="shared" si="160"/>
        <v>0</v>
      </c>
      <c r="AI652" s="74">
        <f t="shared" si="159"/>
        <v>0</v>
      </c>
      <c r="AJ652" s="74">
        <f t="shared" ref="AJ652:AJ715" si="170">IF(AI652&gt;=1,1,0)</f>
        <v>0</v>
      </c>
      <c r="AK652" s="74">
        <f t="shared" ref="AK652:AK715" si="171">IF(C652&lt;&gt;"",L652,0)</f>
        <v>0</v>
      </c>
    </row>
    <row r="653" spans="1:37" ht="15.75" customHeight="1">
      <c r="A653" s="20"/>
      <c r="B653" s="19"/>
      <c r="C653" s="19"/>
      <c r="D653" s="70"/>
      <c r="E653" s="71"/>
      <c r="F653" s="125" t="str">
        <f>IF($A653 &lt;&gt; "",VLOOKUP($A653,CSP!$1:$1048576,10,FALSE)/1000000,"")</f>
        <v/>
      </c>
      <c r="G653" s="125" t="str">
        <f>IF($A653 &lt;&gt; "",VLOOKUP($A653,CSP!$1:$1048576,14,FALSE)/1000000,"")</f>
        <v/>
      </c>
      <c r="H653" s="126" t="str">
        <f t="shared" ref="H653:H716" si="172">IF(AND(C653&lt;&gt;0,A653&lt;&gt;""), $C653/$F653,"")</f>
        <v/>
      </c>
      <c r="I653" s="126" t="str">
        <f t="shared" ref="I653:I716" si="173">IF(AND(F653=0,OR(B653&lt;&gt;"",C653&lt;&gt;"")),1,IF(AND(A653&lt;&gt;"",OR(B653&lt;&gt;"",C653&lt;&gt;"")),(B653+C653)/F653,""))</f>
        <v/>
      </c>
      <c r="J653" s="126" t="str">
        <f t="shared" si="161"/>
        <v/>
      </c>
      <c r="K653" s="132" t="str">
        <f>IF($A653 &lt;&gt; "",VLOOKUP($A653,CSP!$1:$1048576,11,FALSE),"")</f>
        <v/>
      </c>
      <c r="L653" s="133" t="str">
        <f>IF($A653 &lt;&gt; "",VLOOKUP($A653,CSP!$1:$1048576,25,FALSE),"")</f>
        <v/>
      </c>
      <c r="N653" s="142"/>
      <c r="O653" s="144"/>
      <c r="P653" s="141" t="str">
        <f t="shared" ca="1" si="162"/>
        <v/>
      </c>
      <c r="W653" s="96">
        <f>SUMIF($E$11:$E$1004,AA653,AE$11:$AE$1004)</f>
        <v>0</v>
      </c>
      <c r="X653" s="74" t="str">
        <f t="shared" si="163"/>
        <v>sans</v>
      </c>
      <c r="Y653" s="74">
        <f>SUMIF($E$11:$E$1004,AA653,AD$11:$AD$1004)</f>
        <v>0</v>
      </c>
      <c r="Z653" s="95">
        <f>SUMIF($E$11:$E$1004,AA653,AB$11:$AB$1004)</f>
        <v>0</v>
      </c>
      <c r="AA653" s="97">
        <f t="shared" ref="AA653:AA716" si="174">1+AA652</f>
        <v>643</v>
      </c>
      <c r="AB653" s="74">
        <f t="shared" si="164"/>
        <v>0</v>
      </c>
      <c r="AC653" s="74">
        <f t="shared" si="165"/>
        <v>0</v>
      </c>
      <c r="AD653" s="74">
        <f t="shared" si="166"/>
        <v>0</v>
      </c>
      <c r="AE653" s="96">
        <f t="shared" si="167"/>
        <v>0</v>
      </c>
      <c r="AF653" s="74" t="str">
        <f t="shared" si="168"/>
        <v>sans</v>
      </c>
      <c r="AG653" s="74">
        <f t="shared" si="169"/>
        <v>0</v>
      </c>
      <c r="AH653" s="74">
        <f t="shared" si="160"/>
        <v>0</v>
      </c>
      <c r="AI653" s="74">
        <f t="shared" ref="AI653:AI716" si="175">IF(AND(B653&lt;&gt;"",ISNUMBER(K653),K653&lt;&gt;0),B653/K653,0)</f>
        <v>0</v>
      </c>
      <c r="AJ653" s="74">
        <f t="shared" si="170"/>
        <v>0</v>
      </c>
      <c r="AK653" s="74">
        <f t="shared" si="171"/>
        <v>0</v>
      </c>
    </row>
    <row r="654" spans="1:37" ht="15.75" customHeight="1">
      <c r="A654" s="20"/>
      <c r="B654" s="19"/>
      <c r="C654" s="19"/>
      <c r="D654" s="70"/>
      <c r="E654" s="71"/>
      <c r="F654" s="125" t="str">
        <f>IF($A654 &lt;&gt; "",VLOOKUP($A654,CSP!$1:$1048576,10,FALSE)/1000000,"")</f>
        <v/>
      </c>
      <c r="G654" s="125" t="str">
        <f>IF($A654 &lt;&gt; "",VLOOKUP($A654,CSP!$1:$1048576,14,FALSE)/1000000,"")</f>
        <v/>
      </c>
      <c r="H654" s="126" t="str">
        <f t="shared" si="172"/>
        <v/>
      </c>
      <c r="I654" s="126" t="str">
        <f t="shared" si="173"/>
        <v/>
      </c>
      <c r="J654" s="126" t="str">
        <f t="shared" si="161"/>
        <v/>
      </c>
      <c r="K654" s="132" t="str">
        <f>IF($A654 &lt;&gt; "",VLOOKUP($A654,CSP!$1:$1048576,11,FALSE),"")</f>
        <v/>
      </c>
      <c r="L654" s="133" t="str">
        <f>IF($A654 &lt;&gt; "",VLOOKUP($A654,CSP!$1:$1048576,25,FALSE),"")</f>
        <v/>
      </c>
      <c r="N654" s="142"/>
      <c r="O654" s="144"/>
      <c r="P654" s="141" t="str">
        <f t="shared" ca="1" si="162"/>
        <v/>
      </c>
      <c r="W654" s="96">
        <f>SUMIF($E$11:$E$1004,AA654,AE$11:$AE$1004)</f>
        <v>0</v>
      </c>
      <c r="X654" s="74" t="str">
        <f t="shared" si="163"/>
        <v>sans</v>
      </c>
      <c r="Y654" s="74">
        <f>SUMIF($E$11:$E$1004,AA654,AD$11:$AD$1004)</f>
        <v>0</v>
      </c>
      <c r="Z654" s="95">
        <f>SUMIF($E$11:$E$1004,AA654,AB$11:$AB$1004)</f>
        <v>0</v>
      </c>
      <c r="AA654" s="97">
        <f t="shared" si="174"/>
        <v>644</v>
      </c>
      <c r="AB654" s="74">
        <f t="shared" si="164"/>
        <v>0</v>
      </c>
      <c r="AC654" s="74">
        <f t="shared" si="165"/>
        <v>0</v>
      </c>
      <c r="AD654" s="74">
        <f t="shared" si="166"/>
        <v>0</v>
      </c>
      <c r="AE654" s="96">
        <f t="shared" si="167"/>
        <v>0</v>
      </c>
      <c r="AF654" s="74" t="str">
        <f t="shared" si="168"/>
        <v>sans</v>
      </c>
      <c r="AG654" s="74">
        <f t="shared" si="169"/>
        <v>0</v>
      </c>
      <c r="AH654" s="74">
        <f t="shared" si="160"/>
        <v>0</v>
      </c>
      <c r="AI654" s="74">
        <f t="shared" si="175"/>
        <v>0</v>
      </c>
      <c r="AJ654" s="74">
        <f t="shared" si="170"/>
        <v>0</v>
      </c>
      <c r="AK654" s="74">
        <f t="shared" si="171"/>
        <v>0</v>
      </c>
    </row>
    <row r="655" spans="1:37" ht="15.75" customHeight="1">
      <c r="A655" s="20"/>
      <c r="B655" s="19"/>
      <c r="C655" s="19"/>
      <c r="D655" s="70"/>
      <c r="E655" s="71"/>
      <c r="F655" s="125" t="str">
        <f>IF($A655 &lt;&gt; "",VLOOKUP($A655,CSP!$1:$1048576,10,FALSE)/1000000,"")</f>
        <v/>
      </c>
      <c r="G655" s="125" t="str">
        <f>IF($A655 &lt;&gt; "",VLOOKUP($A655,CSP!$1:$1048576,14,FALSE)/1000000,"")</f>
        <v/>
      </c>
      <c r="H655" s="126" t="str">
        <f t="shared" si="172"/>
        <v/>
      </c>
      <c r="I655" s="126" t="str">
        <f t="shared" si="173"/>
        <v/>
      </c>
      <c r="J655" s="126" t="str">
        <f t="shared" si="161"/>
        <v/>
      </c>
      <c r="K655" s="132" t="str">
        <f>IF($A655 &lt;&gt; "",VLOOKUP($A655,CSP!$1:$1048576,11,FALSE),"")</f>
        <v/>
      </c>
      <c r="L655" s="133" t="str">
        <f>IF($A655 &lt;&gt; "",VLOOKUP($A655,CSP!$1:$1048576,25,FALSE),"")</f>
        <v/>
      </c>
      <c r="N655" s="142"/>
      <c r="O655" s="144"/>
      <c r="P655" s="141" t="str">
        <f t="shared" ca="1" si="162"/>
        <v/>
      </c>
      <c r="W655" s="96">
        <f>SUMIF($E$11:$E$1004,AA655,AE$11:$AE$1004)</f>
        <v>0</v>
      </c>
      <c r="X655" s="74" t="str">
        <f t="shared" si="163"/>
        <v>sans</v>
      </c>
      <c r="Y655" s="74">
        <f>SUMIF($E$11:$E$1004,AA655,AD$11:$AD$1004)</f>
        <v>0</v>
      </c>
      <c r="Z655" s="95">
        <f>SUMIF($E$11:$E$1004,AA655,AB$11:$AB$1004)</f>
        <v>0</v>
      </c>
      <c r="AA655" s="97">
        <f t="shared" si="174"/>
        <v>645</v>
      </c>
      <c r="AB655" s="74">
        <f t="shared" si="164"/>
        <v>0</v>
      </c>
      <c r="AC655" s="74">
        <f t="shared" si="165"/>
        <v>0</v>
      </c>
      <c r="AD655" s="74">
        <f t="shared" si="166"/>
        <v>0</v>
      </c>
      <c r="AE655" s="96">
        <f t="shared" si="167"/>
        <v>0</v>
      </c>
      <c r="AF655" s="74" t="str">
        <f t="shared" si="168"/>
        <v>sans</v>
      </c>
      <c r="AG655" s="74">
        <f t="shared" si="169"/>
        <v>0</v>
      </c>
      <c r="AH655" s="74">
        <f t="shared" si="160"/>
        <v>0</v>
      </c>
      <c r="AI655" s="74">
        <f t="shared" si="175"/>
        <v>0</v>
      </c>
      <c r="AJ655" s="74">
        <f t="shared" si="170"/>
        <v>0</v>
      </c>
      <c r="AK655" s="74">
        <f t="shared" si="171"/>
        <v>0</v>
      </c>
    </row>
    <row r="656" spans="1:37" ht="15.75" customHeight="1">
      <c r="A656" s="20"/>
      <c r="B656" s="19"/>
      <c r="C656" s="19"/>
      <c r="D656" s="70"/>
      <c r="E656" s="71"/>
      <c r="F656" s="125" t="str">
        <f>IF($A656 &lt;&gt; "",VLOOKUP($A656,CSP!$1:$1048576,10,FALSE)/1000000,"")</f>
        <v/>
      </c>
      <c r="G656" s="125" t="str">
        <f>IF($A656 &lt;&gt; "",VLOOKUP($A656,CSP!$1:$1048576,14,FALSE)/1000000,"")</f>
        <v/>
      </c>
      <c r="H656" s="126" t="str">
        <f t="shared" si="172"/>
        <v/>
      </c>
      <c r="I656" s="126" t="str">
        <f t="shared" si="173"/>
        <v/>
      </c>
      <c r="J656" s="126" t="str">
        <f t="shared" si="161"/>
        <v/>
      </c>
      <c r="K656" s="132" t="str">
        <f>IF($A656 &lt;&gt; "",VLOOKUP($A656,CSP!$1:$1048576,11,FALSE),"")</f>
        <v/>
      </c>
      <c r="L656" s="133" t="str">
        <f>IF($A656 &lt;&gt; "",VLOOKUP($A656,CSP!$1:$1048576,25,FALSE),"")</f>
        <v/>
      </c>
      <c r="N656" s="142"/>
      <c r="O656" s="144"/>
      <c r="P656" s="141" t="str">
        <f t="shared" ca="1" si="162"/>
        <v/>
      </c>
      <c r="W656" s="96">
        <f>SUMIF($E$11:$E$1004,AA656,AE$11:$AE$1004)</f>
        <v>0</v>
      </c>
      <c r="X656" s="74" t="str">
        <f t="shared" si="163"/>
        <v>sans</v>
      </c>
      <c r="Y656" s="74">
        <f>SUMIF($E$11:$E$1004,AA656,AD$11:$AD$1004)</f>
        <v>0</v>
      </c>
      <c r="Z656" s="95">
        <f>SUMIF($E$11:$E$1004,AA656,AB$11:$AB$1004)</f>
        <v>0</v>
      </c>
      <c r="AA656" s="97">
        <f t="shared" si="174"/>
        <v>646</v>
      </c>
      <c r="AB656" s="74">
        <f t="shared" si="164"/>
        <v>0</v>
      </c>
      <c r="AC656" s="74">
        <f t="shared" si="165"/>
        <v>0</v>
      </c>
      <c r="AD656" s="74">
        <f t="shared" si="166"/>
        <v>0</v>
      </c>
      <c r="AE656" s="96">
        <f t="shared" si="167"/>
        <v>0</v>
      </c>
      <c r="AF656" s="74" t="str">
        <f t="shared" si="168"/>
        <v>sans</v>
      </c>
      <c r="AG656" s="74">
        <f t="shared" si="169"/>
        <v>0</v>
      </c>
      <c r="AH656" s="74">
        <f t="shared" si="160"/>
        <v>0</v>
      </c>
      <c r="AI656" s="74">
        <f t="shared" si="175"/>
        <v>0</v>
      </c>
      <c r="AJ656" s="74">
        <f t="shared" si="170"/>
        <v>0</v>
      </c>
      <c r="AK656" s="74">
        <f t="shared" si="171"/>
        <v>0</v>
      </c>
    </row>
    <row r="657" spans="1:37" ht="15.75" customHeight="1">
      <c r="A657" s="20"/>
      <c r="B657" s="19"/>
      <c r="C657" s="19"/>
      <c r="D657" s="70"/>
      <c r="E657" s="71"/>
      <c r="F657" s="125" t="str">
        <f>IF($A657 &lt;&gt; "",VLOOKUP($A657,CSP!$1:$1048576,10,FALSE)/1000000,"")</f>
        <v/>
      </c>
      <c r="G657" s="125" t="str">
        <f>IF($A657 &lt;&gt; "",VLOOKUP($A657,CSP!$1:$1048576,14,FALSE)/1000000,"")</f>
        <v/>
      </c>
      <c r="H657" s="126" t="str">
        <f t="shared" si="172"/>
        <v/>
      </c>
      <c r="I657" s="126" t="str">
        <f t="shared" si="173"/>
        <v/>
      </c>
      <c r="J657" s="126" t="str">
        <f t="shared" si="161"/>
        <v/>
      </c>
      <c r="K657" s="132" t="str">
        <f>IF($A657 &lt;&gt; "",VLOOKUP($A657,CSP!$1:$1048576,11,FALSE),"")</f>
        <v/>
      </c>
      <c r="L657" s="133" t="str">
        <f>IF($A657 &lt;&gt; "",VLOOKUP($A657,CSP!$1:$1048576,25,FALSE),"")</f>
        <v/>
      </c>
      <c r="N657" s="142"/>
      <c r="O657" s="144"/>
      <c r="P657" s="141" t="str">
        <f t="shared" ca="1" si="162"/>
        <v/>
      </c>
      <c r="W657" s="96">
        <f>SUMIF($E$11:$E$1004,AA657,AE$11:$AE$1004)</f>
        <v>0</v>
      </c>
      <c r="X657" s="74" t="str">
        <f t="shared" si="163"/>
        <v>sans</v>
      </c>
      <c r="Y657" s="74">
        <f>SUMIF($E$11:$E$1004,AA657,AD$11:$AD$1004)</f>
        <v>0</v>
      </c>
      <c r="Z657" s="95">
        <f>SUMIF($E$11:$E$1004,AA657,AB$11:$AB$1004)</f>
        <v>0</v>
      </c>
      <c r="AA657" s="97">
        <f t="shared" si="174"/>
        <v>647</v>
      </c>
      <c r="AB657" s="74">
        <f t="shared" si="164"/>
        <v>0</v>
      </c>
      <c r="AC657" s="74">
        <f t="shared" si="165"/>
        <v>0</v>
      </c>
      <c r="AD657" s="74">
        <f t="shared" si="166"/>
        <v>0</v>
      </c>
      <c r="AE657" s="96">
        <f t="shared" si="167"/>
        <v>0</v>
      </c>
      <c r="AF657" s="74" t="str">
        <f t="shared" si="168"/>
        <v>sans</v>
      </c>
      <c r="AG657" s="74">
        <f t="shared" si="169"/>
        <v>0</v>
      </c>
      <c r="AH657" s="74">
        <f t="shared" si="160"/>
        <v>0</v>
      </c>
      <c r="AI657" s="74">
        <f t="shared" si="175"/>
        <v>0</v>
      </c>
      <c r="AJ657" s="74">
        <f t="shared" si="170"/>
        <v>0</v>
      </c>
      <c r="AK657" s="74">
        <f t="shared" si="171"/>
        <v>0</v>
      </c>
    </row>
    <row r="658" spans="1:37" ht="15.75" customHeight="1">
      <c r="A658" s="20"/>
      <c r="B658" s="19"/>
      <c r="C658" s="19"/>
      <c r="D658" s="70"/>
      <c r="E658" s="71"/>
      <c r="F658" s="125" t="str">
        <f>IF($A658 &lt;&gt; "",VLOOKUP($A658,CSP!$1:$1048576,10,FALSE)/1000000,"")</f>
        <v/>
      </c>
      <c r="G658" s="125" t="str">
        <f>IF($A658 &lt;&gt; "",VLOOKUP($A658,CSP!$1:$1048576,14,FALSE)/1000000,"")</f>
        <v/>
      </c>
      <c r="H658" s="126" t="str">
        <f t="shared" si="172"/>
        <v/>
      </c>
      <c r="I658" s="126" t="str">
        <f t="shared" si="173"/>
        <v/>
      </c>
      <c r="J658" s="126" t="str">
        <f t="shared" si="161"/>
        <v/>
      </c>
      <c r="K658" s="132" t="str">
        <f>IF($A658 &lt;&gt; "",VLOOKUP($A658,CSP!$1:$1048576,11,FALSE),"")</f>
        <v/>
      </c>
      <c r="L658" s="133" t="str">
        <f>IF($A658 &lt;&gt; "",VLOOKUP($A658,CSP!$1:$1048576,25,FALSE),"")</f>
        <v/>
      </c>
      <c r="N658" s="142"/>
      <c r="O658" s="144"/>
      <c r="P658" s="141" t="str">
        <f t="shared" ca="1" si="162"/>
        <v/>
      </c>
      <c r="W658" s="96">
        <f>SUMIF($E$11:$E$1004,AA658,AE$11:$AE$1004)</f>
        <v>0</v>
      </c>
      <c r="X658" s="74" t="str">
        <f t="shared" si="163"/>
        <v>sans</v>
      </c>
      <c r="Y658" s="74">
        <f>SUMIF($E$11:$E$1004,AA658,AD$11:$AD$1004)</f>
        <v>0</v>
      </c>
      <c r="Z658" s="95">
        <f>SUMIF($E$11:$E$1004,AA658,AB$11:$AB$1004)</f>
        <v>0</v>
      </c>
      <c r="AA658" s="97">
        <f t="shared" si="174"/>
        <v>648</v>
      </c>
      <c r="AB658" s="74">
        <f t="shared" si="164"/>
        <v>0</v>
      </c>
      <c r="AC658" s="74">
        <f t="shared" si="165"/>
        <v>0</v>
      </c>
      <c r="AD658" s="74">
        <f t="shared" si="166"/>
        <v>0</v>
      </c>
      <c r="AE658" s="96">
        <f t="shared" si="167"/>
        <v>0</v>
      </c>
      <c r="AF658" s="74" t="str">
        <f t="shared" si="168"/>
        <v>sans</v>
      </c>
      <c r="AG658" s="74">
        <f t="shared" si="169"/>
        <v>0</v>
      </c>
      <c r="AH658" s="74">
        <f t="shared" si="160"/>
        <v>0</v>
      </c>
      <c r="AI658" s="74">
        <f t="shared" si="175"/>
        <v>0</v>
      </c>
      <c r="AJ658" s="74">
        <f t="shared" si="170"/>
        <v>0</v>
      </c>
      <c r="AK658" s="74">
        <f t="shared" si="171"/>
        <v>0</v>
      </c>
    </row>
    <row r="659" spans="1:37" ht="15.75" customHeight="1">
      <c r="A659" s="20"/>
      <c r="B659" s="19"/>
      <c r="C659" s="19"/>
      <c r="D659" s="70"/>
      <c r="E659" s="71"/>
      <c r="F659" s="125" t="str">
        <f>IF($A659 &lt;&gt; "",VLOOKUP($A659,CSP!$1:$1048576,10,FALSE)/1000000,"")</f>
        <v/>
      </c>
      <c r="G659" s="125" t="str">
        <f>IF($A659 &lt;&gt; "",VLOOKUP($A659,CSP!$1:$1048576,14,FALSE)/1000000,"")</f>
        <v/>
      </c>
      <c r="H659" s="126" t="str">
        <f t="shared" si="172"/>
        <v/>
      </c>
      <c r="I659" s="126" t="str">
        <f t="shared" si="173"/>
        <v/>
      </c>
      <c r="J659" s="126" t="str">
        <f t="shared" si="161"/>
        <v/>
      </c>
      <c r="K659" s="132" t="str">
        <f>IF($A659 &lt;&gt; "",VLOOKUP($A659,CSP!$1:$1048576,11,FALSE),"")</f>
        <v/>
      </c>
      <c r="L659" s="133" t="str">
        <f>IF($A659 &lt;&gt; "",VLOOKUP($A659,CSP!$1:$1048576,25,FALSE),"")</f>
        <v/>
      </c>
      <c r="N659" s="142"/>
      <c r="O659" s="144"/>
      <c r="P659" s="141" t="str">
        <f t="shared" ca="1" si="162"/>
        <v/>
      </c>
      <c r="W659" s="96">
        <f>SUMIF($E$11:$E$1004,AA659,AE$11:$AE$1004)</f>
        <v>0</v>
      </c>
      <c r="X659" s="74" t="str">
        <f t="shared" si="163"/>
        <v>sans</v>
      </c>
      <c r="Y659" s="74">
        <f>SUMIF($E$11:$E$1004,AA659,AD$11:$AD$1004)</f>
        <v>0</v>
      </c>
      <c r="Z659" s="95">
        <f>SUMIF($E$11:$E$1004,AA659,AB$11:$AB$1004)</f>
        <v>0</v>
      </c>
      <c r="AA659" s="97">
        <f t="shared" si="174"/>
        <v>649</v>
      </c>
      <c r="AB659" s="74">
        <f t="shared" si="164"/>
        <v>0</v>
      </c>
      <c r="AC659" s="74">
        <f t="shared" si="165"/>
        <v>0</v>
      </c>
      <c r="AD659" s="74">
        <f t="shared" si="166"/>
        <v>0</v>
      </c>
      <c r="AE659" s="96">
        <f t="shared" si="167"/>
        <v>0</v>
      </c>
      <c r="AF659" s="74" t="str">
        <f t="shared" si="168"/>
        <v>sans</v>
      </c>
      <c r="AG659" s="74">
        <f t="shared" si="169"/>
        <v>0</v>
      </c>
      <c r="AH659" s="74">
        <f t="shared" si="160"/>
        <v>0</v>
      </c>
      <c r="AI659" s="74">
        <f t="shared" si="175"/>
        <v>0</v>
      </c>
      <c r="AJ659" s="74">
        <f t="shared" si="170"/>
        <v>0</v>
      </c>
      <c r="AK659" s="74">
        <f t="shared" si="171"/>
        <v>0</v>
      </c>
    </row>
    <row r="660" spans="1:37" ht="15.75" customHeight="1">
      <c r="A660" s="20"/>
      <c r="B660" s="19"/>
      <c r="C660" s="19"/>
      <c r="D660" s="70"/>
      <c r="E660" s="71"/>
      <c r="F660" s="125" t="str">
        <f>IF($A660 &lt;&gt; "",VLOOKUP($A660,CSP!$1:$1048576,10,FALSE)/1000000,"")</f>
        <v/>
      </c>
      <c r="G660" s="125" t="str">
        <f>IF($A660 &lt;&gt; "",VLOOKUP($A660,CSP!$1:$1048576,14,FALSE)/1000000,"")</f>
        <v/>
      </c>
      <c r="H660" s="126" t="str">
        <f t="shared" si="172"/>
        <v/>
      </c>
      <c r="I660" s="126" t="str">
        <f t="shared" si="173"/>
        <v/>
      </c>
      <c r="J660" s="126" t="str">
        <f t="shared" si="161"/>
        <v/>
      </c>
      <c r="K660" s="132" t="str">
        <f>IF($A660 &lt;&gt; "",VLOOKUP($A660,CSP!$1:$1048576,11,FALSE),"")</f>
        <v/>
      </c>
      <c r="L660" s="133" t="str">
        <f>IF($A660 &lt;&gt; "",VLOOKUP($A660,CSP!$1:$1048576,25,FALSE),"")</f>
        <v/>
      </c>
      <c r="N660" s="142"/>
      <c r="O660" s="144"/>
      <c r="P660" s="141" t="str">
        <f t="shared" ca="1" si="162"/>
        <v/>
      </c>
      <c r="W660" s="96">
        <f>SUMIF($E$11:$E$1004,AA660,AE$11:$AE$1004)</f>
        <v>0</v>
      </c>
      <c r="X660" s="74" t="str">
        <f t="shared" si="163"/>
        <v>sans</v>
      </c>
      <c r="Y660" s="74">
        <f>SUMIF($E$11:$E$1004,AA660,AD$11:$AD$1004)</f>
        <v>0</v>
      </c>
      <c r="Z660" s="95">
        <f>SUMIF($E$11:$E$1004,AA660,AB$11:$AB$1004)</f>
        <v>0</v>
      </c>
      <c r="AA660" s="97">
        <f t="shared" si="174"/>
        <v>650</v>
      </c>
      <c r="AB660" s="74">
        <f t="shared" si="164"/>
        <v>0</v>
      </c>
      <c r="AC660" s="74">
        <f t="shared" si="165"/>
        <v>0</v>
      </c>
      <c r="AD660" s="74">
        <f t="shared" si="166"/>
        <v>0</v>
      </c>
      <c r="AE660" s="96">
        <f t="shared" si="167"/>
        <v>0</v>
      </c>
      <c r="AF660" s="74" t="str">
        <f t="shared" si="168"/>
        <v>sans</v>
      </c>
      <c r="AG660" s="74">
        <f t="shared" si="169"/>
        <v>0</v>
      </c>
      <c r="AH660" s="74">
        <f t="shared" si="160"/>
        <v>0</v>
      </c>
      <c r="AI660" s="74">
        <f t="shared" si="175"/>
        <v>0</v>
      </c>
      <c r="AJ660" s="74">
        <f t="shared" si="170"/>
        <v>0</v>
      </c>
      <c r="AK660" s="74">
        <f t="shared" si="171"/>
        <v>0</v>
      </c>
    </row>
    <row r="661" spans="1:37" ht="15.75" customHeight="1">
      <c r="A661" s="20"/>
      <c r="B661" s="19"/>
      <c r="C661" s="19"/>
      <c r="D661" s="70"/>
      <c r="E661" s="71"/>
      <c r="F661" s="125" t="str">
        <f>IF($A661 &lt;&gt; "",VLOOKUP($A661,CSP!$1:$1048576,10,FALSE)/1000000,"")</f>
        <v/>
      </c>
      <c r="G661" s="125" t="str">
        <f>IF($A661 &lt;&gt; "",VLOOKUP($A661,CSP!$1:$1048576,14,FALSE)/1000000,"")</f>
        <v/>
      </c>
      <c r="H661" s="126" t="str">
        <f t="shared" si="172"/>
        <v/>
      </c>
      <c r="I661" s="126" t="str">
        <f t="shared" si="173"/>
        <v/>
      </c>
      <c r="J661" s="126" t="str">
        <f t="shared" si="161"/>
        <v/>
      </c>
      <c r="K661" s="132" t="str">
        <f>IF($A661 &lt;&gt; "",VLOOKUP($A661,CSP!$1:$1048576,11,FALSE),"")</f>
        <v/>
      </c>
      <c r="L661" s="133" t="str">
        <f>IF($A661 &lt;&gt; "",VLOOKUP($A661,CSP!$1:$1048576,25,FALSE),"")</f>
        <v/>
      </c>
      <c r="N661" s="142"/>
      <c r="O661" s="144"/>
      <c r="P661" s="141" t="str">
        <f t="shared" ca="1" si="162"/>
        <v/>
      </c>
      <c r="W661" s="96">
        <f>SUMIF($E$11:$E$1004,AA661,AE$11:$AE$1004)</f>
        <v>0</v>
      </c>
      <c r="X661" s="74" t="str">
        <f t="shared" si="163"/>
        <v>sans</v>
      </c>
      <c r="Y661" s="74">
        <f>SUMIF($E$11:$E$1004,AA661,AD$11:$AD$1004)</f>
        <v>0</v>
      </c>
      <c r="Z661" s="95">
        <f>SUMIF($E$11:$E$1004,AA661,AB$11:$AB$1004)</f>
        <v>0</v>
      </c>
      <c r="AA661" s="97">
        <f t="shared" si="174"/>
        <v>651</v>
      </c>
      <c r="AB661" s="74">
        <f t="shared" si="164"/>
        <v>0</v>
      </c>
      <c r="AC661" s="74">
        <f t="shared" si="165"/>
        <v>0</v>
      </c>
      <c r="AD661" s="74">
        <f t="shared" si="166"/>
        <v>0</v>
      </c>
      <c r="AE661" s="96">
        <f t="shared" si="167"/>
        <v>0</v>
      </c>
      <c r="AF661" s="74" t="str">
        <f t="shared" si="168"/>
        <v>sans</v>
      </c>
      <c r="AG661" s="74">
        <f t="shared" si="169"/>
        <v>0</v>
      </c>
      <c r="AH661" s="74">
        <f t="shared" si="160"/>
        <v>0</v>
      </c>
      <c r="AI661" s="74">
        <f t="shared" si="175"/>
        <v>0</v>
      </c>
      <c r="AJ661" s="74">
        <f t="shared" si="170"/>
        <v>0</v>
      </c>
      <c r="AK661" s="74">
        <f t="shared" si="171"/>
        <v>0</v>
      </c>
    </row>
    <row r="662" spans="1:37" ht="15.75" customHeight="1">
      <c r="A662" s="20"/>
      <c r="B662" s="19"/>
      <c r="C662" s="19"/>
      <c r="D662" s="70"/>
      <c r="E662" s="71"/>
      <c r="F662" s="125" t="str">
        <f>IF($A662 &lt;&gt; "",VLOOKUP($A662,CSP!$1:$1048576,10,FALSE)/1000000,"")</f>
        <v/>
      </c>
      <c r="G662" s="125" t="str">
        <f>IF($A662 &lt;&gt; "",VLOOKUP($A662,CSP!$1:$1048576,14,FALSE)/1000000,"")</f>
        <v/>
      </c>
      <c r="H662" s="126" t="str">
        <f t="shared" si="172"/>
        <v/>
      </c>
      <c r="I662" s="126" t="str">
        <f t="shared" si="173"/>
        <v/>
      </c>
      <c r="J662" s="126" t="str">
        <f t="shared" si="161"/>
        <v/>
      </c>
      <c r="K662" s="132" t="str">
        <f>IF($A662 &lt;&gt; "",VLOOKUP($A662,CSP!$1:$1048576,11,FALSE),"")</f>
        <v/>
      </c>
      <c r="L662" s="133" t="str">
        <f>IF($A662 &lt;&gt; "",VLOOKUP($A662,CSP!$1:$1048576,25,FALSE),"")</f>
        <v/>
      </c>
      <c r="N662" s="142"/>
      <c r="O662" s="144"/>
      <c r="P662" s="141" t="str">
        <f t="shared" ca="1" si="162"/>
        <v/>
      </c>
      <c r="W662" s="96">
        <f>SUMIF($E$11:$E$1004,AA662,AE$11:$AE$1004)</f>
        <v>0</v>
      </c>
      <c r="X662" s="74" t="str">
        <f t="shared" si="163"/>
        <v>sans</v>
      </c>
      <c r="Y662" s="74">
        <f>SUMIF($E$11:$E$1004,AA662,AD$11:$AD$1004)</f>
        <v>0</v>
      </c>
      <c r="Z662" s="95">
        <f>SUMIF($E$11:$E$1004,AA662,AB$11:$AB$1004)</f>
        <v>0</v>
      </c>
      <c r="AA662" s="97">
        <f t="shared" si="174"/>
        <v>652</v>
      </c>
      <c r="AB662" s="74">
        <f t="shared" si="164"/>
        <v>0</v>
      </c>
      <c r="AC662" s="74">
        <f t="shared" si="165"/>
        <v>0</v>
      </c>
      <c r="AD662" s="74">
        <f t="shared" si="166"/>
        <v>0</v>
      </c>
      <c r="AE662" s="96">
        <f t="shared" si="167"/>
        <v>0</v>
      </c>
      <c r="AF662" s="74" t="str">
        <f t="shared" si="168"/>
        <v>sans</v>
      </c>
      <c r="AG662" s="74">
        <f t="shared" si="169"/>
        <v>0</v>
      </c>
      <c r="AH662" s="74">
        <f t="shared" si="160"/>
        <v>0</v>
      </c>
      <c r="AI662" s="74">
        <f t="shared" si="175"/>
        <v>0</v>
      </c>
      <c r="AJ662" s="74">
        <f t="shared" si="170"/>
        <v>0</v>
      </c>
      <c r="AK662" s="74">
        <f t="shared" si="171"/>
        <v>0</v>
      </c>
    </row>
    <row r="663" spans="1:37" ht="15.75" customHeight="1">
      <c r="A663" s="20"/>
      <c r="B663" s="19"/>
      <c r="C663" s="19"/>
      <c r="D663" s="70"/>
      <c r="E663" s="71"/>
      <c r="F663" s="125" t="str">
        <f>IF($A663 &lt;&gt; "",VLOOKUP($A663,CSP!$1:$1048576,10,FALSE)/1000000,"")</f>
        <v/>
      </c>
      <c r="G663" s="125" t="str">
        <f>IF($A663 &lt;&gt; "",VLOOKUP($A663,CSP!$1:$1048576,14,FALSE)/1000000,"")</f>
        <v/>
      </c>
      <c r="H663" s="126" t="str">
        <f t="shared" si="172"/>
        <v/>
      </c>
      <c r="I663" s="126" t="str">
        <f t="shared" si="173"/>
        <v/>
      </c>
      <c r="J663" s="126" t="str">
        <f t="shared" si="161"/>
        <v/>
      </c>
      <c r="K663" s="132" t="str">
        <f>IF($A663 &lt;&gt; "",VLOOKUP($A663,CSP!$1:$1048576,11,FALSE),"")</f>
        <v/>
      </c>
      <c r="L663" s="133" t="str">
        <f>IF($A663 &lt;&gt; "",VLOOKUP($A663,CSP!$1:$1048576,25,FALSE),"")</f>
        <v/>
      </c>
      <c r="N663" s="142"/>
      <c r="O663" s="144"/>
      <c r="P663" s="141" t="str">
        <f t="shared" ca="1" si="162"/>
        <v/>
      </c>
      <c r="W663" s="96">
        <f>SUMIF($E$11:$E$1004,AA663,AE$11:$AE$1004)</f>
        <v>0</v>
      </c>
      <c r="X663" s="74" t="str">
        <f t="shared" si="163"/>
        <v>sans</v>
      </c>
      <c r="Y663" s="74">
        <f>SUMIF($E$11:$E$1004,AA663,AD$11:$AD$1004)</f>
        <v>0</v>
      </c>
      <c r="Z663" s="95">
        <f>SUMIF($E$11:$E$1004,AA663,AB$11:$AB$1004)</f>
        <v>0</v>
      </c>
      <c r="AA663" s="97">
        <f t="shared" si="174"/>
        <v>653</v>
      </c>
      <c r="AB663" s="74">
        <f t="shared" si="164"/>
        <v>0</v>
      </c>
      <c r="AC663" s="74">
        <f t="shared" si="165"/>
        <v>0</v>
      </c>
      <c r="AD663" s="74">
        <f t="shared" si="166"/>
        <v>0</v>
      </c>
      <c r="AE663" s="96">
        <f t="shared" si="167"/>
        <v>0</v>
      </c>
      <c r="AF663" s="74" t="str">
        <f t="shared" si="168"/>
        <v>sans</v>
      </c>
      <c r="AG663" s="74">
        <f t="shared" si="169"/>
        <v>0</v>
      </c>
      <c r="AH663" s="74">
        <f t="shared" si="160"/>
        <v>0</v>
      </c>
      <c r="AI663" s="74">
        <f t="shared" si="175"/>
        <v>0</v>
      </c>
      <c r="AJ663" s="74">
        <f t="shared" si="170"/>
        <v>0</v>
      </c>
      <c r="AK663" s="74">
        <f t="shared" si="171"/>
        <v>0</v>
      </c>
    </row>
    <row r="664" spans="1:37" ht="15.75" customHeight="1">
      <c r="A664" s="20"/>
      <c r="B664" s="19"/>
      <c r="C664" s="19"/>
      <c r="D664" s="70"/>
      <c r="E664" s="71"/>
      <c r="F664" s="125" t="str">
        <f>IF($A664 &lt;&gt; "",VLOOKUP($A664,CSP!$1:$1048576,10,FALSE)/1000000,"")</f>
        <v/>
      </c>
      <c r="G664" s="125" t="str">
        <f>IF($A664 &lt;&gt; "",VLOOKUP($A664,CSP!$1:$1048576,14,FALSE)/1000000,"")</f>
        <v/>
      </c>
      <c r="H664" s="126" t="str">
        <f t="shared" si="172"/>
        <v/>
      </c>
      <c r="I664" s="126" t="str">
        <f t="shared" si="173"/>
        <v/>
      </c>
      <c r="J664" s="126" t="str">
        <f t="shared" si="161"/>
        <v/>
      </c>
      <c r="K664" s="132" t="str">
        <f>IF($A664 &lt;&gt; "",VLOOKUP($A664,CSP!$1:$1048576,11,FALSE),"")</f>
        <v/>
      </c>
      <c r="L664" s="133" t="str">
        <f>IF($A664 &lt;&gt; "",VLOOKUP($A664,CSP!$1:$1048576,25,FALSE),"")</f>
        <v/>
      </c>
      <c r="N664" s="142"/>
      <c r="O664" s="144"/>
      <c r="P664" s="141" t="str">
        <f t="shared" ca="1" si="162"/>
        <v/>
      </c>
      <c r="W664" s="96">
        <f>SUMIF($E$11:$E$1004,AA664,AE$11:$AE$1004)</f>
        <v>0</v>
      </c>
      <c r="X664" s="74" t="str">
        <f t="shared" si="163"/>
        <v>sans</v>
      </c>
      <c r="Y664" s="74">
        <f>SUMIF($E$11:$E$1004,AA664,AD$11:$AD$1004)</f>
        <v>0</v>
      </c>
      <c r="Z664" s="95">
        <f>SUMIF($E$11:$E$1004,AA664,AB$11:$AB$1004)</f>
        <v>0</v>
      </c>
      <c r="AA664" s="97">
        <f t="shared" si="174"/>
        <v>654</v>
      </c>
      <c r="AB664" s="74">
        <f t="shared" si="164"/>
        <v>0</v>
      </c>
      <c r="AC664" s="74">
        <f t="shared" si="165"/>
        <v>0</v>
      </c>
      <c r="AD664" s="74">
        <f t="shared" si="166"/>
        <v>0</v>
      </c>
      <c r="AE664" s="96">
        <f t="shared" si="167"/>
        <v>0</v>
      </c>
      <c r="AF664" s="74" t="str">
        <f t="shared" si="168"/>
        <v>sans</v>
      </c>
      <c r="AG664" s="74">
        <f t="shared" si="169"/>
        <v>0</v>
      </c>
      <c r="AH664" s="74">
        <f t="shared" si="160"/>
        <v>0</v>
      </c>
      <c r="AI664" s="74">
        <f t="shared" si="175"/>
        <v>0</v>
      </c>
      <c r="AJ664" s="74">
        <f t="shared" si="170"/>
        <v>0</v>
      </c>
      <c r="AK664" s="74">
        <f t="shared" si="171"/>
        <v>0</v>
      </c>
    </row>
    <row r="665" spans="1:37" ht="15.75" customHeight="1">
      <c r="A665" s="20"/>
      <c r="B665" s="19"/>
      <c r="C665" s="19"/>
      <c r="D665" s="70"/>
      <c r="E665" s="71"/>
      <c r="F665" s="125" t="str">
        <f>IF($A665 &lt;&gt; "",VLOOKUP($A665,CSP!$1:$1048576,10,FALSE)/1000000,"")</f>
        <v/>
      </c>
      <c r="G665" s="125" t="str">
        <f>IF($A665 &lt;&gt; "",VLOOKUP($A665,CSP!$1:$1048576,14,FALSE)/1000000,"")</f>
        <v/>
      </c>
      <c r="H665" s="126" t="str">
        <f t="shared" si="172"/>
        <v/>
      </c>
      <c r="I665" s="126" t="str">
        <f t="shared" si="173"/>
        <v/>
      </c>
      <c r="J665" s="126" t="str">
        <f t="shared" si="161"/>
        <v/>
      </c>
      <c r="K665" s="132" t="str">
        <f>IF($A665 &lt;&gt; "",VLOOKUP($A665,CSP!$1:$1048576,11,FALSE),"")</f>
        <v/>
      </c>
      <c r="L665" s="133" t="str">
        <f>IF($A665 &lt;&gt; "",VLOOKUP($A665,CSP!$1:$1048576,25,FALSE),"")</f>
        <v/>
      </c>
      <c r="N665" s="142"/>
      <c r="O665" s="144"/>
      <c r="P665" s="141" t="str">
        <f t="shared" ca="1" si="162"/>
        <v/>
      </c>
      <c r="W665" s="96">
        <f>SUMIF($E$11:$E$1004,AA665,AE$11:$AE$1004)</f>
        <v>0</v>
      </c>
      <c r="X665" s="74" t="str">
        <f t="shared" si="163"/>
        <v>sans</v>
      </c>
      <c r="Y665" s="74">
        <f>SUMIF($E$11:$E$1004,AA665,AD$11:$AD$1004)</f>
        <v>0</v>
      </c>
      <c r="Z665" s="95">
        <f>SUMIF($E$11:$E$1004,AA665,AB$11:$AB$1004)</f>
        <v>0</v>
      </c>
      <c r="AA665" s="97">
        <f t="shared" si="174"/>
        <v>655</v>
      </c>
      <c r="AB665" s="74">
        <f t="shared" si="164"/>
        <v>0</v>
      </c>
      <c r="AC665" s="74">
        <f t="shared" si="165"/>
        <v>0</v>
      </c>
      <c r="AD665" s="74">
        <f t="shared" si="166"/>
        <v>0</v>
      </c>
      <c r="AE665" s="96">
        <f t="shared" si="167"/>
        <v>0</v>
      </c>
      <c r="AF665" s="74" t="str">
        <f t="shared" si="168"/>
        <v>sans</v>
      </c>
      <c r="AG665" s="74">
        <f t="shared" si="169"/>
        <v>0</v>
      </c>
      <c r="AH665" s="74">
        <f t="shared" si="160"/>
        <v>0</v>
      </c>
      <c r="AI665" s="74">
        <f t="shared" si="175"/>
        <v>0</v>
      </c>
      <c r="AJ665" s="74">
        <f t="shared" si="170"/>
        <v>0</v>
      </c>
      <c r="AK665" s="74">
        <f t="shared" si="171"/>
        <v>0</v>
      </c>
    </row>
    <row r="666" spans="1:37" ht="15.75" customHeight="1">
      <c r="A666" s="20"/>
      <c r="B666" s="19"/>
      <c r="C666" s="19"/>
      <c r="D666" s="70"/>
      <c r="E666" s="71"/>
      <c r="F666" s="125" t="str">
        <f>IF($A666 &lt;&gt; "",VLOOKUP($A666,CSP!$1:$1048576,10,FALSE)/1000000,"")</f>
        <v/>
      </c>
      <c r="G666" s="125" t="str">
        <f>IF($A666 &lt;&gt; "",VLOOKUP($A666,CSP!$1:$1048576,14,FALSE)/1000000,"")</f>
        <v/>
      </c>
      <c r="H666" s="126" t="str">
        <f t="shared" si="172"/>
        <v/>
      </c>
      <c r="I666" s="126" t="str">
        <f t="shared" si="173"/>
        <v/>
      </c>
      <c r="J666" s="126" t="str">
        <f t="shared" si="161"/>
        <v/>
      </c>
      <c r="K666" s="132" t="str">
        <f>IF($A666 &lt;&gt; "",VLOOKUP($A666,CSP!$1:$1048576,11,FALSE),"")</f>
        <v/>
      </c>
      <c r="L666" s="133" t="str">
        <f>IF($A666 &lt;&gt; "",VLOOKUP($A666,CSP!$1:$1048576,25,FALSE),"")</f>
        <v/>
      </c>
      <c r="N666" s="142"/>
      <c r="O666" s="144"/>
      <c r="P666" s="141" t="str">
        <f t="shared" ca="1" si="162"/>
        <v/>
      </c>
      <c r="W666" s="96">
        <f>SUMIF($E$11:$E$1004,AA666,AE$11:$AE$1004)</f>
        <v>0</v>
      </c>
      <c r="X666" s="74" t="str">
        <f t="shared" si="163"/>
        <v>sans</v>
      </c>
      <c r="Y666" s="74">
        <f>SUMIF($E$11:$E$1004,AA666,AD$11:$AD$1004)</f>
        <v>0</v>
      </c>
      <c r="Z666" s="95">
        <f>SUMIF($E$11:$E$1004,AA666,AB$11:$AB$1004)</f>
        <v>0</v>
      </c>
      <c r="AA666" s="97">
        <f t="shared" si="174"/>
        <v>656</v>
      </c>
      <c r="AB666" s="74">
        <f t="shared" si="164"/>
        <v>0</v>
      </c>
      <c r="AC666" s="74">
        <f t="shared" si="165"/>
        <v>0</v>
      </c>
      <c r="AD666" s="74">
        <f t="shared" si="166"/>
        <v>0</v>
      </c>
      <c r="AE666" s="96">
        <f t="shared" si="167"/>
        <v>0</v>
      </c>
      <c r="AF666" s="74" t="str">
        <f t="shared" si="168"/>
        <v>sans</v>
      </c>
      <c r="AG666" s="74">
        <f t="shared" si="169"/>
        <v>0</v>
      </c>
      <c r="AH666" s="74">
        <f t="shared" si="160"/>
        <v>0</v>
      </c>
      <c r="AI666" s="74">
        <f t="shared" si="175"/>
        <v>0</v>
      </c>
      <c r="AJ666" s="74">
        <f t="shared" si="170"/>
        <v>0</v>
      </c>
      <c r="AK666" s="74">
        <f t="shared" si="171"/>
        <v>0</v>
      </c>
    </row>
    <row r="667" spans="1:37" ht="15.75" customHeight="1">
      <c r="A667" s="20"/>
      <c r="B667" s="19"/>
      <c r="C667" s="19"/>
      <c r="D667" s="70"/>
      <c r="E667" s="71"/>
      <c r="F667" s="125" t="str">
        <f>IF($A667 &lt;&gt; "",VLOOKUP($A667,CSP!$1:$1048576,10,FALSE)/1000000,"")</f>
        <v/>
      </c>
      <c r="G667" s="125" t="str">
        <f>IF($A667 &lt;&gt; "",VLOOKUP($A667,CSP!$1:$1048576,14,FALSE)/1000000,"")</f>
        <v/>
      </c>
      <c r="H667" s="126" t="str">
        <f t="shared" si="172"/>
        <v/>
      </c>
      <c r="I667" s="126" t="str">
        <f t="shared" si="173"/>
        <v/>
      </c>
      <c r="J667" s="126" t="str">
        <f t="shared" si="161"/>
        <v/>
      </c>
      <c r="K667" s="132" t="str">
        <f>IF($A667 &lt;&gt; "",VLOOKUP($A667,CSP!$1:$1048576,11,FALSE),"")</f>
        <v/>
      </c>
      <c r="L667" s="133" t="str">
        <f>IF($A667 &lt;&gt; "",VLOOKUP($A667,CSP!$1:$1048576,25,FALSE),"")</f>
        <v/>
      </c>
      <c r="N667" s="142"/>
      <c r="O667" s="144"/>
      <c r="P667" s="141" t="str">
        <f t="shared" ca="1" si="162"/>
        <v/>
      </c>
      <c r="W667" s="96">
        <f>SUMIF($E$11:$E$1004,AA667,AE$11:$AE$1004)</f>
        <v>0</v>
      </c>
      <c r="X667" s="74" t="str">
        <f t="shared" si="163"/>
        <v>sans</v>
      </c>
      <c r="Y667" s="74">
        <f>SUMIF($E$11:$E$1004,AA667,AD$11:$AD$1004)</f>
        <v>0</v>
      </c>
      <c r="Z667" s="95">
        <f>SUMIF($E$11:$E$1004,AA667,AB$11:$AB$1004)</f>
        <v>0</v>
      </c>
      <c r="AA667" s="97">
        <f t="shared" si="174"/>
        <v>657</v>
      </c>
      <c r="AB667" s="74">
        <f t="shared" si="164"/>
        <v>0</v>
      </c>
      <c r="AC667" s="74">
        <f t="shared" si="165"/>
        <v>0</v>
      </c>
      <c r="AD667" s="74">
        <f t="shared" si="166"/>
        <v>0</v>
      </c>
      <c r="AE667" s="96">
        <f t="shared" si="167"/>
        <v>0</v>
      </c>
      <c r="AF667" s="74" t="str">
        <f t="shared" si="168"/>
        <v>sans</v>
      </c>
      <c r="AG667" s="74">
        <f t="shared" si="169"/>
        <v>0</v>
      </c>
      <c r="AH667" s="74">
        <f t="shared" si="160"/>
        <v>0</v>
      </c>
      <c r="AI667" s="74">
        <f t="shared" si="175"/>
        <v>0</v>
      </c>
      <c r="AJ667" s="74">
        <f t="shared" si="170"/>
        <v>0</v>
      </c>
      <c r="AK667" s="74">
        <f t="shared" si="171"/>
        <v>0</v>
      </c>
    </row>
    <row r="668" spans="1:37" ht="15.75" customHeight="1">
      <c r="A668" s="20"/>
      <c r="B668" s="19"/>
      <c r="C668" s="19"/>
      <c r="D668" s="70"/>
      <c r="E668" s="71"/>
      <c r="F668" s="125" t="str">
        <f>IF($A668 &lt;&gt; "",VLOOKUP($A668,CSP!$1:$1048576,10,FALSE)/1000000,"")</f>
        <v/>
      </c>
      <c r="G668" s="125" t="str">
        <f>IF($A668 &lt;&gt; "",VLOOKUP($A668,CSP!$1:$1048576,14,FALSE)/1000000,"")</f>
        <v/>
      </c>
      <c r="H668" s="126" t="str">
        <f t="shared" si="172"/>
        <v/>
      </c>
      <c r="I668" s="126" t="str">
        <f t="shared" si="173"/>
        <v/>
      </c>
      <c r="J668" s="126" t="str">
        <f t="shared" si="161"/>
        <v/>
      </c>
      <c r="K668" s="132" t="str">
        <f>IF($A668 &lt;&gt; "",VLOOKUP($A668,CSP!$1:$1048576,11,FALSE),"")</f>
        <v/>
      </c>
      <c r="L668" s="133" t="str">
        <f>IF($A668 &lt;&gt; "",VLOOKUP($A668,CSP!$1:$1048576,25,FALSE),"")</f>
        <v/>
      </c>
      <c r="N668" s="142"/>
      <c r="O668" s="144"/>
      <c r="P668" s="141" t="str">
        <f t="shared" ca="1" si="162"/>
        <v/>
      </c>
      <c r="W668" s="96">
        <f>SUMIF($E$11:$E$1004,AA668,AE$11:$AE$1004)</f>
        <v>0</v>
      </c>
      <c r="X668" s="74" t="str">
        <f t="shared" si="163"/>
        <v>sans</v>
      </c>
      <c r="Y668" s="74">
        <f>SUMIF($E$11:$E$1004,AA668,AD$11:$AD$1004)</f>
        <v>0</v>
      </c>
      <c r="Z668" s="95">
        <f>SUMIF($E$11:$E$1004,AA668,AB$11:$AB$1004)</f>
        <v>0</v>
      </c>
      <c r="AA668" s="97">
        <f t="shared" si="174"/>
        <v>658</v>
      </c>
      <c r="AB668" s="74">
        <f t="shared" si="164"/>
        <v>0</v>
      </c>
      <c r="AC668" s="74">
        <f t="shared" si="165"/>
        <v>0</v>
      </c>
      <c r="AD668" s="74">
        <f t="shared" si="166"/>
        <v>0</v>
      </c>
      <c r="AE668" s="96">
        <f t="shared" si="167"/>
        <v>0</v>
      </c>
      <c r="AF668" s="74" t="str">
        <f t="shared" si="168"/>
        <v>sans</v>
      </c>
      <c r="AG668" s="74">
        <f t="shared" si="169"/>
        <v>0</v>
      </c>
      <c r="AH668" s="74">
        <f t="shared" si="160"/>
        <v>0</v>
      </c>
      <c r="AI668" s="74">
        <f t="shared" si="175"/>
        <v>0</v>
      </c>
      <c r="AJ668" s="74">
        <f t="shared" si="170"/>
        <v>0</v>
      </c>
      <c r="AK668" s="74">
        <f t="shared" si="171"/>
        <v>0</v>
      </c>
    </row>
    <row r="669" spans="1:37" ht="15.75" customHeight="1">
      <c r="A669" s="20"/>
      <c r="B669" s="19"/>
      <c r="C669" s="19"/>
      <c r="D669" s="70"/>
      <c r="E669" s="71"/>
      <c r="F669" s="125" t="str">
        <f>IF($A669 &lt;&gt; "",VLOOKUP($A669,CSP!$1:$1048576,10,FALSE)/1000000,"")</f>
        <v/>
      </c>
      <c r="G669" s="125" t="str">
        <f>IF($A669 &lt;&gt; "",VLOOKUP($A669,CSP!$1:$1048576,14,FALSE)/1000000,"")</f>
        <v/>
      </c>
      <c r="H669" s="126" t="str">
        <f t="shared" si="172"/>
        <v/>
      </c>
      <c r="I669" s="126" t="str">
        <f t="shared" si="173"/>
        <v/>
      </c>
      <c r="J669" s="126" t="str">
        <f t="shared" si="161"/>
        <v/>
      </c>
      <c r="K669" s="132" t="str">
        <f>IF($A669 &lt;&gt; "",VLOOKUP($A669,CSP!$1:$1048576,11,FALSE),"")</f>
        <v/>
      </c>
      <c r="L669" s="133" t="str">
        <f>IF($A669 &lt;&gt; "",VLOOKUP($A669,CSP!$1:$1048576,25,FALSE),"")</f>
        <v/>
      </c>
      <c r="N669" s="142"/>
      <c r="O669" s="144"/>
      <c r="P669" s="141" t="str">
        <f t="shared" ca="1" si="162"/>
        <v/>
      </c>
      <c r="W669" s="96">
        <f>SUMIF($E$11:$E$1004,AA669,AE$11:$AE$1004)</f>
        <v>0</v>
      </c>
      <c r="X669" s="74" t="str">
        <f t="shared" si="163"/>
        <v>sans</v>
      </c>
      <c r="Y669" s="74">
        <f>SUMIF($E$11:$E$1004,AA669,AD$11:$AD$1004)</f>
        <v>0</v>
      </c>
      <c r="Z669" s="95">
        <f>SUMIF($E$11:$E$1004,AA669,AB$11:$AB$1004)</f>
        <v>0</v>
      </c>
      <c r="AA669" s="97">
        <f t="shared" si="174"/>
        <v>659</v>
      </c>
      <c r="AB669" s="74">
        <f t="shared" si="164"/>
        <v>0</v>
      </c>
      <c r="AC669" s="74">
        <f t="shared" si="165"/>
        <v>0</v>
      </c>
      <c r="AD669" s="74">
        <f t="shared" si="166"/>
        <v>0</v>
      </c>
      <c r="AE669" s="96">
        <f t="shared" si="167"/>
        <v>0</v>
      </c>
      <c r="AF669" s="74" t="str">
        <f t="shared" si="168"/>
        <v>sans</v>
      </c>
      <c r="AG669" s="74">
        <f t="shared" si="169"/>
        <v>0</v>
      </c>
      <c r="AH669" s="74">
        <f t="shared" si="160"/>
        <v>0</v>
      </c>
      <c r="AI669" s="74">
        <f t="shared" si="175"/>
        <v>0</v>
      </c>
      <c r="AJ669" s="74">
        <f t="shared" si="170"/>
        <v>0</v>
      </c>
      <c r="AK669" s="74">
        <f t="shared" si="171"/>
        <v>0</v>
      </c>
    </row>
    <row r="670" spans="1:37" ht="15.75" customHeight="1">
      <c r="A670" s="20"/>
      <c r="B670" s="19"/>
      <c r="C670" s="19"/>
      <c r="D670" s="70"/>
      <c r="E670" s="71"/>
      <c r="F670" s="125" t="str">
        <f>IF($A670 &lt;&gt; "",VLOOKUP($A670,CSP!$1:$1048576,10,FALSE)/1000000,"")</f>
        <v/>
      </c>
      <c r="G670" s="125" t="str">
        <f>IF($A670 &lt;&gt; "",VLOOKUP($A670,CSP!$1:$1048576,14,FALSE)/1000000,"")</f>
        <v/>
      </c>
      <c r="H670" s="126" t="str">
        <f t="shared" si="172"/>
        <v/>
      </c>
      <c r="I670" s="126" t="str">
        <f t="shared" si="173"/>
        <v/>
      </c>
      <c r="J670" s="126" t="str">
        <f t="shared" si="161"/>
        <v/>
      </c>
      <c r="K670" s="132" t="str">
        <f>IF($A670 &lt;&gt; "",VLOOKUP($A670,CSP!$1:$1048576,11,FALSE),"")</f>
        <v/>
      </c>
      <c r="L670" s="133" t="str">
        <f>IF($A670 &lt;&gt; "",VLOOKUP($A670,CSP!$1:$1048576,25,FALSE),"")</f>
        <v/>
      </c>
      <c r="N670" s="142"/>
      <c r="O670" s="144"/>
      <c r="P670" s="141" t="str">
        <f t="shared" ca="1" si="162"/>
        <v/>
      </c>
      <c r="W670" s="96">
        <f>SUMIF($E$11:$E$1004,AA670,AE$11:$AE$1004)</f>
        <v>0</v>
      </c>
      <c r="X670" s="74" t="str">
        <f t="shared" si="163"/>
        <v>sans</v>
      </c>
      <c r="Y670" s="74">
        <f>SUMIF($E$11:$E$1004,AA670,AD$11:$AD$1004)</f>
        <v>0</v>
      </c>
      <c r="Z670" s="95">
        <f>SUMIF($E$11:$E$1004,AA670,AB$11:$AB$1004)</f>
        <v>0</v>
      </c>
      <c r="AA670" s="97">
        <f t="shared" si="174"/>
        <v>660</v>
      </c>
      <c r="AB670" s="74">
        <f t="shared" si="164"/>
        <v>0</v>
      </c>
      <c r="AC670" s="74">
        <f t="shared" si="165"/>
        <v>0</v>
      </c>
      <c r="AD670" s="74">
        <f t="shared" si="166"/>
        <v>0</v>
      </c>
      <c r="AE670" s="96">
        <f t="shared" si="167"/>
        <v>0</v>
      </c>
      <c r="AF670" s="74" t="str">
        <f t="shared" si="168"/>
        <v>sans</v>
      </c>
      <c r="AG670" s="74">
        <f t="shared" si="169"/>
        <v>0</v>
      </c>
      <c r="AH670" s="74">
        <f t="shared" si="160"/>
        <v>0</v>
      </c>
      <c r="AI670" s="74">
        <f t="shared" si="175"/>
        <v>0</v>
      </c>
      <c r="AJ670" s="74">
        <f t="shared" si="170"/>
        <v>0</v>
      </c>
      <c r="AK670" s="74">
        <f t="shared" si="171"/>
        <v>0</v>
      </c>
    </row>
    <row r="671" spans="1:37" ht="15.75" customHeight="1">
      <c r="A671" s="20"/>
      <c r="B671" s="19"/>
      <c r="C671" s="19"/>
      <c r="D671" s="70"/>
      <c r="E671" s="71"/>
      <c r="F671" s="125" t="str">
        <f>IF($A671 &lt;&gt; "",VLOOKUP($A671,CSP!$1:$1048576,10,FALSE)/1000000,"")</f>
        <v/>
      </c>
      <c r="G671" s="125" t="str">
        <f>IF($A671 &lt;&gt; "",VLOOKUP($A671,CSP!$1:$1048576,14,FALSE)/1000000,"")</f>
        <v/>
      </c>
      <c r="H671" s="126" t="str">
        <f t="shared" si="172"/>
        <v/>
      </c>
      <c r="I671" s="126" t="str">
        <f t="shared" si="173"/>
        <v/>
      </c>
      <c r="J671" s="126" t="str">
        <f t="shared" si="161"/>
        <v/>
      </c>
      <c r="K671" s="132" t="str">
        <f>IF($A671 &lt;&gt; "",VLOOKUP($A671,CSP!$1:$1048576,11,FALSE),"")</f>
        <v/>
      </c>
      <c r="L671" s="133" t="str">
        <f>IF($A671 &lt;&gt; "",VLOOKUP($A671,CSP!$1:$1048576,25,FALSE),"")</f>
        <v/>
      </c>
      <c r="N671" s="142"/>
      <c r="O671" s="144"/>
      <c r="P671" s="141" t="str">
        <f t="shared" ca="1" si="162"/>
        <v/>
      </c>
      <c r="W671" s="96">
        <f>SUMIF($E$11:$E$1004,AA671,AE$11:$AE$1004)</f>
        <v>0</v>
      </c>
      <c r="X671" s="74" t="str">
        <f t="shared" si="163"/>
        <v>sans</v>
      </c>
      <c r="Y671" s="74">
        <f>SUMIF($E$11:$E$1004,AA671,AD$11:$AD$1004)</f>
        <v>0</v>
      </c>
      <c r="Z671" s="95">
        <f>SUMIF($E$11:$E$1004,AA671,AB$11:$AB$1004)</f>
        <v>0</v>
      </c>
      <c r="AA671" s="97">
        <f t="shared" si="174"/>
        <v>661</v>
      </c>
      <c r="AB671" s="74">
        <f t="shared" si="164"/>
        <v>0</v>
      </c>
      <c r="AC671" s="74">
        <f t="shared" si="165"/>
        <v>0</v>
      </c>
      <c r="AD671" s="74">
        <f t="shared" si="166"/>
        <v>0</v>
      </c>
      <c r="AE671" s="96">
        <f t="shared" si="167"/>
        <v>0</v>
      </c>
      <c r="AF671" s="74" t="str">
        <f t="shared" si="168"/>
        <v>sans</v>
      </c>
      <c r="AG671" s="74">
        <f t="shared" si="169"/>
        <v>0</v>
      </c>
      <c r="AH671" s="74">
        <f t="shared" si="160"/>
        <v>0</v>
      </c>
      <c r="AI671" s="74">
        <f t="shared" si="175"/>
        <v>0</v>
      </c>
      <c r="AJ671" s="74">
        <f t="shared" si="170"/>
        <v>0</v>
      </c>
      <c r="AK671" s="74">
        <f t="shared" si="171"/>
        <v>0</v>
      </c>
    </row>
    <row r="672" spans="1:37" ht="15.75" customHeight="1">
      <c r="A672" s="20"/>
      <c r="B672" s="19"/>
      <c r="C672" s="19"/>
      <c r="D672" s="70"/>
      <c r="E672" s="71"/>
      <c r="F672" s="125" t="str">
        <f>IF($A672 &lt;&gt; "",VLOOKUP($A672,CSP!$1:$1048576,10,FALSE)/1000000,"")</f>
        <v/>
      </c>
      <c r="G672" s="125" t="str">
        <f>IF($A672 &lt;&gt; "",VLOOKUP($A672,CSP!$1:$1048576,14,FALSE)/1000000,"")</f>
        <v/>
      </c>
      <c r="H672" s="126" t="str">
        <f t="shared" si="172"/>
        <v/>
      </c>
      <c r="I672" s="126" t="str">
        <f t="shared" si="173"/>
        <v/>
      </c>
      <c r="J672" s="126" t="str">
        <f t="shared" si="161"/>
        <v/>
      </c>
      <c r="K672" s="132" t="str">
        <f>IF($A672 &lt;&gt; "",VLOOKUP($A672,CSP!$1:$1048576,11,FALSE),"")</f>
        <v/>
      </c>
      <c r="L672" s="133" t="str">
        <f>IF($A672 &lt;&gt; "",VLOOKUP($A672,CSP!$1:$1048576,25,FALSE),"")</f>
        <v/>
      </c>
      <c r="N672" s="142"/>
      <c r="O672" s="144"/>
      <c r="P672" s="141" t="str">
        <f t="shared" ca="1" si="162"/>
        <v/>
      </c>
      <c r="W672" s="96">
        <f>SUMIF($E$11:$E$1004,AA672,AE$11:$AE$1004)</f>
        <v>0</v>
      </c>
      <c r="X672" s="74" t="str">
        <f t="shared" si="163"/>
        <v>sans</v>
      </c>
      <c r="Y672" s="74">
        <f>SUMIF($E$11:$E$1004,AA672,AD$11:$AD$1004)</f>
        <v>0</v>
      </c>
      <c r="Z672" s="95">
        <f>SUMIF($E$11:$E$1004,AA672,AB$11:$AB$1004)</f>
        <v>0</v>
      </c>
      <c r="AA672" s="97">
        <f t="shared" si="174"/>
        <v>662</v>
      </c>
      <c r="AB672" s="74">
        <f t="shared" si="164"/>
        <v>0</v>
      </c>
      <c r="AC672" s="74">
        <f t="shared" si="165"/>
        <v>0</v>
      </c>
      <c r="AD672" s="74">
        <f t="shared" si="166"/>
        <v>0</v>
      </c>
      <c r="AE672" s="96">
        <f t="shared" si="167"/>
        <v>0</v>
      </c>
      <c r="AF672" s="74" t="str">
        <f t="shared" si="168"/>
        <v>sans</v>
      </c>
      <c r="AG672" s="74">
        <f t="shared" si="169"/>
        <v>0</v>
      </c>
      <c r="AH672" s="74">
        <f t="shared" si="160"/>
        <v>0</v>
      </c>
      <c r="AI672" s="74">
        <f t="shared" si="175"/>
        <v>0</v>
      </c>
      <c r="AJ672" s="74">
        <f t="shared" si="170"/>
        <v>0</v>
      </c>
      <c r="AK672" s="74">
        <f t="shared" si="171"/>
        <v>0</v>
      </c>
    </row>
    <row r="673" spans="1:37" ht="15.75" customHeight="1">
      <c r="A673" s="20"/>
      <c r="B673" s="19"/>
      <c r="C673" s="19"/>
      <c r="D673" s="70"/>
      <c r="E673" s="71"/>
      <c r="F673" s="125" t="str">
        <f>IF($A673 &lt;&gt; "",VLOOKUP($A673,CSP!$1:$1048576,10,FALSE)/1000000,"")</f>
        <v/>
      </c>
      <c r="G673" s="125" t="str">
        <f>IF($A673 &lt;&gt; "",VLOOKUP($A673,CSP!$1:$1048576,14,FALSE)/1000000,"")</f>
        <v/>
      </c>
      <c r="H673" s="126" t="str">
        <f t="shared" si="172"/>
        <v/>
      </c>
      <c r="I673" s="126" t="str">
        <f t="shared" si="173"/>
        <v/>
      </c>
      <c r="J673" s="126" t="str">
        <f t="shared" si="161"/>
        <v/>
      </c>
      <c r="K673" s="132" t="str">
        <f>IF($A673 &lt;&gt; "",VLOOKUP($A673,CSP!$1:$1048576,11,FALSE),"")</f>
        <v/>
      </c>
      <c r="L673" s="133" t="str">
        <f>IF($A673 &lt;&gt; "",VLOOKUP($A673,CSP!$1:$1048576,25,FALSE),"")</f>
        <v/>
      </c>
      <c r="N673" s="142"/>
      <c r="O673" s="144"/>
      <c r="P673" s="141" t="str">
        <f t="shared" ca="1" si="162"/>
        <v/>
      </c>
      <c r="W673" s="96">
        <f>SUMIF($E$11:$E$1004,AA673,AE$11:$AE$1004)</f>
        <v>0</v>
      </c>
      <c r="X673" s="74" t="str">
        <f t="shared" si="163"/>
        <v>sans</v>
      </c>
      <c r="Y673" s="74">
        <f>SUMIF($E$11:$E$1004,AA673,AD$11:$AD$1004)</f>
        <v>0</v>
      </c>
      <c r="Z673" s="95">
        <f>SUMIF($E$11:$E$1004,AA673,AB$11:$AB$1004)</f>
        <v>0</v>
      </c>
      <c r="AA673" s="97">
        <f t="shared" si="174"/>
        <v>663</v>
      </c>
      <c r="AB673" s="74">
        <f t="shared" si="164"/>
        <v>0</v>
      </c>
      <c r="AC673" s="74">
        <f t="shared" si="165"/>
        <v>0</v>
      </c>
      <c r="AD673" s="74">
        <f t="shared" si="166"/>
        <v>0</v>
      </c>
      <c r="AE673" s="96">
        <f t="shared" si="167"/>
        <v>0</v>
      </c>
      <c r="AF673" s="74" t="str">
        <f t="shared" si="168"/>
        <v>sans</v>
      </c>
      <c r="AG673" s="74">
        <f t="shared" si="169"/>
        <v>0</v>
      </c>
      <c r="AH673" s="74">
        <f t="shared" si="160"/>
        <v>0</v>
      </c>
      <c r="AI673" s="74">
        <f t="shared" si="175"/>
        <v>0</v>
      </c>
      <c r="AJ673" s="74">
        <f t="shared" si="170"/>
        <v>0</v>
      </c>
      <c r="AK673" s="74">
        <f t="shared" si="171"/>
        <v>0</v>
      </c>
    </row>
    <row r="674" spans="1:37" ht="15.75" customHeight="1">
      <c r="A674" s="20"/>
      <c r="B674" s="19"/>
      <c r="C674" s="19"/>
      <c r="D674" s="70"/>
      <c r="E674" s="71"/>
      <c r="F674" s="125" t="str">
        <f>IF($A674 &lt;&gt; "",VLOOKUP($A674,CSP!$1:$1048576,10,FALSE)/1000000,"")</f>
        <v/>
      </c>
      <c r="G674" s="125" t="str">
        <f>IF($A674 &lt;&gt; "",VLOOKUP($A674,CSP!$1:$1048576,14,FALSE)/1000000,"")</f>
        <v/>
      </c>
      <c r="H674" s="126" t="str">
        <f t="shared" si="172"/>
        <v/>
      </c>
      <c r="I674" s="126" t="str">
        <f t="shared" si="173"/>
        <v/>
      </c>
      <c r="J674" s="126" t="str">
        <f t="shared" si="161"/>
        <v/>
      </c>
      <c r="K674" s="132" t="str">
        <f>IF($A674 &lt;&gt; "",VLOOKUP($A674,CSP!$1:$1048576,11,FALSE),"")</f>
        <v/>
      </c>
      <c r="L674" s="133" t="str">
        <f>IF($A674 &lt;&gt; "",VLOOKUP($A674,CSP!$1:$1048576,25,FALSE),"")</f>
        <v/>
      </c>
      <c r="N674" s="142"/>
      <c r="O674" s="144"/>
      <c r="P674" s="141" t="str">
        <f t="shared" ca="1" si="162"/>
        <v/>
      </c>
      <c r="W674" s="96">
        <f>SUMIF($E$11:$E$1004,AA674,AE$11:$AE$1004)</f>
        <v>0</v>
      </c>
      <c r="X674" s="74" t="str">
        <f t="shared" si="163"/>
        <v>sans</v>
      </c>
      <c r="Y674" s="74">
        <f>SUMIF($E$11:$E$1004,AA674,AD$11:$AD$1004)</f>
        <v>0</v>
      </c>
      <c r="Z674" s="95">
        <f>SUMIF($E$11:$E$1004,AA674,AB$11:$AB$1004)</f>
        <v>0</v>
      </c>
      <c r="AA674" s="97">
        <f t="shared" si="174"/>
        <v>664</v>
      </c>
      <c r="AB674" s="74">
        <f t="shared" si="164"/>
        <v>0</v>
      </c>
      <c r="AC674" s="74">
        <f t="shared" si="165"/>
        <v>0</v>
      </c>
      <c r="AD674" s="74">
        <f t="shared" si="166"/>
        <v>0</v>
      </c>
      <c r="AE674" s="96">
        <f t="shared" si="167"/>
        <v>0</v>
      </c>
      <c r="AF674" s="74" t="str">
        <f t="shared" si="168"/>
        <v>sans</v>
      </c>
      <c r="AG674" s="74">
        <f t="shared" si="169"/>
        <v>0</v>
      </c>
      <c r="AH674" s="74">
        <f t="shared" si="160"/>
        <v>0</v>
      </c>
      <c r="AI674" s="74">
        <f t="shared" si="175"/>
        <v>0</v>
      </c>
      <c r="AJ674" s="74">
        <f t="shared" si="170"/>
        <v>0</v>
      </c>
      <c r="AK674" s="74">
        <f t="shared" si="171"/>
        <v>0</v>
      </c>
    </row>
    <row r="675" spans="1:37" ht="15.75" customHeight="1">
      <c r="A675" s="20"/>
      <c r="B675" s="19"/>
      <c r="C675" s="19"/>
      <c r="D675" s="70"/>
      <c r="E675" s="71"/>
      <c r="F675" s="125" t="str">
        <f>IF($A675 &lt;&gt; "",VLOOKUP($A675,CSP!$1:$1048576,10,FALSE)/1000000,"")</f>
        <v/>
      </c>
      <c r="G675" s="125" t="str">
        <f>IF($A675 &lt;&gt; "",VLOOKUP($A675,CSP!$1:$1048576,14,FALSE)/1000000,"")</f>
        <v/>
      </c>
      <c r="H675" s="126" t="str">
        <f t="shared" si="172"/>
        <v/>
      </c>
      <c r="I675" s="126" t="str">
        <f t="shared" si="173"/>
        <v/>
      </c>
      <c r="J675" s="126" t="str">
        <f t="shared" si="161"/>
        <v/>
      </c>
      <c r="K675" s="132" t="str">
        <f>IF($A675 &lt;&gt; "",VLOOKUP($A675,CSP!$1:$1048576,11,FALSE),"")</f>
        <v/>
      </c>
      <c r="L675" s="133" t="str">
        <f>IF($A675 &lt;&gt; "",VLOOKUP($A675,CSP!$1:$1048576,25,FALSE),"")</f>
        <v/>
      </c>
      <c r="N675" s="142"/>
      <c r="O675" s="144"/>
      <c r="P675" s="141" t="str">
        <f t="shared" ca="1" si="162"/>
        <v/>
      </c>
      <c r="W675" s="96">
        <f>SUMIF($E$11:$E$1004,AA675,AE$11:$AE$1004)</f>
        <v>0</v>
      </c>
      <c r="X675" s="74" t="str">
        <f t="shared" si="163"/>
        <v>sans</v>
      </c>
      <c r="Y675" s="74">
        <f>SUMIF($E$11:$E$1004,AA675,AD$11:$AD$1004)</f>
        <v>0</v>
      </c>
      <c r="Z675" s="95">
        <f>SUMIF($E$11:$E$1004,AA675,AB$11:$AB$1004)</f>
        <v>0</v>
      </c>
      <c r="AA675" s="97">
        <f t="shared" si="174"/>
        <v>665</v>
      </c>
      <c r="AB675" s="74">
        <f t="shared" si="164"/>
        <v>0</v>
      </c>
      <c r="AC675" s="74">
        <f t="shared" si="165"/>
        <v>0</v>
      </c>
      <c r="AD675" s="74">
        <f t="shared" si="166"/>
        <v>0</v>
      </c>
      <c r="AE675" s="96">
        <f t="shared" si="167"/>
        <v>0</v>
      </c>
      <c r="AF675" s="74" t="str">
        <f t="shared" si="168"/>
        <v>sans</v>
      </c>
      <c r="AG675" s="74">
        <f t="shared" si="169"/>
        <v>0</v>
      </c>
      <c r="AH675" s="74">
        <f t="shared" si="160"/>
        <v>0</v>
      </c>
      <c r="AI675" s="74">
        <f t="shared" si="175"/>
        <v>0</v>
      </c>
      <c r="AJ675" s="74">
        <f t="shared" si="170"/>
        <v>0</v>
      </c>
      <c r="AK675" s="74">
        <f t="shared" si="171"/>
        <v>0</v>
      </c>
    </row>
    <row r="676" spans="1:37" ht="15.75" customHeight="1">
      <c r="A676" s="20"/>
      <c r="B676" s="19"/>
      <c r="C676" s="19"/>
      <c r="D676" s="70"/>
      <c r="E676" s="71"/>
      <c r="F676" s="125" t="str">
        <f>IF($A676 &lt;&gt; "",VLOOKUP($A676,CSP!$1:$1048576,10,FALSE)/1000000,"")</f>
        <v/>
      </c>
      <c r="G676" s="125" t="str">
        <f>IF($A676 &lt;&gt; "",VLOOKUP($A676,CSP!$1:$1048576,14,FALSE)/1000000,"")</f>
        <v/>
      </c>
      <c r="H676" s="126" t="str">
        <f t="shared" si="172"/>
        <v/>
      </c>
      <c r="I676" s="126" t="str">
        <f t="shared" si="173"/>
        <v/>
      </c>
      <c r="J676" s="126" t="str">
        <f t="shared" si="161"/>
        <v/>
      </c>
      <c r="K676" s="132" t="str">
        <f>IF($A676 &lt;&gt; "",VLOOKUP($A676,CSP!$1:$1048576,11,FALSE),"")</f>
        <v/>
      </c>
      <c r="L676" s="133" t="str">
        <f>IF($A676 &lt;&gt; "",VLOOKUP($A676,CSP!$1:$1048576,25,FALSE),"")</f>
        <v/>
      </c>
      <c r="N676" s="142"/>
      <c r="O676" s="144"/>
      <c r="P676" s="141" t="str">
        <f t="shared" ca="1" si="162"/>
        <v/>
      </c>
      <c r="W676" s="96">
        <f>SUMIF($E$11:$E$1004,AA676,AE$11:$AE$1004)</f>
        <v>0</v>
      </c>
      <c r="X676" s="74" t="str">
        <f t="shared" si="163"/>
        <v>sans</v>
      </c>
      <c r="Y676" s="74">
        <f>SUMIF($E$11:$E$1004,AA676,AD$11:$AD$1004)</f>
        <v>0</v>
      </c>
      <c r="Z676" s="95">
        <f>SUMIF($E$11:$E$1004,AA676,AB$11:$AB$1004)</f>
        <v>0</v>
      </c>
      <c r="AA676" s="97">
        <f t="shared" si="174"/>
        <v>666</v>
      </c>
      <c r="AB676" s="74">
        <f t="shared" si="164"/>
        <v>0</v>
      </c>
      <c r="AC676" s="74">
        <f t="shared" si="165"/>
        <v>0</v>
      </c>
      <c r="AD676" s="74">
        <f t="shared" si="166"/>
        <v>0</v>
      </c>
      <c r="AE676" s="96">
        <f t="shared" si="167"/>
        <v>0</v>
      </c>
      <c r="AF676" s="74" t="str">
        <f t="shared" si="168"/>
        <v>sans</v>
      </c>
      <c r="AG676" s="74">
        <f t="shared" si="169"/>
        <v>0</v>
      </c>
      <c r="AH676" s="74">
        <f t="shared" si="160"/>
        <v>0</v>
      </c>
      <c r="AI676" s="74">
        <f t="shared" si="175"/>
        <v>0</v>
      </c>
      <c r="AJ676" s="74">
        <f t="shared" si="170"/>
        <v>0</v>
      </c>
      <c r="AK676" s="74">
        <f t="shared" si="171"/>
        <v>0</v>
      </c>
    </row>
    <row r="677" spans="1:37" ht="15.75" customHeight="1">
      <c r="A677" s="20"/>
      <c r="B677" s="19"/>
      <c r="C677" s="19"/>
      <c r="D677" s="70"/>
      <c r="E677" s="71"/>
      <c r="F677" s="125" t="str">
        <f>IF($A677 &lt;&gt; "",VLOOKUP($A677,CSP!$1:$1048576,10,FALSE)/1000000,"")</f>
        <v/>
      </c>
      <c r="G677" s="125" t="str">
        <f>IF($A677 &lt;&gt; "",VLOOKUP($A677,CSP!$1:$1048576,14,FALSE)/1000000,"")</f>
        <v/>
      </c>
      <c r="H677" s="126" t="str">
        <f t="shared" si="172"/>
        <v/>
      </c>
      <c r="I677" s="126" t="str">
        <f t="shared" si="173"/>
        <v/>
      </c>
      <c r="J677" s="126" t="str">
        <f t="shared" si="161"/>
        <v/>
      </c>
      <c r="K677" s="132" t="str">
        <f>IF($A677 &lt;&gt; "",VLOOKUP($A677,CSP!$1:$1048576,11,FALSE),"")</f>
        <v/>
      </c>
      <c r="L677" s="133" t="str">
        <f>IF($A677 &lt;&gt; "",VLOOKUP($A677,CSP!$1:$1048576,25,FALSE),"")</f>
        <v/>
      </c>
      <c r="N677" s="142"/>
      <c r="O677" s="144"/>
      <c r="P677" s="141" t="str">
        <f t="shared" ca="1" si="162"/>
        <v/>
      </c>
      <c r="W677" s="96">
        <f>SUMIF($E$11:$E$1004,AA677,AE$11:$AE$1004)</f>
        <v>0</v>
      </c>
      <c r="X677" s="74" t="str">
        <f t="shared" si="163"/>
        <v>sans</v>
      </c>
      <c r="Y677" s="74">
        <f>SUMIF($E$11:$E$1004,AA677,AD$11:$AD$1004)</f>
        <v>0</v>
      </c>
      <c r="Z677" s="95">
        <f>SUMIF($E$11:$E$1004,AA677,AB$11:$AB$1004)</f>
        <v>0</v>
      </c>
      <c r="AA677" s="97">
        <f t="shared" si="174"/>
        <v>667</v>
      </c>
      <c r="AB677" s="74">
        <f t="shared" si="164"/>
        <v>0</v>
      </c>
      <c r="AC677" s="74">
        <f t="shared" si="165"/>
        <v>0</v>
      </c>
      <c r="AD677" s="74">
        <f t="shared" si="166"/>
        <v>0</v>
      </c>
      <c r="AE677" s="96">
        <f t="shared" si="167"/>
        <v>0</v>
      </c>
      <c r="AF677" s="74" t="str">
        <f t="shared" si="168"/>
        <v>sans</v>
      </c>
      <c r="AG677" s="74">
        <f t="shared" si="169"/>
        <v>0</v>
      </c>
      <c r="AH677" s="74">
        <f t="shared" si="160"/>
        <v>0</v>
      </c>
      <c r="AI677" s="74">
        <f t="shared" si="175"/>
        <v>0</v>
      </c>
      <c r="AJ677" s="74">
        <f t="shared" si="170"/>
        <v>0</v>
      </c>
      <c r="AK677" s="74">
        <f t="shared" si="171"/>
        <v>0</v>
      </c>
    </row>
    <row r="678" spans="1:37" ht="15.75" customHeight="1">
      <c r="A678" s="20"/>
      <c r="B678" s="19"/>
      <c r="C678" s="19"/>
      <c r="D678" s="70"/>
      <c r="E678" s="71"/>
      <c r="F678" s="125" t="str">
        <f>IF($A678 &lt;&gt; "",VLOOKUP($A678,CSP!$1:$1048576,10,FALSE)/1000000,"")</f>
        <v/>
      </c>
      <c r="G678" s="125" t="str">
        <f>IF($A678 &lt;&gt; "",VLOOKUP($A678,CSP!$1:$1048576,14,FALSE)/1000000,"")</f>
        <v/>
      </c>
      <c r="H678" s="126" t="str">
        <f t="shared" si="172"/>
        <v/>
      </c>
      <c r="I678" s="126" t="str">
        <f t="shared" si="173"/>
        <v/>
      </c>
      <c r="J678" s="126" t="str">
        <f t="shared" si="161"/>
        <v/>
      </c>
      <c r="K678" s="132" t="str">
        <f>IF($A678 &lt;&gt; "",VLOOKUP($A678,CSP!$1:$1048576,11,FALSE),"")</f>
        <v/>
      </c>
      <c r="L678" s="133" t="str">
        <f>IF($A678 &lt;&gt; "",VLOOKUP($A678,CSP!$1:$1048576,25,FALSE),"")</f>
        <v/>
      </c>
      <c r="N678" s="142"/>
      <c r="O678" s="144"/>
      <c r="P678" s="141" t="str">
        <f t="shared" ca="1" si="162"/>
        <v/>
      </c>
      <c r="W678" s="96">
        <f>SUMIF($E$11:$E$1004,AA678,AE$11:$AE$1004)</f>
        <v>0</v>
      </c>
      <c r="X678" s="74" t="str">
        <f t="shared" si="163"/>
        <v>sans</v>
      </c>
      <c r="Y678" s="74">
        <f>SUMIF($E$11:$E$1004,AA678,AD$11:$AD$1004)</f>
        <v>0</v>
      </c>
      <c r="Z678" s="95">
        <f>SUMIF($E$11:$E$1004,AA678,AB$11:$AB$1004)</f>
        <v>0</v>
      </c>
      <c r="AA678" s="97">
        <f t="shared" si="174"/>
        <v>668</v>
      </c>
      <c r="AB678" s="74">
        <f t="shared" si="164"/>
        <v>0</v>
      </c>
      <c r="AC678" s="74">
        <f t="shared" si="165"/>
        <v>0</v>
      </c>
      <c r="AD678" s="74">
        <f t="shared" si="166"/>
        <v>0</v>
      </c>
      <c r="AE678" s="96">
        <f t="shared" si="167"/>
        <v>0</v>
      </c>
      <c r="AF678" s="74" t="str">
        <f t="shared" si="168"/>
        <v>sans</v>
      </c>
      <c r="AG678" s="74">
        <f t="shared" si="169"/>
        <v>0</v>
      </c>
      <c r="AH678" s="74">
        <f t="shared" si="160"/>
        <v>0</v>
      </c>
      <c r="AI678" s="74">
        <f t="shared" si="175"/>
        <v>0</v>
      </c>
      <c r="AJ678" s="74">
        <f t="shared" si="170"/>
        <v>0</v>
      </c>
      <c r="AK678" s="74">
        <f t="shared" si="171"/>
        <v>0</v>
      </c>
    </row>
    <row r="679" spans="1:37" ht="15.75" customHeight="1">
      <c r="A679" s="20"/>
      <c r="B679" s="19"/>
      <c r="C679" s="19"/>
      <c r="D679" s="70"/>
      <c r="E679" s="71"/>
      <c r="F679" s="125" t="str">
        <f>IF($A679 &lt;&gt; "",VLOOKUP($A679,CSP!$1:$1048576,10,FALSE)/1000000,"")</f>
        <v/>
      </c>
      <c r="G679" s="125" t="str">
        <f>IF($A679 &lt;&gt; "",VLOOKUP($A679,CSP!$1:$1048576,14,FALSE)/1000000,"")</f>
        <v/>
      </c>
      <c r="H679" s="126" t="str">
        <f t="shared" si="172"/>
        <v/>
      </c>
      <c r="I679" s="126" t="str">
        <f t="shared" si="173"/>
        <v/>
      </c>
      <c r="J679" s="126" t="str">
        <f t="shared" si="161"/>
        <v/>
      </c>
      <c r="K679" s="132" t="str">
        <f>IF($A679 &lt;&gt; "",VLOOKUP($A679,CSP!$1:$1048576,11,FALSE),"")</f>
        <v/>
      </c>
      <c r="L679" s="133" t="str">
        <f>IF($A679 &lt;&gt; "",VLOOKUP($A679,CSP!$1:$1048576,25,FALSE),"")</f>
        <v/>
      </c>
      <c r="N679" s="142"/>
      <c r="O679" s="144"/>
      <c r="P679" s="141" t="str">
        <f t="shared" ca="1" si="162"/>
        <v/>
      </c>
      <c r="W679" s="96">
        <f>SUMIF($E$11:$E$1004,AA679,AE$11:$AE$1004)</f>
        <v>0</v>
      </c>
      <c r="X679" s="74" t="str">
        <f t="shared" si="163"/>
        <v>sans</v>
      </c>
      <c r="Y679" s="74">
        <f>SUMIF($E$11:$E$1004,AA679,AD$11:$AD$1004)</f>
        <v>0</v>
      </c>
      <c r="Z679" s="95">
        <f>SUMIF($E$11:$E$1004,AA679,AB$11:$AB$1004)</f>
        <v>0</v>
      </c>
      <c r="AA679" s="97">
        <f t="shared" si="174"/>
        <v>669</v>
      </c>
      <c r="AB679" s="74">
        <f t="shared" si="164"/>
        <v>0</v>
      </c>
      <c r="AC679" s="74">
        <f t="shared" si="165"/>
        <v>0</v>
      </c>
      <c r="AD679" s="74">
        <f t="shared" si="166"/>
        <v>0</v>
      </c>
      <c r="AE679" s="96">
        <f t="shared" si="167"/>
        <v>0</v>
      </c>
      <c r="AF679" s="74" t="str">
        <f t="shared" si="168"/>
        <v>sans</v>
      </c>
      <c r="AG679" s="74">
        <f t="shared" si="169"/>
        <v>0</v>
      </c>
      <c r="AH679" s="74">
        <f t="shared" si="160"/>
        <v>0</v>
      </c>
      <c r="AI679" s="74">
        <f t="shared" si="175"/>
        <v>0</v>
      </c>
      <c r="AJ679" s="74">
        <f t="shared" si="170"/>
        <v>0</v>
      </c>
      <c r="AK679" s="74">
        <f t="shared" si="171"/>
        <v>0</v>
      </c>
    </row>
    <row r="680" spans="1:37" ht="15.75" customHeight="1">
      <c r="A680" s="20"/>
      <c r="B680" s="19"/>
      <c r="C680" s="19"/>
      <c r="D680" s="70"/>
      <c r="E680" s="71"/>
      <c r="F680" s="125" t="str">
        <f>IF($A680 &lt;&gt; "",VLOOKUP($A680,CSP!$1:$1048576,10,FALSE)/1000000,"")</f>
        <v/>
      </c>
      <c r="G680" s="125" t="str">
        <f>IF($A680 &lt;&gt; "",VLOOKUP($A680,CSP!$1:$1048576,14,FALSE)/1000000,"")</f>
        <v/>
      </c>
      <c r="H680" s="126" t="str">
        <f t="shared" si="172"/>
        <v/>
      </c>
      <c r="I680" s="126" t="str">
        <f t="shared" si="173"/>
        <v/>
      </c>
      <c r="J680" s="126" t="str">
        <f t="shared" si="161"/>
        <v/>
      </c>
      <c r="K680" s="132" t="str">
        <f>IF($A680 &lt;&gt; "",VLOOKUP($A680,CSP!$1:$1048576,11,FALSE),"")</f>
        <v/>
      </c>
      <c r="L680" s="133" t="str">
        <f>IF($A680 &lt;&gt; "",VLOOKUP($A680,CSP!$1:$1048576,25,FALSE),"")</f>
        <v/>
      </c>
      <c r="N680" s="142"/>
      <c r="O680" s="144"/>
      <c r="P680" s="141" t="str">
        <f t="shared" ca="1" si="162"/>
        <v/>
      </c>
      <c r="W680" s="96">
        <f>SUMIF($E$11:$E$1004,AA680,AE$11:$AE$1004)</f>
        <v>0</v>
      </c>
      <c r="X680" s="74" t="str">
        <f t="shared" si="163"/>
        <v>sans</v>
      </c>
      <c r="Y680" s="74">
        <f>SUMIF($E$11:$E$1004,AA680,AD$11:$AD$1004)</f>
        <v>0</v>
      </c>
      <c r="Z680" s="95">
        <f>SUMIF($E$11:$E$1004,AA680,AB$11:$AB$1004)</f>
        <v>0</v>
      </c>
      <c r="AA680" s="97">
        <f t="shared" si="174"/>
        <v>670</v>
      </c>
      <c r="AB680" s="74">
        <f t="shared" si="164"/>
        <v>0</v>
      </c>
      <c r="AC680" s="74">
        <f t="shared" si="165"/>
        <v>0</v>
      </c>
      <c r="AD680" s="74">
        <f t="shared" si="166"/>
        <v>0</v>
      </c>
      <c r="AE680" s="96">
        <f t="shared" si="167"/>
        <v>0</v>
      </c>
      <c r="AF680" s="74" t="str">
        <f t="shared" si="168"/>
        <v>sans</v>
      </c>
      <c r="AG680" s="74">
        <f t="shared" si="169"/>
        <v>0</v>
      </c>
      <c r="AH680" s="74">
        <f t="shared" si="160"/>
        <v>0</v>
      </c>
      <c r="AI680" s="74">
        <f t="shared" si="175"/>
        <v>0</v>
      </c>
      <c r="AJ680" s="74">
        <f t="shared" si="170"/>
        <v>0</v>
      </c>
      <c r="AK680" s="74">
        <f t="shared" si="171"/>
        <v>0</v>
      </c>
    </row>
    <row r="681" spans="1:37" ht="15.75" customHeight="1">
      <c r="A681" s="20"/>
      <c r="B681" s="19"/>
      <c r="C681" s="19"/>
      <c r="D681" s="70"/>
      <c r="E681" s="71"/>
      <c r="F681" s="125" t="str">
        <f>IF($A681 &lt;&gt; "",VLOOKUP($A681,CSP!$1:$1048576,10,FALSE)/1000000,"")</f>
        <v/>
      </c>
      <c r="G681" s="125" t="str">
        <f>IF($A681 &lt;&gt; "",VLOOKUP($A681,CSP!$1:$1048576,14,FALSE)/1000000,"")</f>
        <v/>
      </c>
      <c r="H681" s="126" t="str">
        <f t="shared" si="172"/>
        <v/>
      </c>
      <c r="I681" s="126" t="str">
        <f t="shared" si="173"/>
        <v/>
      </c>
      <c r="J681" s="126" t="str">
        <f t="shared" si="161"/>
        <v/>
      </c>
      <c r="K681" s="132" t="str">
        <f>IF($A681 &lt;&gt; "",VLOOKUP($A681,CSP!$1:$1048576,11,FALSE),"")</f>
        <v/>
      </c>
      <c r="L681" s="133" t="str">
        <f>IF($A681 &lt;&gt; "",VLOOKUP($A681,CSP!$1:$1048576,25,FALSE),"")</f>
        <v/>
      </c>
      <c r="N681" s="142"/>
      <c r="O681" s="144"/>
      <c r="P681" s="141" t="str">
        <f t="shared" ca="1" si="162"/>
        <v/>
      </c>
      <c r="W681" s="96">
        <f>SUMIF($E$11:$E$1004,AA681,AE$11:$AE$1004)</f>
        <v>0</v>
      </c>
      <c r="X681" s="74" t="str">
        <f t="shared" si="163"/>
        <v>sans</v>
      </c>
      <c r="Y681" s="74">
        <f>SUMIF($E$11:$E$1004,AA681,AD$11:$AD$1004)</f>
        <v>0</v>
      </c>
      <c r="Z681" s="95">
        <f>SUMIF($E$11:$E$1004,AA681,AB$11:$AB$1004)</f>
        <v>0</v>
      </c>
      <c r="AA681" s="97">
        <f t="shared" si="174"/>
        <v>671</v>
      </c>
      <c r="AB681" s="74">
        <f t="shared" si="164"/>
        <v>0</v>
      </c>
      <c r="AC681" s="74">
        <f t="shared" si="165"/>
        <v>0</v>
      </c>
      <c r="AD681" s="74">
        <f t="shared" si="166"/>
        <v>0</v>
      </c>
      <c r="AE681" s="96">
        <f t="shared" si="167"/>
        <v>0</v>
      </c>
      <c r="AF681" s="74" t="str">
        <f t="shared" si="168"/>
        <v>sans</v>
      </c>
      <c r="AG681" s="74">
        <f t="shared" si="169"/>
        <v>0</v>
      </c>
      <c r="AH681" s="74">
        <f t="shared" si="160"/>
        <v>0</v>
      </c>
      <c r="AI681" s="74">
        <f t="shared" si="175"/>
        <v>0</v>
      </c>
      <c r="AJ681" s="74">
        <f t="shared" si="170"/>
        <v>0</v>
      </c>
      <c r="AK681" s="74">
        <f t="shared" si="171"/>
        <v>0</v>
      </c>
    </row>
    <row r="682" spans="1:37" ht="15.75" customHeight="1">
      <c r="A682" s="20"/>
      <c r="B682" s="19"/>
      <c r="C682" s="19"/>
      <c r="D682" s="70"/>
      <c r="E682" s="71"/>
      <c r="F682" s="125" t="str">
        <f>IF($A682 &lt;&gt; "",VLOOKUP($A682,CSP!$1:$1048576,10,FALSE)/1000000,"")</f>
        <v/>
      </c>
      <c r="G682" s="125" t="str">
        <f>IF($A682 &lt;&gt; "",VLOOKUP($A682,CSP!$1:$1048576,14,FALSE)/1000000,"")</f>
        <v/>
      </c>
      <c r="H682" s="126" t="str">
        <f t="shared" si="172"/>
        <v/>
      </c>
      <c r="I682" s="126" t="str">
        <f t="shared" si="173"/>
        <v/>
      </c>
      <c r="J682" s="126" t="str">
        <f t="shared" si="161"/>
        <v/>
      </c>
      <c r="K682" s="132" t="str">
        <f>IF($A682 &lt;&gt; "",VLOOKUP($A682,CSP!$1:$1048576,11,FALSE),"")</f>
        <v/>
      </c>
      <c r="L682" s="133" t="str">
        <f>IF($A682 &lt;&gt; "",VLOOKUP($A682,CSP!$1:$1048576,25,FALSE),"")</f>
        <v/>
      </c>
      <c r="N682" s="142"/>
      <c r="O682" s="144"/>
      <c r="P682" s="141" t="str">
        <f t="shared" ca="1" si="162"/>
        <v/>
      </c>
      <c r="W682" s="96">
        <f>SUMIF($E$11:$E$1004,AA682,AE$11:$AE$1004)</f>
        <v>0</v>
      </c>
      <c r="X682" s="74" t="str">
        <f t="shared" si="163"/>
        <v>sans</v>
      </c>
      <c r="Y682" s="74">
        <f>SUMIF($E$11:$E$1004,AA682,AD$11:$AD$1004)</f>
        <v>0</v>
      </c>
      <c r="Z682" s="95">
        <f>SUMIF($E$11:$E$1004,AA682,AB$11:$AB$1004)</f>
        <v>0</v>
      </c>
      <c r="AA682" s="97">
        <f t="shared" si="174"/>
        <v>672</v>
      </c>
      <c r="AB682" s="74">
        <f t="shared" si="164"/>
        <v>0</v>
      </c>
      <c r="AC682" s="74">
        <f t="shared" si="165"/>
        <v>0</v>
      </c>
      <c r="AD682" s="74">
        <f t="shared" si="166"/>
        <v>0</v>
      </c>
      <c r="AE682" s="96">
        <f t="shared" si="167"/>
        <v>0</v>
      </c>
      <c r="AF682" s="74" t="str">
        <f t="shared" si="168"/>
        <v>sans</v>
      </c>
      <c r="AG682" s="74">
        <f t="shared" si="169"/>
        <v>0</v>
      </c>
      <c r="AH682" s="74">
        <f t="shared" si="160"/>
        <v>0</v>
      </c>
      <c r="AI682" s="74">
        <f t="shared" si="175"/>
        <v>0</v>
      </c>
      <c r="AJ682" s="74">
        <f t="shared" si="170"/>
        <v>0</v>
      </c>
      <c r="AK682" s="74">
        <f t="shared" si="171"/>
        <v>0</v>
      </c>
    </row>
    <row r="683" spans="1:37" ht="15.75" customHeight="1">
      <c r="A683" s="20"/>
      <c r="B683" s="19"/>
      <c r="C683" s="19"/>
      <c r="D683" s="70"/>
      <c r="E683" s="71"/>
      <c r="F683" s="125" t="str">
        <f>IF($A683 &lt;&gt; "",VLOOKUP($A683,CSP!$1:$1048576,10,FALSE)/1000000,"")</f>
        <v/>
      </c>
      <c r="G683" s="125" t="str">
        <f>IF($A683 &lt;&gt; "",VLOOKUP($A683,CSP!$1:$1048576,14,FALSE)/1000000,"")</f>
        <v/>
      </c>
      <c r="H683" s="126" t="str">
        <f t="shared" si="172"/>
        <v/>
      </c>
      <c r="I683" s="126" t="str">
        <f t="shared" si="173"/>
        <v/>
      </c>
      <c r="J683" s="126" t="str">
        <f t="shared" si="161"/>
        <v/>
      </c>
      <c r="K683" s="132" t="str">
        <f>IF($A683 &lt;&gt; "",VLOOKUP($A683,CSP!$1:$1048576,11,FALSE),"")</f>
        <v/>
      </c>
      <c r="L683" s="133" t="str">
        <f>IF($A683 &lt;&gt; "",VLOOKUP($A683,CSP!$1:$1048576,25,FALSE),"")</f>
        <v/>
      </c>
      <c r="N683" s="142"/>
      <c r="O683" s="144"/>
      <c r="P683" s="141" t="str">
        <f t="shared" ca="1" si="162"/>
        <v/>
      </c>
      <c r="W683" s="96">
        <f>SUMIF($E$11:$E$1004,AA683,AE$11:$AE$1004)</f>
        <v>0</v>
      </c>
      <c r="X683" s="74" t="str">
        <f t="shared" si="163"/>
        <v>sans</v>
      </c>
      <c r="Y683" s="74">
        <f>SUMIF($E$11:$E$1004,AA683,AD$11:$AD$1004)</f>
        <v>0</v>
      </c>
      <c r="Z683" s="95">
        <f>SUMIF($E$11:$E$1004,AA683,AB$11:$AB$1004)</f>
        <v>0</v>
      </c>
      <c r="AA683" s="97">
        <f t="shared" si="174"/>
        <v>673</v>
      </c>
      <c r="AB683" s="74">
        <f t="shared" si="164"/>
        <v>0</v>
      </c>
      <c r="AC683" s="74">
        <f t="shared" si="165"/>
        <v>0</v>
      </c>
      <c r="AD683" s="74">
        <f t="shared" si="166"/>
        <v>0</v>
      </c>
      <c r="AE683" s="96">
        <f t="shared" si="167"/>
        <v>0</v>
      </c>
      <c r="AF683" s="74" t="str">
        <f t="shared" si="168"/>
        <v>sans</v>
      </c>
      <c r="AG683" s="74">
        <f t="shared" si="169"/>
        <v>0</v>
      </c>
      <c r="AH683" s="74">
        <f t="shared" si="160"/>
        <v>0</v>
      </c>
      <c r="AI683" s="74">
        <f t="shared" si="175"/>
        <v>0</v>
      </c>
      <c r="AJ683" s="74">
        <f t="shared" si="170"/>
        <v>0</v>
      </c>
      <c r="AK683" s="74">
        <f t="shared" si="171"/>
        <v>0</v>
      </c>
    </row>
    <row r="684" spans="1:37" ht="15.75" customHeight="1">
      <c r="A684" s="20"/>
      <c r="B684" s="19"/>
      <c r="C684" s="19"/>
      <c r="D684" s="70"/>
      <c r="E684" s="71"/>
      <c r="F684" s="125" t="str">
        <f>IF($A684 &lt;&gt; "",VLOOKUP($A684,CSP!$1:$1048576,10,FALSE)/1000000,"")</f>
        <v/>
      </c>
      <c r="G684" s="125" t="str">
        <f>IF($A684 &lt;&gt; "",VLOOKUP($A684,CSP!$1:$1048576,14,FALSE)/1000000,"")</f>
        <v/>
      </c>
      <c r="H684" s="126" t="str">
        <f t="shared" si="172"/>
        <v/>
      </c>
      <c r="I684" s="126" t="str">
        <f t="shared" si="173"/>
        <v/>
      </c>
      <c r="J684" s="126" t="str">
        <f t="shared" si="161"/>
        <v/>
      </c>
      <c r="K684" s="132" t="str">
        <f>IF($A684 &lt;&gt; "",VLOOKUP($A684,CSP!$1:$1048576,11,FALSE),"")</f>
        <v/>
      </c>
      <c r="L684" s="133" t="str">
        <f>IF($A684 &lt;&gt; "",VLOOKUP($A684,CSP!$1:$1048576,25,FALSE),"")</f>
        <v/>
      </c>
      <c r="N684" s="142"/>
      <c r="O684" s="144"/>
      <c r="P684" s="141" t="str">
        <f t="shared" ca="1" si="162"/>
        <v/>
      </c>
      <c r="W684" s="96">
        <f>SUMIF($E$11:$E$1004,AA684,AE$11:$AE$1004)</f>
        <v>0</v>
      </c>
      <c r="X684" s="74" t="str">
        <f t="shared" si="163"/>
        <v>sans</v>
      </c>
      <c r="Y684" s="74">
        <f>SUMIF($E$11:$E$1004,AA684,AD$11:$AD$1004)</f>
        <v>0</v>
      </c>
      <c r="Z684" s="95">
        <f>SUMIF($E$11:$E$1004,AA684,AB$11:$AB$1004)</f>
        <v>0</v>
      </c>
      <c r="AA684" s="97">
        <f t="shared" si="174"/>
        <v>674</v>
      </c>
      <c r="AB684" s="74">
        <f t="shared" si="164"/>
        <v>0</v>
      </c>
      <c r="AC684" s="74">
        <f t="shared" si="165"/>
        <v>0</v>
      </c>
      <c r="AD684" s="74">
        <f t="shared" si="166"/>
        <v>0</v>
      </c>
      <c r="AE684" s="96">
        <f t="shared" si="167"/>
        <v>0</v>
      </c>
      <c r="AF684" s="74" t="str">
        <f t="shared" si="168"/>
        <v>sans</v>
      </c>
      <c r="AG684" s="74">
        <f t="shared" si="169"/>
        <v>0</v>
      </c>
      <c r="AH684" s="74">
        <f t="shared" si="160"/>
        <v>0</v>
      </c>
      <c r="AI684" s="74">
        <f t="shared" si="175"/>
        <v>0</v>
      </c>
      <c r="AJ684" s="74">
        <f t="shared" si="170"/>
        <v>0</v>
      </c>
      <c r="AK684" s="74">
        <f t="shared" si="171"/>
        <v>0</v>
      </c>
    </row>
    <row r="685" spans="1:37" ht="15.75" customHeight="1">
      <c r="A685" s="20"/>
      <c r="B685" s="19"/>
      <c r="C685" s="19"/>
      <c r="D685" s="70"/>
      <c r="E685" s="71"/>
      <c r="F685" s="125" t="str">
        <f>IF($A685 &lt;&gt; "",VLOOKUP($A685,CSP!$1:$1048576,10,FALSE)/1000000,"")</f>
        <v/>
      </c>
      <c r="G685" s="125" t="str">
        <f>IF($A685 &lt;&gt; "",VLOOKUP($A685,CSP!$1:$1048576,14,FALSE)/1000000,"")</f>
        <v/>
      </c>
      <c r="H685" s="126" t="str">
        <f t="shared" si="172"/>
        <v/>
      </c>
      <c r="I685" s="126" t="str">
        <f t="shared" si="173"/>
        <v/>
      </c>
      <c r="J685" s="126" t="str">
        <f t="shared" si="161"/>
        <v/>
      </c>
      <c r="K685" s="132" t="str">
        <f>IF($A685 &lt;&gt; "",VLOOKUP($A685,CSP!$1:$1048576,11,FALSE),"")</f>
        <v/>
      </c>
      <c r="L685" s="133" t="str">
        <f>IF($A685 &lt;&gt; "",VLOOKUP($A685,CSP!$1:$1048576,25,FALSE),"")</f>
        <v/>
      </c>
      <c r="N685" s="142"/>
      <c r="O685" s="144"/>
      <c r="P685" s="141" t="str">
        <f t="shared" ca="1" si="162"/>
        <v/>
      </c>
      <c r="W685" s="96">
        <f>SUMIF($E$11:$E$1004,AA685,AE$11:$AE$1004)</f>
        <v>0</v>
      </c>
      <c r="X685" s="74" t="str">
        <f t="shared" si="163"/>
        <v>sans</v>
      </c>
      <c r="Y685" s="74">
        <f>SUMIF($E$11:$E$1004,AA685,AD$11:$AD$1004)</f>
        <v>0</v>
      </c>
      <c r="Z685" s="95">
        <f>SUMIF($E$11:$E$1004,AA685,AB$11:$AB$1004)</f>
        <v>0</v>
      </c>
      <c r="AA685" s="97">
        <f t="shared" si="174"/>
        <v>675</v>
      </c>
      <c r="AB685" s="74">
        <f t="shared" si="164"/>
        <v>0</v>
      </c>
      <c r="AC685" s="74">
        <f t="shared" si="165"/>
        <v>0</v>
      </c>
      <c r="AD685" s="74">
        <f t="shared" si="166"/>
        <v>0</v>
      </c>
      <c r="AE685" s="96">
        <f t="shared" si="167"/>
        <v>0</v>
      </c>
      <c r="AF685" s="74" t="str">
        <f t="shared" si="168"/>
        <v>sans</v>
      </c>
      <c r="AG685" s="74">
        <f t="shared" si="169"/>
        <v>0</v>
      </c>
      <c r="AH685" s="74">
        <f t="shared" si="160"/>
        <v>0</v>
      </c>
      <c r="AI685" s="74">
        <f t="shared" si="175"/>
        <v>0</v>
      </c>
      <c r="AJ685" s="74">
        <f t="shared" si="170"/>
        <v>0</v>
      </c>
      <c r="AK685" s="74">
        <f t="shared" si="171"/>
        <v>0</v>
      </c>
    </row>
    <row r="686" spans="1:37" ht="15.75" customHeight="1">
      <c r="A686" s="20"/>
      <c r="B686" s="19"/>
      <c r="C686" s="19"/>
      <c r="D686" s="70"/>
      <c r="E686" s="71"/>
      <c r="F686" s="125" t="str">
        <f>IF($A686 &lt;&gt; "",VLOOKUP($A686,CSP!$1:$1048576,10,FALSE)/1000000,"")</f>
        <v/>
      </c>
      <c r="G686" s="125" t="str">
        <f>IF($A686 &lt;&gt; "",VLOOKUP($A686,CSP!$1:$1048576,14,FALSE)/1000000,"")</f>
        <v/>
      </c>
      <c r="H686" s="126" t="str">
        <f t="shared" si="172"/>
        <v/>
      </c>
      <c r="I686" s="126" t="str">
        <f t="shared" si="173"/>
        <v/>
      </c>
      <c r="J686" s="126" t="str">
        <f t="shared" si="161"/>
        <v/>
      </c>
      <c r="K686" s="132" t="str">
        <f>IF($A686 &lt;&gt; "",VLOOKUP($A686,CSP!$1:$1048576,11,FALSE),"")</f>
        <v/>
      </c>
      <c r="L686" s="133" t="str">
        <f>IF($A686 &lt;&gt; "",VLOOKUP($A686,CSP!$1:$1048576,25,FALSE),"")</f>
        <v/>
      </c>
      <c r="N686" s="142"/>
      <c r="O686" s="144"/>
      <c r="P686" s="141" t="str">
        <f t="shared" ca="1" si="162"/>
        <v/>
      </c>
      <c r="W686" s="96">
        <f>SUMIF($E$11:$E$1004,AA686,AE$11:$AE$1004)</f>
        <v>0</v>
      </c>
      <c r="X686" s="74" t="str">
        <f t="shared" si="163"/>
        <v>sans</v>
      </c>
      <c r="Y686" s="74">
        <f>SUMIF($E$11:$E$1004,AA686,AD$11:$AD$1004)</f>
        <v>0</v>
      </c>
      <c r="Z686" s="95">
        <f>SUMIF($E$11:$E$1004,AA686,AB$11:$AB$1004)</f>
        <v>0</v>
      </c>
      <c r="AA686" s="97">
        <f t="shared" si="174"/>
        <v>676</v>
      </c>
      <c r="AB686" s="74">
        <f t="shared" si="164"/>
        <v>0</v>
      </c>
      <c r="AC686" s="74">
        <f t="shared" si="165"/>
        <v>0</v>
      </c>
      <c r="AD686" s="74">
        <f t="shared" si="166"/>
        <v>0</v>
      </c>
      <c r="AE686" s="96">
        <f t="shared" si="167"/>
        <v>0</v>
      </c>
      <c r="AF686" s="74" t="str">
        <f t="shared" si="168"/>
        <v>sans</v>
      </c>
      <c r="AG686" s="74">
        <f t="shared" si="169"/>
        <v>0</v>
      </c>
      <c r="AH686" s="74">
        <f t="shared" si="160"/>
        <v>0</v>
      </c>
      <c r="AI686" s="74">
        <f t="shared" si="175"/>
        <v>0</v>
      </c>
      <c r="AJ686" s="74">
        <f t="shared" si="170"/>
        <v>0</v>
      </c>
      <c r="AK686" s="74">
        <f t="shared" si="171"/>
        <v>0</v>
      </c>
    </row>
    <row r="687" spans="1:37" ht="15.75" customHeight="1">
      <c r="A687" s="20"/>
      <c r="B687" s="19"/>
      <c r="C687" s="19"/>
      <c r="D687" s="70"/>
      <c r="E687" s="71"/>
      <c r="F687" s="125" t="str">
        <f>IF($A687 &lt;&gt; "",VLOOKUP($A687,CSP!$1:$1048576,10,FALSE)/1000000,"")</f>
        <v/>
      </c>
      <c r="G687" s="125" t="str">
        <f>IF($A687 &lt;&gt; "",VLOOKUP($A687,CSP!$1:$1048576,14,FALSE)/1000000,"")</f>
        <v/>
      </c>
      <c r="H687" s="126" t="str">
        <f t="shared" si="172"/>
        <v/>
      </c>
      <c r="I687" s="126" t="str">
        <f t="shared" si="173"/>
        <v/>
      </c>
      <c r="J687" s="126" t="str">
        <f t="shared" si="161"/>
        <v/>
      </c>
      <c r="K687" s="132" t="str">
        <f>IF($A687 &lt;&gt; "",VLOOKUP($A687,CSP!$1:$1048576,11,FALSE),"")</f>
        <v/>
      </c>
      <c r="L687" s="133" t="str">
        <f>IF($A687 &lt;&gt; "",VLOOKUP($A687,CSP!$1:$1048576,25,FALSE),"")</f>
        <v/>
      </c>
      <c r="N687" s="142"/>
      <c r="O687" s="144"/>
      <c r="P687" s="141" t="str">
        <f t="shared" ca="1" si="162"/>
        <v/>
      </c>
      <c r="W687" s="96">
        <f>SUMIF($E$11:$E$1004,AA687,AE$11:$AE$1004)</f>
        <v>0</v>
      </c>
      <c r="X687" s="74" t="str">
        <f t="shared" si="163"/>
        <v>sans</v>
      </c>
      <c r="Y687" s="74">
        <f>SUMIF($E$11:$E$1004,AA687,AD$11:$AD$1004)</f>
        <v>0</v>
      </c>
      <c r="Z687" s="95">
        <f>SUMIF($E$11:$E$1004,AA687,AB$11:$AB$1004)</f>
        <v>0</v>
      </c>
      <c r="AA687" s="97">
        <f t="shared" si="174"/>
        <v>677</v>
      </c>
      <c r="AB687" s="74">
        <f t="shared" si="164"/>
        <v>0</v>
      </c>
      <c r="AC687" s="74">
        <f t="shared" si="165"/>
        <v>0</v>
      </c>
      <c r="AD687" s="74">
        <f t="shared" si="166"/>
        <v>0</v>
      </c>
      <c r="AE687" s="96">
        <f t="shared" si="167"/>
        <v>0</v>
      </c>
      <c r="AF687" s="74" t="str">
        <f t="shared" si="168"/>
        <v>sans</v>
      </c>
      <c r="AG687" s="74">
        <f t="shared" si="169"/>
        <v>0</v>
      </c>
      <c r="AH687" s="74">
        <f t="shared" si="160"/>
        <v>0</v>
      </c>
      <c r="AI687" s="74">
        <f t="shared" si="175"/>
        <v>0</v>
      </c>
      <c r="AJ687" s="74">
        <f t="shared" si="170"/>
        <v>0</v>
      </c>
      <c r="AK687" s="74">
        <f t="shared" si="171"/>
        <v>0</v>
      </c>
    </row>
    <row r="688" spans="1:37" ht="15.75" customHeight="1">
      <c r="A688" s="20"/>
      <c r="B688" s="19"/>
      <c r="C688" s="19"/>
      <c r="D688" s="70"/>
      <c r="E688" s="71"/>
      <c r="F688" s="125" t="str">
        <f>IF($A688 &lt;&gt; "",VLOOKUP($A688,CSP!$1:$1048576,10,FALSE)/1000000,"")</f>
        <v/>
      </c>
      <c r="G688" s="125" t="str">
        <f>IF($A688 &lt;&gt; "",VLOOKUP($A688,CSP!$1:$1048576,14,FALSE)/1000000,"")</f>
        <v/>
      </c>
      <c r="H688" s="126" t="str">
        <f t="shared" si="172"/>
        <v/>
      </c>
      <c r="I688" s="126" t="str">
        <f t="shared" si="173"/>
        <v/>
      </c>
      <c r="J688" s="126" t="str">
        <f t="shared" si="161"/>
        <v/>
      </c>
      <c r="K688" s="132" t="str">
        <f>IF($A688 &lt;&gt; "",VLOOKUP($A688,CSP!$1:$1048576,11,FALSE),"")</f>
        <v/>
      </c>
      <c r="L688" s="133" t="str">
        <f>IF($A688 &lt;&gt; "",VLOOKUP($A688,CSP!$1:$1048576,25,FALSE),"")</f>
        <v/>
      </c>
      <c r="N688" s="142"/>
      <c r="O688" s="144"/>
      <c r="P688" s="141" t="str">
        <f t="shared" ca="1" si="162"/>
        <v/>
      </c>
      <c r="W688" s="96">
        <f>SUMIF($E$11:$E$1004,AA688,AE$11:$AE$1004)</f>
        <v>0</v>
      </c>
      <c r="X688" s="74" t="str">
        <f t="shared" si="163"/>
        <v>sans</v>
      </c>
      <c r="Y688" s="74">
        <f>SUMIF($E$11:$E$1004,AA688,AD$11:$AD$1004)</f>
        <v>0</v>
      </c>
      <c r="Z688" s="95">
        <f>SUMIF($E$11:$E$1004,AA688,AB$11:$AB$1004)</f>
        <v>0</v>
      </c>
      <c r="AA688" s="97">
        <f t="shared" si="174"/>
        <v>678</v>
      </c>
      <c r="AB688" s="74">
        <f t="shared" si="164"/>
        <v>0</v>
      </c>
      <c r="AC688" s="74">
        <f t="shared" si="165"/>
        <v>0</v>
      </c>
      <c r="AD688" s="74">
        <f t="shared" si="166"/>
        <v>0</v>
      </c>
      <c r="AE688" s="96">
        <f t="shared" si="167"/>
        <v>0</v>
      </c>
      <c r="AF688" s="74" t="str">
        <f t="shared" si="168"/>
        <v>sans</v>
      </c>
      <c r="AG688" s="74">
        <f t="shared" si="169"/>
        <v>0</v>
      </c>
      <c r="AH688" s="74">
        <f t="shared" si="160"/>
        <v>0</v>
      </c>
      <c r="AI688" s="74">
        <f t="shared" si="175"/>
        <v>0</v>
      </c>
      <c r="AJ688" s="74">
        <f t="shared" si="170"/>
        <v>0</v>
      </c>
      <c r="AK688" s="74">
        <f t="shared" si="171"/>
        <v>0</v>
      </c>
    </row>
    <row r="689" spans="1:37" ht="15.75" customHeight="1">
      <c r="A689" s="20"/>
      <c r="B689" s="19"/>
      <c r="C689" s="19"/>
      <c r="D689" s="70"/>
      <c r="E689" s="71"/>
      <c r="F689" s="125" t="str">
        <f>IF($A689 &lt;&gt; "",VLOOKUP($A689,CSP!$1:$1048576,10,FALSE)/1000000,"")</f>
        <v/>
      </c>
      <c r="G689" s="125" t="str">
        <f>IF($A689 &lt;&gt; "",VLOOKUP($A689,CSP!$1:$1048576,14,FALSE)/1000000,"")</f>
        <v/>
      </c>
      <c r="H689" s="126" t="str">
        <f t="shared" si="172"/>
        <v/>
      </c>
      <c r="I689" s="126" t="str">
        <f t="shared" si="173"/>
        <v/>
      </c>
      <c r="J689" s="126" t="str">
        <f t="shared" si="161"/>
        <v/>
      </c>
      <c r="K689" s="132" t="str">
        <f>IF($A689 &lt;&gt; "",VLOOKUP($A689,CSP!$1:$1048576,11,FALSE),"")</f>
        <v/>
      </c>
      <c r="L689" s="133" t="str">
        <f>IF($A689 &lt;&gt; "",VLOOKUP($A689,CSP!$1:$1048576,25,FALSE),"")</f>
        <v/>
      </c>
      <c r="N689" s="142"/>
      <c r="O689" s="144"/>
      <c r="P689" s="141" t="str">
        <f t="shared" ca="1" si="162"/>
        <v/>
      </c>
      <c r="W689" s="96">
        <f>SUMIF($E$11:$E$1004,AA689,AE$11:$AE$1004)</f>
        <v>0</v>
      </c>
      <c r="X689" s="74" t="str">
        <f t="shared" si="163"/>
        <v>sans</v>
      </c>
      <c r="Y689" s="74">
        <f>SUMIF($E$11:$E$1004,AA689,AD$11:$AD$1004)</f>
        <v>0</v>
      </c>
      <c r="Z689" s="95">
        <f>SUMIF($E$11:$E$1004,AA689,AB$11:$AB$1004)</f>
        <v>0</v>
      </c>
      <c r="AA689" s="97">
        <f t="shared" si="174"/>
        <v>679</v>
      </c>
      <c r="AB689" s="74">
        <f t="shared" si="164"/>
        <v>0</v>
      </c>
      <c r="AC689" s="74">
        <f t="shared" si="165"/>
        <v>0</v>
      </c>
      <c r="AD689" s="74">
        <f t="shared" si="166"/>
        <v>0</v>
      </c>
      <c r="AE689" s="96">
        <f t="shared" si="167"/>
        <v>0</v>
      </c>
      <c r="AF689" s="74" t="str">
        <f t="shared" si="168"/>
        <v>sans</v>
      </c>
      <c r="AG689" s="74">
        <f t="shared" si="169"/>
        <v>0</v>
      </c>
      <c r="AH689" s="74">
        <f t="shared" si="160"/>
        <v>0</v>
      </c>
      <c r="AI689" s="74">
        <f t="shared" si="175"/>
        <v>0</v>
      </c>
      <c r="AJ689" s="74">
        <f t="shared" si="170"/>
        <v>0</v>
      </c>
      <c r="AK689" s="74">
        <f t="shared" si="171"/>
        <v>0</v>
      </c>
    </row>
    <row r="690" spans="1:37" ht="15.75" customHeight="1">
      <c r="A690" s="20"/>
      <c r="B690" s="19"/>
      <c r="C690" s="19"/>
      <c r="D690" s="70"/>
      <c r="E690" s="71"/>
      <c r="F690" s="125" t="str">
        <f>IF($A690 &lt;&gt; "",VLOOKUP($A690,CSP!$1:$1048576,10,FALSE)/1000000,"")</f>
        <v/>
      </c>
      <c r="G690" s="125" t="str">
        <f>IF($A690 &lt;&gt; "",VLOOKUP($A690,CSP!$1:$1048576,14,FALSE)/1000000,"")</f>
        <v/>
      </c>
      <c r="H690" s="126" t="str">
        <f t="shared" si="172"/>
        <v/>
      </c>
      <c r="I690" s="126" t="str">
        <f t="shared" si="173"/>
        <v/>
      </c>
      <c r="J690" s="126" t="str">
        <f t="shared" si="161"/>
        <v/>
      </c>
      <c r="K690" s="132" t="str">
        <f>IF($A690 &lt;&gt; "",VLOOKUP($A690,CSP!$1:$1048576,11,FALSE),"")</f>
        <v/>
      </c>
      <c r="L690" s="133" t="str">
        <f>IF($A690 &lt;&gt; "",VLOOKUP($A690,CSP!$1:$1048576,25,FALSE),"")</f>
        <v/>
      </c>
      <c r="N690" s="142"/>
      <c r="O690" s="144"/>
      <c r="P690" s="141" t="str">
        <f t="shared" ca="1" si="162"/>
        <v/>
      </c>
      <c r="W690" s="96">
        <f>SUMIF($E$11:$E$1004,AA690,AE$11:$AE$1004)</f>
        <v>0</v>
      </c>
      <c r="X690" s="74" t="str">
        <f t="shared" si="163"/>
        <v>sans</v>
      </c>
      <c r="Y690" s="74">
        <f>SUMIF($E$11:$E$1004,AA690,AD$11:$AD$1004)</f>
        <v>0</v>
      </c>
      <c r="Z690" s="95">
        <f>SUMIF($E$11:$E$1004,AA690,AB$11:$AB$1004)</f>
        <v>0</v>
      </c>
      <c r="AA690" s="97">
        <f t="shared" si="174"/>
        <v>680</v>
      </c>
      <c r="AB690" s="74">
        <f t="shared" si="164"/>
        <v>0</v>
      </c>
      <c r="AC690" s="74">
        <f t="shared" si="165"/>
        <v>0</v>
      </c>
      <c r="AD690" s="74">
        <f t="shared" si="166"/>
        <v>0</v>
      </c>
      <c r="AE690" s="96">
        <f t="shared" si="167"/>
        <v>0</v>
      </c>
      <c r="AF690" s="74" t="str">
        <f t="shared" si="168"/>
        <v>sans</v>
      </c>
      <c r="AG690" s="74">
        <f t="shared" si="169"/>
        <v>0</v>
      </c>
      <c r="AH690" s="74">
        <f t="shared" si="160"/>
        <v>0</v>
      </c>
      <c r="AI690" s="74">
        <f t="shared" si="175"/>
        <v>0</v>
      </c>
      <c r="AJ690" s="74">
        <f t="shared" si="170"/>
        <v>0</v>
      </c>
      <c r="AK690" s="74">
        <f t="shared" si="171"/>
        <v>0</v>
      </c>
    </row>
    <row r="691" spans="1:37" ht="15.75" customHeight="1">
      <c r="A691" s="20"/>
      <c r="B691" s="19"/>
      <c r="C691" s="19"/>
      <c r="D691" s="70"/>
      <c r="E691" s="71"/>
      <c r="F691" s="125" t="str">
        <f>IF($A691 &lt;&gt; "",VLOOKUP($A691,CSP!$1:$1048576,10,FALSE)/1000000,"")</f>
        <v/>
      </c>
      <c r="G691" s="125" t="str">
        <f>IF($A691 &lt;&gt; "",VLOOKUP($A691,CSP!$1:$1048576,14,FALSE)/1000000,"")</f>
        <v/>
      </c>
      <c r="H691" s="126" t="str">
        <f t="shared" si="172"/>
        <v/>
      </c>
      <c r="I691" s="126" t="str">
        <f t="shared" si="173"/>
        <v/>
      </c>
      <c r="J691" s="126" t="str">
        <f t="shared" si="161"/>
        <v/>
      </c>
      <c r="K691" s="132" t="str">
        <f>IF($A691 &lt;&gt; "",VLOOKUP($A691,CSP!$1:$1048576,11,FALSE),"")</f>
        <v/>
      </c>
      <c r="L691" s="133" t="str">
        <f>IF($A691 &lt;&gt; "",VLOOKUP($A691,CSP!$1:$1048576,25,FALSE),"")</f>
        <v/>
      </c>
      <c r="N691" s="142"/>
      <c r="O691" s="144"/>
      <c r="P691" s="141" t="str">
        <f t="shared" ca="1" si="162"/>
        <v/>
      </c>
      <c r="W691" s="96">
        <f>SUMIF($E$11:$E$1004,AA691,AE$11:$AE$1004)</f>
        <v>0</v>
      </c>
      <c r="X691" s="74" t="str">
        <f t="shared" si="163"/>
        <v>sans</v>
      </c>
      <c r="Y691" s="74">
        <f>SUMIF($E$11:$E$1004,AA691,AD$11:$AD$1004)</f>
        <v>0</v>
      </c>
      <c r="Z691" s="95">
        <f>SUMIF($E$11:$E$1004,AA691,AB$11:$AB$1004)</f>
        <v>0</v>
      </c>
      <c r="AA691" s="97">
        <f t="shared" si="174"/>
        <v>681</v>
      </c>
      <c r="AB691" s="74">
        <f t="shared" si="164"/>
        <v>0</v>
      </c>
      <c r="AC691" s="74">
        <f t="shared" si="165"/>
        <v>0</v>
      </c>
      <c r="AD691" s="74">
        <f t="shared" si="166"/>
        <v>0</v>
      </c>
      <c r="AE691" s="96">
        <f t="shared" si="167"/>
        <v>0</v>
      </c>
      <c r="AF691" s="74" t="str">
        <f t="shared" si="168"/>
        <v>sans</v>
      </c>
      <c r="AG691" s="74">
        <f t="shared" si="169"/>
        <v>0</v>
      </c>
      <c r="AH691" s="74">
        <f t="shared" si="160"/>
        <v>0</v>
      </c>
      <c r="AI691" s="74">
        <f t="shared" si="175"/>
        <v>0</v>
      </c>
      <c r="AJ691" s="74">
        <f t="shared" si="170"/>
        <v>0</v>
      </c>
      <c r="AK691" s="74">
        <f t="shared" si="171"/>
        <v>0</v>
      </c>
    </row>
    <row r="692" spans="1:37" ht="15.75" customHeight="1">
      <c r="A692" s="20"/>
      <c r="B692" s="19"/>
      <c r="C692" s="19"/>
      <c r="D692" s="70"/>
      <c r="E692" s="71"/>
      <c r="F692" s="125" t="str">
        <f>IF($A692 &lt;&gt; "",VLOOKUP($A692,CSP!$1:$1048576,10,FALSE)/1000000,"")</f>
        <v/>
      </c>
      <c r="G692" s="125" t="str">
        <f>IF($A692 &lt;&gt; "",VLOOKUP($A692,CSP!$1:$1048576,14,FALSE)/1000000,"")</f>
        <v/>
      </c>
      <c r="H692" s="126" t="str">
        <f t="shared" si="172"/>
        <v/>
      </c>
      <c r="I692" s="126" t="str">
        <f t="shared" si="173"/>
        <v/>
      </c>
      <c r="J692" s="126" t="str">
        <f t="shared" si="161"/>
        <v/>
      </c>
      <c r="K692" s="132" t="str">
        <f>IF($A692 &lt;&gt; "",VLOOKUP($A692,CSP!$1:$1048576,11,FALSE),"")</f>
        <v/>
      </c>
      <c r="L692" s="133" t="str">
        <f>IF($A692 &lt;&gt; "",VLOOKUP($A692,CSP!$1:$1048576,25,FALSE),"")</f>
        <v/>
      </c>
      <c r="N692" s="142"/>
      <c r="O692" s="144"/>
      <c r="P692" s="141" t="str">
        <f t="shared" ca="1" si="162"/>
        <v/>
      </c>
      <c r="W692" s="96">
        <f>SUMIF($E$11:$E$1004,AA692,AE$11:$AE$1004)</f>
        <v>0</v>
      </c>
      <c r="X692" s="74" t="str">
        <f t="shared" si="163"/>
        <v>sans</v>
      </c>
      <c r="Y692" s="74">
        <f>SUMIF($E$11:$E$1004,AA692,AD$11:$AD$1004)</f>
        <v>0</v>
      </c>
      <c r="Z692" s="95">
        <f>SUMIF($E$11:$E$1004,AA692,AB$11:$AB$1004)</f>
        <v>0</v>
      </c>
      <c r="AA692" s="97">
        <f t="shared" si="174"/>
        <v>682</v>
      </c>
      <c r="AB692" s="74">
        <f t="shared" si="164"/>
        <v>0</v>
      </c>
      <c r="AC692" s="74">
        <f t="shared" si="165"/>
        <v>0</v>
      </c>
      <c r="AD692" s="74">
        <f t="shared" si="166"/>
        <v>0</v>
      </c>
      <c r="AE692" s="96">
        <f t="shared" si="167"/>
        <v>0</v>
      </c>
      <c r="AF692" s="74" t="str">
        <f t="shared" si="168"/>
        <v>sans</v>
      </c>
      <c r="AG692" s="74">
        <f t="shared" si="169"/>
        <v>0</v>
      </c>
      <c r="AH692" s="74">
        <f t="shared" si="160"/>
        <v>0</v>
      </c>
      <c r="AI692" s="74">
        <f t="shared" si="175"/>
        <v>0</v>
      </c>
      <c r="AJ692" s="74">
        <f t="shared" si="170"/>
        <v>0</v>
      </c>
      <c r="AK692" s="74">
        <f t="shared" si="171"/>
        <v>0</v>
      </c>
    </row>
    <row r="693" spans="1:37" ht="15.75" customHeight="1">
      <c r="A693" s="20"/>
      <c r="B693" s="19"/>
      <c r="C693" s="19"/>
      <c r="D693" s="70"/>
      <c r="E693" s="71"/>
      <c r="F693" s="125" t="str">
        <f>IF($A693 &lt;&gt; "",VLOOKUP($A693,CSP!$1:$1048576,10,FALSE)/1000000,"")</f>
        <v/>
      </c>
      <c r="G693" s="125" t="str">
        <f>IF($A693 &lt;&gt; "",VLOOKUP($A693,CSP!$1:$1048576,14,FALSE)/1000000,"")</f>
        <v/>
      </c>
      <c r="H693" s="126" t="str">
        <f t="shared" si="172"/>
        <v/>
      </c>
      <c r="I693" s="126" t="str">
        <f t="shared" si="173"/>
        <v/>
      </c>
      <c r="J693" s="126" t="str">
        <f t="shared" si="161"/>
        <v/>
      </c>
      <c r="K693" s="132" t="str">
        <f>IF($A693 &lt;&gt; "",VLOOKUP($A693,CSP!$1:$1048576,11,FALSE),"")</f>
        <v/>
      </c>
      <c r="L693" s="133" t="str">
        <f>IF($A693 &lt;&gt; "",VLOOKUP($A693,CSP!$1:$1048576,25,FALSE),"")</f>
        <v/>
      </c>
      <c r="N693" s="142"/>
      <c r="O693" s="144"/>
      <c r="P693" s="141" t="str">
        <f t="shared" ca="1" si="162"/>
        <v/>
      </c>
      <c r="W693" s="96">
        <f>SUMIF($E$11:$E$1004,AA693,AE$11:$AE$1004)</f>
        <v>0</v>
      </c>
      <c r="X693" s="74" t="str">
        <f t="shared" si="163"/>
        <v>sans</v>
      </c>
      <c r="Y693" s="74">
        <f>SUMIF($E$11:$E$1004,AA693,AD$11:$AD$1004)</f>
        <v>0</v>
      </c>
      <c r="Z693" s="95">
        <f>SUMIF($E$11:$E$1004,AA693,AB$11:$AB$1004)</f>
        <v>0</v>
      </c>
      <c r="AA693" s="97">
        <f t="shared" si="174"/>
        <v>683</v>
      </c>
      <c r="AB693" s="74">
        <f t="shared" si="164"/>
        <v>0</v>
      </c>
      <c r="AC693" s="74">
        <f t="shared" si="165"/>
        <v>0</v>
      </c>
      <c r="AD693" s="74">
        <f t="shared" si="166"/>
        <v>0</v>
      </c>
      <c r="AE693" s="96">
        <f t="shared" si="167"/>
        <v>0</v>
      </c>
      <c r="AF693" s="74" t="str">
        <f t="shared" si="168"/>
        <v>sans</v>
      </c>
      <c r="AG693" s="74">
        <f t="shared" si="169"/>
        <v>0</v>
      </c>
      <c r="AH693" s="74">
        <f t="shared" si="160"/>
        <v>0</v>
      </c>
      <c r="AI693" s="74">
        <f t="shared" si="175"/>
        <v>0</v>
      </c>
      <c r="AJ693" s="74">
        <f t="shared" si="170"/>
        <v>0</v>
      </c>
      <c r="AK693" s="74">
        <f t="shared" si="171"/>
        <v>0</v>
      </c>
    </row>
    <row r="694" spans="1:37" ht="15.75" customHeight="1">
      <c r="A694" s="20"/>
      <c r="B694" s="19"/>
      <c r="C694" s="19"/>
      <c r="D694" s="70"/>
      <c r="E694" s="71"/>
      <c r="F694" s="125" t="str">
        <f>IF($A694 &lt;&gt; "",VLOOKUP($A694,CSP!$1:$1048576,10,FALSE)/1000000,"")</f>
        <v/>
      </c>
      <c r="G694" s="125" t="str">
        <f>IF($A694 &lt;&gt; "",VLOOKUP($A694,CSP!$1:$1048576,14,FALSE)/1000000,"")</f>
        <v/>
      </c>
      <c r="H694" s="126" t="str">
        <f t="shared" si="172"/>
        <v/>
      </c>
      <c r="I694" s="126" t="str">
        <f t="shared" si="173"/>
        <v/>
      </c>
      <c r="J694" s="126" t="str">
        <f t="shared" si="161"/>
        <v/>
      </c>
      <c r="K694" s="132" t="str">
        <f>IF($A694 &lt;&gt; "",VLOOKUP($A694,CSP!$1:$1048576,11,FALSE),"")</f>
        <v/>
      </c>
      <c r="L694" s="133" t="str">
        <f>IF($A694 &lt;&gt; "",VLOOKUP($A694,CSP!$1:$1048576,25,FALSE),"")</f>
        <v/>
      </c>
      <c r="N694" s="142"/>
      <c r="O694" s="144"/>
      <c r="P694" s="141" t="str">
        <f t="shared" ca="1" si="162"/>
        <v/>
      </c>
      <c r="W694" s="96">
        <f>SUMIF($E$11:$E$1004,AA694,AE$11:$AE$1004)</f>
        <v>0</v>
      </c>
      <c r="X694" s="74" t="str">
        <f t="shared" si="163"/>
        <v>sans</v>
      </c>
      <c r="Y694" s="74">
        <f>SUMIF($E$11:$E$1004,AA694,AD$11:$AD$1004)</f>
        <v>0</v>
      </c>
      <c r="Z694" s="95">
        <f>SUMIF($E$11:$E$1004,AA694,AB$11:$AB$1004)</f>
        <v>0</v>
      </c>
      <c r="AA694" s="97">
        <f t="shared" si="174"/>
        <v>684</v>
      </c>
      <c r="AB694" s="74">
        <f t="shared" si="164"/>
        <v>0</v>
      </c>
      <c r="AC694" s="74">
        <f t="shared" si="165"/>
        <v>0</v>
      </c>
      <c r="AD694" s="74">
        <f t="shared" si="166"/>
        <v>0</v>
      </c>
      <c r="AE694" s="96">
        <f t="shared" si="167"/>
        <v>0</v>
      </c>
      <c r="AF694" s="74" t="str">
        <f t="shared" si="168"/>
        <v>sans</v>
      </c>
      <c r="AG694" s="74">
        <f t="shared" si="169"/>
        <v>0</v>
      </c>
      <c r="AH694" s="74">
        <f t="shared" si="160"/>
        <v>0</v>
      </c>
      <c r="AI694" s="74">
        <f t="shared" si="175"/>
        <v>0</v>
      </c>
      <c r="AJ694" s="74">
        <f t="shared" si="170"/>
        <v>0</v>
      </c>
      <c r="AK694" s="74">
        <f t="shared" si="171"/>
        <v>0</v>
      </c>
    </row>
    <row r="695" spans="1:37" ht="15.75" customHeight="1">
      <c r="A695" s="20"/>
      <c r="B695" s="19"/>
      <c r="C695" s="19"/>
      <c r="D695" s="70"/>
      <c r="E695" s="71"/>
      <c r="F695" s="125" t="str">
        <f>IF($A695 &lt;&gt; "",VLOOKUP($A695,CSP!$1:$1048576,10,FALSE)/1000000,"")</f>
        <v/>
      </c>
      <c r="G695" s="125" t="str">
        <f>IF($A695 &lt;&gt; "",VLOOKUP($A695,CSP!$1:$1048576,14,FALSE)/1000000,"")</f>
        <v/>
      </c>
      <c r="H695" s="126" t="str">
        <f t="shared" si="172"/>
        <v/>
      </c>
      <c r="I695" s="126" t="str">
        <f t="shared" si="173"/>
        <v/>
      </c>
      <c r="J695" s="126" t="str">
        <f t="shared" si="161"/>
        <v/>
      </c>
      <c r="K695" s="132" t="str">
        <f>IF($A695 &lt;&gt; "",VLOOKUP($A695,CSP!$1:$1048576,11,FALSE),"")</f>
        <v/>
      </c>
      <c r="L695" s="133" t="str">
        <f>IF($A695 &lt;&gt; "",VLOOKUP($A695,CSP!$1:$1048576,25,FALSE),"")</f>
        <v/>
      </c>
      <c r="N695" s="142"/>
      <c r="O695" s="144"/>
      <c r="P695" s="141" t="str">
        <f t="shared" ca="1" si="162"/>
        <v/>
      </c>
      <c r="W695" s="96">
        <f>SUMIF($E$11:$E$1004,AA695,AE$11:$AE$1004)</f>
        <v>0</v>
      </c>
      <c r="X695" s="74" t="str">
        <f t="shared" si="163"/>
        <v>sans</v>
      </c>
      <c r="Y695" s="74">
        <f>SUMIF($E$11:$E$1004,AA695,AD$11:$AD$1004)</f>
        <v>0</v>
      </c>
      <c r="Z695" s="95">
        <f>SUMIF($E$11:$E$1004,AA695,AB$11:$AB$1004)</f>
        <v>0</v>
      </c>
      <c r="AA695" s="97">
        <f t="shared" si="174"/>
        <v>685</v>
      </c>
      <c r="AB695" s="74">
        <f t="shared" si="164"/>
        <v>0</v>
      </c>
      <c r="AC695" s="74">
        <f t="shared" si="165"/>
        <v>0</v>
      </c>
      <c r="AD695" s="74">
        <f t="shared" si="166"/>
        <v>0</v>
      </c>
      <c r="AE695" s="96">
        <f t="shared" si="167"/>
        <v>0</v>
      </c>
      <c r="AF695" s="74" t="str">
        <f t="shared" si="168"/>
        <v>sans</v>
      </c>
      <c r="AG695" s="74">
        <f t="shared" si="169"/>
        <v>0</v>
      </c>
      <c r="AH695" s="74">
        <f t="shared" si="160"/>
        <v>0</v>
      </c>
      <c r="AI695" s="74">
        <f t="shared" si="175"/>
        <v>0</v>
      </c>
      <c r="AJ695" s="74">
        <f t="shared" si="170"/>
        <v>0</v>
      </c>
      <c r="AK695" s="74">
        <f t="shared" si="171"/>
        <v>0</v>
      </c>
    </row>
    <row r="696" spans="1:37" ht="15.75" customHeight="1">
      <c r="A696" s="20"/>
      <c r="B696" s="19"/>
      <c r="C696" s="19"/>
      <c r="D696" s="70"/>
      <c r="E696" s="71"/>
      <c r="F696" s="125" t="str">
        <f>IF($A696 &lt;&gt; "",VLOOKUP($A696,CSP!$1:$1048576,10,FALSE)/1000000,"")</f>
        <v/>
      </c>
      <c r="G696" s="125" t="str">
        <f>IF($A696 &lt;&gt; "",VLOOKUP($A696,CSP!$1:$1048576,14,FALSE)/1000000,"")</f>
        <v/>
      </c>
      <c r="H696" s="126" t="str">
        <f t="shared" si="172"/>
        <v/>
      </c>
      <c r="I696" s="126" t="str">
        <f t="shared" si="173"/>
        <v/>
      </c>
      <c r="J696" s="126" t="str">
        <f t="shared" si="161"/>
        <v/>
      </c>
      <c r="K696" s="132" t="str">
        <f>IF($A696 &lt;&gt; "",VLOOKUP($A696,CSP!$1:$1048576,11,FALSE),"")</f>
        <v/>
      </c>
      <c r="L696" s="133" t="str">
        <f>IF($A696 &lt;&gt; "",VLOOKUP($A696,CSP!$1:$1048576,25,FALSE),"")</f>
        <v/>
      </c>
      <c r="N696" s="142"/>
      <c r="O696" s="144"/>
      <c r="P696" s="141" t="str">
        <f t="shared" ca="1" si="162"/>
        <v/>
      </c>
      <c r="W696" s="96">
        <f>SUMIF($E$11:$E$1004,AA696,AE$11:$AE$1004)</f>
        <v>0</v>
      </c>
      <c r="X696" s="74" t="str">
        <f t="shared" si="163"/>
        <v>sans</v>
      </c>
      <c r="Y696" s="74">
        <f>SUMIF($E$11:$E$1004,AA696,AD$11:$AD$1004)</f>
        <v>0</v>
      </c>
      <c r="Z696" s="95">
        <f>SUMIF($E$11:$E$1004,AA696,AB$11:$AB$1004)</f>
        <v>0</v>
      </c>
      <c r="AA696" s="97">
        <f t="shared" si="174"/>
        <v>686</v>
      </c>
      <c r="AB696" s="74">
        <f t="shared" si="164"/>
        <v>0</v>
      </c>
      <c r="AC696" s="74">
        <f t="shared" si="165"/>
        <v>0</v>
      </c>
      <c r="AD696" s="74">
        <f t="shared" si="166"/>
        <v>0</v>
      </c>
      <c r="AE696" s="96">
        <f t="shared" si="167"/>
        <v>0</v>
      </c>
      <c r="AF696" s="74" t="str">
        <f t="shared" si="168"/>
        <v>sans</v>
      </c>
      <c r="AG696" s="74">
        <f t="shared" si="169"/>
        <v>0</v>
      </c>
      <c r="AH696" s="74">
        <f t="shared" si="160"/>
        <v>0</v>
      </c>
      <c r="AI696" s="74">
        <f t="shared" si="175"/>
        <v>0</v>
      </c>
      <c r="AJ696" s="74">
        <f t="shared" si="170"/>
        <v>0</v>
      </c>
      <c r="AK696" s="74">
        <f t="shared" si="171"/>
        <v>0</v>
      </c>
    </row>
    <row r="697" spans="1:37" ht="15.75" customHeight="1">
      <c r="A697" s="20"/>
      <c r="B697" s="19"/>
      <c r="C697" s="19"/>
      <c r="D697" s="70"/>
      <c r="E697" s="71"/>
      <c r="F697" s="125" t="str">
        <f>IF($A697 &lt;&gt; "",VLOOKUP($A697,CSP!$1:$1048576,10,FALSE)/1000000,"")</f>
        <v/>
      </c>
      <c r="G697" s="125" t="str">
        <f>IF($A697 &lt;&gt; "",VLOOKUP($A697,CSP!$1:$1048576,14,FALSE)/1000000,"")</f>
        <v/>
      </c>
      <c r="H697" s="126" t="str">
        <f t="shared" si="172"/>
        <v/>
      </c>
      <c r="I697" s="126" t="str">
        <f t="shared" si="173"/>
        <v/>
      </c>
      <c r="J697" s="126" t="str">
        <f t="shared" si="161"/>
        <v/>
      </c>
      <c r="K697" s="132" t="str">
        <f>IF($A697 &lt;&gt; "",VLOOKUP($A697,CSP!$1:$1048576,11,FALSE),"")</f>
        <v/>
      </c>
      <c r="L697" s="133" t="str">
        <f>IF($A697 &lt;&gt; "",VLOOKUP($A697,CSP!$1:$1048576,25,FALSE),"")</f>
        <v/>
      </c>
      <c r="N697" s="142"/>
      <c r="O697" s="144"/>
      <c r="P697" s="141" t="str">
        <f t="shared" ca="1" si="162"/>
        <v/>
      </c>
      <c r="W697" s="96">
        <f>SUMIF($E$11:$E$1004,AA697,AE$11:$AE$1004)</f>
        <v>0</v>
      </c>
      <c r="X697" s="74" t="str">
        <f t="shared" si="163"/>
        <v>sans</v>
      </c>
      <c r="Y697" s="74">
        <f>SUMIF($E$11:$E$1004,AA697,AD$11:$AD$1004)</f>
        <v>0</v>
      </c>
      <c r="Z697" s="95">
        <f>SUMIF($E$11:$E$1004,AA697,AB$11:$AB$1004)</f>
        <v>0</v>
      </c>
      <c r="AA697" s="97">
        <f t="shared" si="174"/>
        <v>687</v>
      </c>
      <c r="AB697" s="74">
        <f t="shared" si="164"/>
        <v>0</v>
      </c>
      <c r="AC697" s="74">
        <f t="shared" si="165"/>
        <v>0</v>
      </c>
      <c r="AD697" s="74">
        <f t="shared" si="166"/>
        <v>0</v>
      </c>
      <c r="AE697" s="96">
        <f t="shared" si="167"/>
        <v>0</v>
      </c>
      <c r="AF697" s="74" t="str">
        <f t="shared" si="168"/>
        <v>sans</v>
      </c>
      <c r="AG697" s="74">
        <f t="shared" si="169"/>
        <v>0</v>
      </c>
      <c r="AH697" s="74">
        <f t="shared" si="160"/>
        <v>0</v>
      </c>
      <c r="AI697" s="74">
        <f t="shared" si="175"/>
        <v>0</v>
      </c>
      <c r="AJ697" s="74">
        <f t="shared" si="170"/>
        <v>0</v>
      </c>
      <c r="AK697" s="74">
        <f t="shared" si="171"/>
        <v>0</v>
      </c>
    </row>
    <row r="698" spans="1:37" ht="15.75" customHeight="1">
      <c r="A698" s="20"/>
      <c r="B698" s="19"/>
      <c r="C698" s="19"/>
      <c r="D698" s="70"/>
      <c r="E698" s="71"/>
      <c r="F698" s="125" t="str">
        <f>IF($A698 &lt;&gt; "",VLOOKUP($A698,CSP!$1:$1048576,10,FALSE)/1000000,"")</f>
        <v/>
      </c>
      <c r="G698" s="125" t="str">
        <f>IF($A698 &lt;&gt; "",VLOOKUP($A698,CSP!$1:$1048576,14,FALSE)/1000000,"")</f>
        <v/>
      </c>
      <c r="H698" s="126" t="str">
        <f t="shared" si="172"/>
        <v/>
      </c>
      <c r="I698" s="126" t="str">
        <f t="shared" si="173"/>
        <v/>
      </c>
      <c r="J698" s="126" t="str">
        <f t="shared" si="161"/>
        <v/>
      </c>
      <c r="K698" s="132" t="str">
        <f>IF($A698 &lt;&gt; "",VLOOKUP($A698,CSP!$1:$1048576,11,FALSE),"")</f>
        <v/>
      </c>
      <c r="L698" s="133" t="str">
        <f>IF($A698 &lt;&gt; "",VLOOKUP($A698,CSP!$1:$1048576,25,FALSE),"")</f>
        <v/>
      </c>
      <c r="N698" s="142"/>
      <c r="O698" s="144"/>
      <c r="P698" s="141" t="str">
        <f t="shared" ca="1" si="162"/>
        <v/>
      </c>
      <c r="W698" s="96">
        <f>SUMIF($E$11:$E$1004,AA698,AE$11:$AE$1004)</f>
        <v>0</v>
      </c>
      <c r="X698" s="74" t="str">
        <f t="shared" si="163"/>
        <v>sans</v>
      </c>
      <c r="Y698" s="74">
        <f>SUMIF($E$11:$E$1004,AA698,AD$11:$AD$1004)</f>
        <v>0</v>
      </c>
      <c r="Z698" s="95">
        <f>SUMIF($E$11:$E$1004,AA698,AB$11:$AB$1004)</f>
        <v>0</v>
      </c>
      <c r="AA698" s="97">
        <f t="shared" si="174"/>
        <v>688</v>
      </c>
      <c r="AB698" s="74">
        <f t="shared" si="164"/>
        <v>0</v>
      </c>
      <c r="AC698" s="74">
        <f t="shared" si="165"/>
        <v>0</v>
      </c>
      <c r="AD698" s="74">
        <f t="shared" si="166"/>
        <v>0</v>
      </c>
      <c r="AE698" s="96">
        <f t="shared" si="167"/>
        <v>0</v>
      </c>
      <c r="AF698" s="74" t="str">
        <f t="shared" si="168"/>
        <v>sans</v>
      </c>
      <c r="AG698" s="74">
        <f t="shared" si="169"/>
        <v>0</v>
      </c>
      <c r="AH698" s="74">
        <f t="shared" si="160"/>
        <v>0</v>
      </c>
      <c r="AI698" s="74">
        <f t="shared" si="175"/>
        <v>0</v>
      </c>
      <c r="AJ698" s="74">
        <f t="shared" si="170"/>
        <v>0</v>
      </c>
      <c r="AK698" s="74">
        <f t="shared" si="171"/>
        <v>0</v>
      </c>
    </row>
    <row r="699" spans="1:37" ht="15.75" customHeight="1">
      <c r="A699" s="20"/>
      <c r="B699" s="19"/>
      <c r="C699" s="19"/>
      <c r="D699" s="70"/>
      <c r="E699" s="71"/>
      <c r="F699" s="125" t="str">
        <f>IF($A699 &lt;&gt; "",VLOOKUP($A699,CSP!$1:$1048576,10,FALSE)/1000000,"")</f>
        <v/>
      </c>
      <c r="G699" s="125" t="str">
        <f>IF($A699 &lt;&gt; "",VLOOKUP($A699,CSP!$1:$1048576,14,FALSE)/1000000,"")</f>
        <v/>
      </c>
      <c r="H699" s="126" t="str">
        <f t="shared" si="172"/>
        <v/>
      </c>
      <c r="I699" s="126" t="str">
        <f t="shared" si="173"/>
        <v/>
      </c>
      <c r="J699" s="126" t="str">
        <f t="shared" si="161"/>
        <v/>
      </c>
      <c r="K699" s="132" t="str">
        <f>IF($A699 &lt;&gt; "",VLOOKUP($A699,CSP!$1:$1048576,11,FALSE),"")</f>
        <v/>
      </c>
      <c r="L699" s="133" t="str">
        <f>IF($A699 &lt;&gt; "",VLOOKUP($A699,CSP!$1:$1048576,25,FALSE),"")</f>
        <v/>
      </c>
      <c r="N699" s="142"/>
      <c r="O699" s="144"/>
      <c r="P699" s="141" t="str">
        <f t="shared" ca="1" si="162"/>
        <v/>
      </c>
      <c r="W699" s="96">
        <f>SUMIF($E$11:$E$1004,AA699,AE$11:$AE$1004)</f>
        <v>0</v>
      </c>
      <c r="X699" s="74" t="str">
        <f t="shared" si="163"/>
        <v>sans</v>
      </c>
      <c r="Y699" s="74">
        <f>SUMIF($E$11:$E$1004,AA699,AD$11:$AD$1004)</f>
        <v>0</v>
      </c>
      <c r="Z699" s="95">
        <f>SUMIF($E$11:$E$1004,AA699,AB$11:$AB$1004)</f>
        <v>0</v>
      </c>
      <c r="AA699" s="97">
        <f t="shared" si="174"/>
        <v>689</v>
      </c>
      <c r="AB699" s="74">
        <f t="shared" si="164"/>
        <v>0</v>
      </c>
      <c r="AC699" s="74">
        <f t="shared" si="165"/>
        <v>0</v>
      </c>
      <c r="AD699" s="74">
        <f t="shared" si="166"/>
        <v>0</v>
      </c>
      <c r="AE699" s="96">
        <f t="shared" si="167"/>
        <v>0</v>
      </c>
      <c r="AF699" s="74" t="str">
        <f t="shared" si="168"/>
        <v>sans</v>
      </c>
      <c r="AG699" s="74">
        <f t="shared" si="169"/>
        <v>0</v>
      </c>
      <c r="AH699" s="74">
        <f t="shared" si="160"/>
        <v>0</v>
      </c>
      <c r="AI699" s="74">
        <f t="shared" si="175"/>
        <v>0</v>
      </c>
      <c r="AJ699" s="74">
        <f t="shared" si="170"/>
        <v>0</v>
      </c>
      <c r="AK699" s="74">
        <f t="shared" si="171"/>
        <v>0</v>
      </c>
    </row>
    <row r="700" spans="1:37" ht="15.75" customHeight="1">
      <c r="A700" s="20"/>
      <c r="B700" s="19"/>
      <c r="C700" s="19"/>
      <c r="D700" s="70"/>
      <c r="E700" s="71"/>
      <c r="F700" s="125" t="str">
        <f>IF($A700 &lt;&gt; "",VLOOKUP($A700,CSP!$1:$1048576,10,FALSE)/1000000,"")</f>
        <v/>
      </c>
      <c r="G700" s="125" t="str">
        <f>IF($A700 &lt;&gt; "",VLOOKUP($A700,CSP!$1:$1048576,14,FALSE)/1000000,"")</f>
        <v/>
      </c>
      <c r="H700" s="126" t="str">
        <f t="shared" si="172"/>
        <v/>
      </c>
      <c r="I700" s="126" t="str">
        <f t="shared" si="173"/>
        <v/>
      </c>
      <c r="J700" s="126" t="str">
        <f t="shared" si="161"/>
        <v/>
      </c>
      <c r="K700" s="132" t="str">
        <f>IF($A700 &lt;&gt; "",VLOOKUP($A700,CSP!$1:$1048576,11,FALSE),"")</f>
        <v/>
      </c>
      <c r="L700" s="133" t="str">
        <f>IF($A700 &lt;&gt; "",VLOOKUP($A700,CSP!$1:$1048576,25,FALSE),"")</f>
        <v/>
      </c>
      <c r="N700" s="142"/>
      <c r="O700" s="144"/>
      <c r="P700" s="141" t="str">
        <f t="shared" ca="1" si="162"/>
        <v/>
      </c>
      <c r="W700" s="96">
        <f>SUMIF($E$11:$E$1004,AA700,AE$11:$AE$1004)</f>
        <v>0</v>
      </c>
      <c r="X700" s="74" t="str">
        <f t="shared" si="163"/>
        <v>sans</v>
      </c>
      <c r="Y700" s="74">
        <f>SUMIF($E$11:$E$1004,AA700,AD$11:$AD$1004)</f>
        <v>0</v>
      </c>
      <c r="Z700" s="95">
        <f>SUMIF($E$11:$E$1004,AA700,AB$11:$AB$1004)</f>
        <v>0</v>
      </c>
      <c r="AA700" s="97">
        <f t="shared" si="174"/>
        <v>690</v>
      </c>
      <c r="AB700" s="74">
        <f t="shared" si="164"/>
        <v>0</v>
      </c>
      <c r="AC700" s="74">
        <f t="shared" si="165"/>
        <v>0</v>
      </c>
      <c r="AD700" s="74">
        <f t="shared" si="166"/>
        <v>0</v>
      </c>
      <c r="AE700" s="96">
        <f t="shared" si="167"/>
        <v>0</v>
      </c>
      <c r="AF700" s="74" t="str">
        <f t="shared" si="168"/>
        <v>sans</v>
      </c>
      <c r="AG700" s="74">
        <f t="shared" si="169"/>
        <v>0</v>
      </c>
      <c r="AH700" s="74">
        <f t="shared" si="160"/>
        <v>0</v>
      </c>
      <c r="AI700" s="74">
        <f t="shared" si="175"/>
        <v>0</v>
      </c>
      <c r="AJ700" s="74">
        <f t="shared" si="170"/>
        <v>0</v>
      </c>
      <c r="AK700" s="74">
        <f t="shared" si="171"/>
        <v>0</v>
      </c>
    </row>
    <row r="701" spans="1:37" ht="15.75" customHeight="1">
      <c r="A701" s="20"/>
      <c r="B701" s="19"/>
      <c r="C701" s="19"/>
      <c r="D701" s="70"/>
      <c r="E701" s="71"/>
      <c r="F701" s="125" t="str">
        <f>IF($A701 &lt;&gt; "",VLOOKUP($A701,CSP!$1:$1048576,10,FALSE)/1000000,"")</f>
        <v/>
      </c>
      <c r="G701" s="125" t="str">
        <f>IF($A701 &lt;&gt; "",VLOOKUP($A701,CSP!$1:$1048576,14,FALSE)/1000000,"")</f>
        <v/>
      </c>
      <c r="H701" s="126" t="str">
        <f t="shared" si="172"/>
        <v/>
      </c>
      <c r="I701" s="126" t="str">
        <f t="shared" si="173"/>
        <v/>
      </c>
      <c r="J701" s="126" t="str">
        <f t="shared" si="161"/>
        <v/>
      </c>
      <c r="K701" s="132" t="str">
        <f>IF($A701 &lt;&gt; "",VLOOKUP($A701,CSP!$1:$1048576,11,FALSE),"")</f>
        <v/>
      </c>
      <c r="L701" s="133" t="str">
        <f>IF($A701 &lt;&gt; "",VLOOKUP($A701,CSP!$1:$1048576,25,FALSE),"")</f>
        <v/>
      </c>
      <c r="N701" s="142"/>
      <c r="O701" s="144"/>
      <c r="P701" s="141" t="str">
        <f t="shared" ca="1" si="162"/>
        <v/>
      </c>
      <c r="W701" s="96">
        <f>SUMIF($E$11:$E$1004,AA701,AE$11:$AE$1004)</f>
        <v>0</v>
      </c>
      <c r="X701" s="74" t="str">
        <f t="shared" si="163"/>
        <v>sans</v>
      </c>
      <c r="Y701" s="74">
        <f>SUMIF($E$11:$E$1004,AA701,AD$11:$AD$1004)</f>
        <v>0</v>
      </c>
      <c r="Z701" s="95">
        <f>SUMIF($E$11:$E$1004,AA701,AB$11:$AB$1004)</f>
        <v>0</v>
      </c>
      <c r="AA701" s="97">
        <f t="shared" si="174"/>
        <v>691</v>
      </c>
      <c r="AB701" s="74">
        <f t="shared" si="164"/>
        <v>0</v>
      </c>
      <c r="AC701" s="74">
        <f t="shared" si="165"/>
        <v>0</v>
      </c>
      <c r="AD701" s="74">
        <f t="shared" si="166"/>
        <v>0</v>
      </c>
      <c r="AE701" s="96">
        <f t="shared" si="167"/>
        <v>0</v>
      </c>
      <c r="AF701" s="74" t="str">
        <f t="shared" si="168"/>
        <v>sans</v>
      </c>
      <c r="AG701" s="74">
        <f t="shared" si="169"/>
        <v>0</v>
      </c>
      <c r="AH701" s="74">
        <f t="shared" si="160"/>
        <v>0</v>
      </c>
      <c r="AI701" s="74">
        <f t="shared" si="175"/>
        <v>0</v>
      </c>
      <c r="AJ701" s="74">
        <f t="shared" si="170"/>
        <v>0</v>
      </c>
      <c r="AK701" s="74">
        <f t="shared" si="171"/>
        <v>0</v>
      </c>
    </row>
    <row r="702" spans="1:37" ht="15.75" customHeight="1">
      <c r="A702" s="20"/>
      <c r="B702" s="19"/>
      <c r="C702" s="19"/>
      <c r="D702" s="70"/>
      <c r="E702" s="71"/>
      <c r="F702" s="125" t="str">
        <f>IF($A702 &lt;&gt; "",VLOOKUP($A702,CSP!$1:$1048576,10,FALSE)/1000000,"")</f>
        <v/>
      </c>
      <c r="G702" s="125" t="str">
        <f>IF($A702 &lt;&gt; "",VLOOKUP($A702,CSP!$1:$1048576,14,FALSE)/1000000,"")</f>
        <v/>
      </c>
      <c r="H702" s="126" t="str">
        <f t="shared" si="172"/>
        <v/>
      </c>
      <c r="I702" s="126" t="str">
        <f t="shared" si="173"/>
        <v/>
      </c>
      <c r="J702" s="126" t="str">
        <f t="shared" si="161"/>
        <v/>
      </c>
      <c r="K702" s="132" t="str">
        <f>IF($A702 &lt;&gt; "",VLOOKUP($A702,CSP!$1:$1048576,11,FALSE),"")</f>
        <v/>
      </c>
      <c r="L702" s="133" t="str">
        <f>IF($A702 &lt;&gt; "",VLOOKUP($A702,CSP!$1:$1048576,25,FALSE),"")</f>
        <v/>
      </c>
      <c r="N702" s="142"/>
      <c r="O702" s="144"/>
      <c r="P702" s="141" t="str">
        <f t="shared" ca="1" si="162"/>
        <v/>
      </c>
      <c r="W702" s="96">
        <f>SUMIF($E$11:$E$1004,AA702,AE$11:$AE$1004)</f>
        <v>0</v>
      </c>
      <c r="X702" s="74" t="str">
        <f t="shared" si="163"/>
        <v>sans</v>
      </c>
      <c r="Y702" s="74">
        <f>SUMIF($E$11:$E$1004,AA702,AD$11:$AD$1004)</f>
        <v>0</v>
      </c>
      <c r="Z702" s="95">
        <f>SUMIF($E$11:$E$1004,AA702,AB$11:$AB$1004)</f>
        <v>0</v>
      </c>
      <c r="AA702" s="97">
        <f t="shared" si="174"/>
        <v>692</v>
      </c>
      <c r="AB702" s="74">
        <f t="shared" si="164"/>
        <v>0</v>
      </c>
      <c r="AC702" s="74">
        <f t="shared" si="165"/>
        <v>0</v>
      </c>
      <c r="AD702" s="74">
        <f t="shared" si="166"/>
        <v>0</v>
      </c>
      <c r="AE702" s="96">
        <f t="shared" si="167"/>
        <v>0</v>
      </c>
      <c r="AF702" s="74" t="str">
        <f t="shared" si="168"/>
        <v>sans</v>
      </c>
      <c r="AG702" s="74">
        <f t="shared" si="169"/>
        <v>0</v>
      </c>
      <c r="AH702" s="74">
        <f t="shared" si="160"/>
        <v>0</v>
      </c>
      <c r="AI702" s="74">
        <f t="shared" si="175"/>
        <v>0</v>
      </c>
      <c r="AJ702" s="74">
        <f t="shared" si="170"/>
        <v>0</v>
      </c>
      <c r="AK702" s="74">
        <f t="shared" si="171"/>
        <v>0</v>
      </c>
    </row>
    <row r="703" spans="1:37" ht="15.75" customHeight="1">
      <c r="A703" s="20"/>
      <c r="B703" s="19"/>
      <c r="C703" s="19"/>
      <c r="D703" s="70"/>
      <c r="E703" s="71"/>
      <c r="F703" s="125" t="str">
        <f>IF($A703 &lt;&gt; "",VLOOKUP($A703,CSP!$1:$1048576,10,FALSE)/1000000,"")</f>
        <v/>
      </c>
      <c r="G703" s="125" t="str">
        <f>IF($A703 &lt;&gt; "",VLOOKUP($A703,CSP!$1:$1048576,14,FALSE)/1000000,"")</f>
        <v/>
      </c>
      <c r="H703" s="126" t="str">
        <f t="shared" si="172"/>
        <v/>
      </c>
      <c r="I703" s="126" t="str">
        <f t="shared" si="173"/>
        <v/>
      </c>
      <c r="J703" s="126" t="str">
        <f t="shared" si="161"/>
        <v/>
      </c>
      <c r="K703" s="132" t="str">
        <f>IF($A703 &lt;&gt; "",VLOOKUP($A703,CSP!$1:$1048576,11,FALSE),"")</f>
        <v/>
      </c>
      <c r="L703" s="133" t="str">
        <f>IF($A703 &lt;&gt; "",VLOOKUP($A703,CSP!$1:$1048576,25,FALSE),"")</f>
        <v/>
      </c>
      <c r="N703" s="142"/>
      <c r="O703" s="144"/>
      <c r="P703" s="141" t="str">
        <f t="shared" ca="1" si="162"/>
        <v/>
      </c>
      <c r="W703" s="96">
        <f>SUMIF($E$11:$E$1004,AA703,AE$11:$AE$1004)</f>
        <v>0</v>
      </c>
      <c r="X703" s="74" t="str">
        <f t="shared" si="163"/>
        <v>sans</v>
      </c>
      <c r="Y703" s="74">
        <f>SUMIF($E$11:$E$1004,AA703,AD$11:$AD$1004)</f>
        <v>0</v>
      </c>
      <c r="Z703" s="95">
        <f>SUMIF($E$11:$E$1004,AA703,AB$11:$AB$1004)</f>
        <v>0</v>
      </c>
      <c r="AA703" s="97">
        <f t="shared" si="174"/>
        <v>693</v>
      </c>
      <c r="AB703" s="74">
        <f t="shared" si="164"/>
        <v>0</v>
      </c>
      <c r="AC703" s="74">
        <f t="shared" si="165"/>
        <v>0</v>
      </c>
      <c r="AD703" s="74">
        <f t="shared" si="166"/>
        <v>0</v>
      </c>
      <c r="AE703" s="96">
        <f t="shared" si="167"/>
        <v>0</v>
      </c>
      <c r="AF703" s="74" t="str">
        <f t="shared" si="168"/>
        <v>sans</v>
      </c>
      <c r="AG703" s="74">
        <f t="shared" si="169"/>
        <v>0</v>
      </c>
      <c r="AH703" s="74">
        <f t="shared" si="160"/>
        <v>0</v>
      </c>
      <c r="AI703" s="74">
        <f t="shared" si="175"/>
        <v>0</v>
      </c>
      <c r="AJ703" s="74">
        <f t="shared" si="170"/>
        <v>0</v>
      </c>
      <c r="AK703" s="74">
        <f t="shared" si="171"/>
        <v>0</v>
      </c>
    </row>
    <row r="704" spans="1:37" ht="15.75" customHeight="1">
      <c r="A704" s="20"/>
      <c r="B704" s="19"/>
      <c r="C704" s="19"/>
      <c r="D704" s="70"/>
      <c r="E704" s="71"/>
      <c r="F704" s="125" t="str">
        <f>IF($A704 &lt;&gt; "",VLOOKUP($A704,CSP!$1:$1048576,10,FALSE)/1000000,"")</f>
        <v/>
      </c>
      <c r="G704" s="125" t="str">
        <f>IF($A704 &lt;&gt; "",VLOOKUP($A704,CSP!$1:$1048576,14,FALSE)/1000000,"")</f>
        <v/>
      </c>
      <c r="H704" s="126" t="str">
        <f t="shared" si="172"/>
        <v/>
      </c>
      <c r="I704" s="126" t="str">
        <f t="shared" si="173"/>
        <v/>
      </c>
      <c r="J704" s="126" t="str">
        <f t="shared" si="161"/>
        <v/>
      </c>
      <c r="K704" s="132" t="str">
        <f>IF($A704 &lt;&gt; "",VLOOKUP($A704,CSP!$1:$1048576,11,FALSE),"")</f>
        <v/>
      </c>
      <c r="L704" s="133" t="str">
        <f>IF($A704 &lt;&gt; "",VLOOKUP($A704,CSP!$1:$1048576,25,FALSE),"")</f>
        <v/>
      </c>
      <c r="N704" s="142"/>
      <c r="O704" s="144"/>
      <c r="P704" s="141" t="str">
        <f t="shared" ca="1" si="162"/>
        <v/>
      </c>
      <c r="W704" s="96">
        <f>SUMIF($E$11:$E$1004,AA704,AE$11:$AE$1004)</f>
        <v>0</v>
      </c>
      <c r="X704" s="74" t="str">
        <f t="shared" si="163"/>
        <v>sans</v>
      </c>
      <c r="Y704" s="74">
        <f>SUMIF($E$11:$E$1004,AA704,AD$11:$AD$1004)</f>
        <v>0</v>
      </c>
      <c r="Z704" s="95">
        <f>SUMIF($E$11:$E$1004,AA704,AB$11:$AB$1004)</f>
        <v>0</v>
      </c>
      <c r="AA704" s="97">
        <f t="shared" si="174"/>
        <v>694</v>
      </c>
      <c r="AB704" s="74">
        <f t="shared" si="164"/>
        <v>0</v>
      </c>
      <c r="AC704" s="74">
        <f t="shared" si="165"/>
        <v>0</v>
      </c>
      <c r="AD704" s="74">
        <f t="shared" si="166"/>
        <v>0</v>
      </c>
      <c r="AE704" s="96">
        <f t="shared" si="167"/>
        <v>0</v>
      </c>
      <c r="AF704" s="74" t="str">
        <f t="shared" si="168"/>
        <v>sans</v>
      </c>
      <c r="AG704" s="74">
        <f t="shared" si="169"/>
        <v>0</v>
      </c>
      <c r="AH704" s="74">
        <f t="shared" si="160"/>
        <v>0</v>
      </c>
      <c r="AI704" s="74">
        <f t="shared" si="175"/>
        <v>0</v>
      </c>
      <c r="AJ704" s="74">
        <f t="shared" si="170"/>
        <v>0</v>
      </c>
      <c r="AK704" s="74">
        <f t="shared" si="171"/>
        <v>0</v>
      </c>
    </row>
    <row r="705" spans="1:37" ht="15.75" customHeight="1">
      <c r="A705" s="20"/>
      <c r="B705" s="19"/>
      <c r="C705" s="19"/>
      <c r="D705" s="70"/>
      <c r="E705" s="71"/>
      <c r="F705" s="125" t="str">
        <f>IF($A705 &lt;&gt; "",VLOOKUP($A705,CSP!$1:$1048576,10,FALSE)/1000000,"")</f>
        <v/>
      </c>
      <c r="G705" s="125" t="str">
        <f>IF($A705 &lt;&gt; "",VLOOKUP($A705,CSP!$1:$1048576,14,FALSE)/1000000,"")</f>
        <v/>
      </c>
      <c r="H705" s="126" t="str">
        <f t="shared" si="172"/>
        <v/>
      </c>
      <c r="I705" s="126" t="str">
        <f t="shared" si="173"/>
        <v/>
      </c>
      <c r="J705" s="126" t="str">
        <f t="shared" si="161"/>
        <v/>
      </c>
      <c r="K705" s="132" t="str">
        <f>IF($A705 &lt;&gt; "",VLOOKUP($A705,CSP!$1:$1048576,11,FALSE),"")</f>
        <v/>
      </c>
      <c r="L705" s="133" t="str">
        <f>IF($A705 &lt;&gt; "",VLOOKUP($A705,CSP!$1:$1048576,25,FALSE),"")</f>
        <v/>
      </c>
      <c r="N705" s="142"/>
      <c r="O705" s="144"/>
      <c r="P705" s="141" t="str">
        <f t="shared" ca="1" si="162"/>
        <v/>
      </c>
      <c r="W705" s="96">
        <f>SUMIF($E$11:$E$1004,AA705,AE$11:$AE$1004)</f>
        <v>0</v>
      </c>
      <c r="X705" s="74" t="str">
        <f t="shared" si="163"/>
        <v>sans</v>
      </c>
      <c r="Y705" s="74">
        <f>SUMIF($E$11:$E$1004,AA705,AD$11:$AD$1004)</f>
        <v>0</v>
      </c>
      <c r="Z705" s="95">
        <f>SUMIF($E$11:$E$1004,AA705,AB$11:$AB$1004)</f>
        <v>0</v>
      </c>
      <c r="AA705" s="97">
        <f t="shared" si="174"/>
        <v>695</v>
      </c>
      <c r="AB705" s="74">
        <f t="shared" si="164"/>
        <v>0</v>
      </c>
      <c r="AC705" s="74">
        <f t="shared" si="165"/>
        <v>0</v>
      </c>
      <c r="AD705" s="74">
        <f t="shared" si="166"/>
        <v>0</v>
      </c>
      <c r="AE705" s="96">
        <f t="shared" si="167"/>
        <v>0</v>
      </c>
      <c r="AF705" s="74" t="str">
        <f t="shared" si="168"/>
        <v>sans</v>
      </c>
      <c r="AG705" s="74">
        <f t="shared" si="169"/>
        <v>0</v>
      </c>
      <c r="AH705" s="74">
        <f t="shared" si="160"/>
        <v>0</v>
      </c>
      <c r="AI705" s="74">
        <f t="shared" si="175"/>
        <v>0</v>
      </c>
      <c r="AJ705" s="74">
        <f t="shared" si="170"/>
        <v>0</v>
      </c>
      <c r="AK705" s="74">
        <f t="shared" si="171"/>
        <v>0</v>
      </c>
    </row>
    <row r="706" spans="1:37" ht="15.75" customHeight="1">
      <c r="A706" s="20"/>
      <c r="B706" s="19"/>
      <c r="C706" s="19"/>
      <c r="D706" s="70"/>
      <c r="E706" s="71"/>
      <c r="F706" s="125" t="str">
        <f>IF($A706 &lt;&gt; "",VLOOKUP($A706,CSP!$1:$1048576,10,FALSE)/1000000,"")</f>
        <v/>
      </c>
      <c r="G706" s="125" t="str">
        <f>IF($A706 &lt;&gt; "",VLOOKUP($A706,CSP!$1:$1048576,14,FALSE)/1000000,"")</f>
        <v/>
      </c>
      <c r="H706" s="126" t="str">
        <f t="shared" si="172"/>
        <v/>
      </c>
      <c r="I706" s="126" t="str">
        <f t="shared" si="173"/>
        <v/>
      </c>
      <c r="J706" s="126" t="str">
        <f t="shared" si="161"/>
        <v/>
      </c>
      <c r="K706" s="132" t="str">
        <f>IF($A706 &lt;&gt; "",VLOOKUP($A706,CSP!$1:$1048576,11,FALSE),"")</f>
        <v/>
      </c>
      <c r="L706" s="133" t="str">
        <f>IF($A706 &lt;&gt; "",VLOOKUP($A706,CSP!$1:$1048576,25,FALSE),"")</f>
        <v/>
      </c>
      <c r="N706" s="142"/>
      <c r="O706" s="144"/>
      <c r="P706" s="141" t="str">
        <f t="shared" ca="1" si="162"/>
        <v/>
      </c>
      <c r="W706" s="96">
        <f>SUMIF($E$11:$E$1004,AA706,AE$11:$AE$1004)</f>
        <v>0</v>
      </c>
      <c r="X706" s="74" t="str">
        <f t="shared" si="163"/>
        <v>sans</v>
      </c>
      <c r="Y706" s="74">
        <f>SUMIF($E$11:$E$1004,AA706,AD$11:$AD$1004)</f>
        <v>0</v>
      </c>
      <c r="Z706" s="95">
        <f>SUMIF($E$11:$E$1004,AA706,AB$11:$AB$1004)</f>
        <v>0</v>
      </c>
      <c r="AA706" s="97">
        <f t="shared" si="174"/>
        <v>696</v>
      </c>
      <c r="AB706" s="74">
        <f t="shared" si="164"/>
        <v>0</v>
      </c>
      <c r="AC706" s="74">
        <f t="shared" si="165"/>
        <v>0</v>
      </c>
      <c r="AD706" s="74">
        <f t="shared" si="166"/>
        <v>0</v>
      </c>
      <c r="AE706" s="96">
        <f t="shared" si="167"/>
        <v>0</v>
      </c>
      <c r="AF706" s="74" t="str">
        <f t="shared" si="168"/>
        <v>sans</v>
      </c>
      <c r="AG706" s="74">
        <f t="shared" si="169"/>
        <v>0</v>
      </c>
      <c r="AH706" s="74">
        <f t="shared" si="160"/>
        <v>0</v>
      </c>
      <c r="AI706" s="74">
        <f t="shared" si="175"/>
        <v>0</v>
      </c>
      <c r="AJ706" s="74">
        <f t="shared" si="170"/>
        <v>0</v>
      </c>
      <c r="AK706" s="74">
        <f t="shared" si="171"/>
        <v>0</v>
      </c>
    </row>
    <row r="707" spans="1:37" ht="15.75" customHeight="1">
      <c r="A707" s="20"/>
      <c r="B707" s="19"/>
      <c r="C707" s="19"/>
      <c r="D707" s="70"/>
      <c r="E707" s="71"/>
      <c r="F707" s="125" t="str">
        <f>IF($A707 &lt;&gt; "",VLOOKUP($A707,CSP!$1:$1048576,10,FALSE)/1000000,"")</f>
        <v/>
      </c>
      <c r="G707" s="125" t="str">
        <f>IF($A707 &lt;&gt; "",VLOOKUP($A707,CSP!$1:$1048576,14,FALSE)/1000000,"")</f>
        <v/>
      </c>
      <c r="H707" s="126" t="str">
        <f t="shared" si="172"/>
        <v/>
      </c>
      <c r="I707" s="126" t="str">
        <f t="shared" si="173"/>
        <v/>
      </c>
      <c r="J707" s="126" t="str">
        <f t="shared" si="161"/>
        <v/>
      </c>
      <c r="K707" s="132" t="str">
        <f>IF($A707 &lt;&gt; "",VLOOKUP($A707,CSP!$1:$1048576,11,FALSE),"")</f>
        <v/>
      </c>
      <c r="L707" s="133" t="str">
        <f>IF($A707 &lt;&gt; "",VLOOKUP($A707,CSP!$1:$1048576,25,FALSE),"")</f>
        <v/>
      </c>
      <c r="N707" s="142"/>
      <c r="O707" s="144"/>
      <c r="P707" s="141" t="str">
        <f t="shared" ca="1" si="162"/>
        <v/>
      </c>
      <c r="W707" s="96">
        <f>SUMIF($E$11:$E$1004,AA707,AE$11:$AE$1004)</f>
        <v>0</v>
      </c>
      <c r="X707" s="74" t="str">
        <f t="shared" si="163"/>
        <v>sans</v>
      </c>
      <c r="Y707" s="74">
        <f>SUMIF($E$11:$E$1004,AA707,AD$11:$AD$1004)</f>
        <v>0</v>
      </c>
      <c r="Z707" s="95">
        <f>SUMIF($E$11:$E$1004,AA707,AB$11:$AB$1004)</f>
        <v>0</v>
      </c>
      <c r="AA707" s="97">
        <f t="shared" si="174"/>
        <v>697</v>
      </c>
      <c r="AB707" s="74">
        <f t="shared" si="164"/>
        <v>0</v>
      </c>
      <c r="AC707" s="74">
        <f t="shared" si="165"/>
        <v>0</v>
      </c>
      <c r="AD707" s="74">
        <f t="shared" si="166"/>
        <v>0</v>
      </c>
      <c r="AE707" s="96">
        <f t="shared" si="167"/>
        <v>0</v>
      </c>
      <c r="AF707" s="74" t="str">
        <f t="shared" si="168"/>
        <v>sans</v>
      </c>
      <c r="AG707" s="74">
        <f t="shared" si="169"/>
        <v>0</v>
      </c>
      <c r="AH707" s="74">
        <f t="shared" si="160"/>
        <v>0</v>
      </c>
      <c r="AI707" s="74">
        <f t="shared" si="175"/>
        <v>0</v>
      </c>
      <c r="AJ707" s="74">
        <f t="shared" si="170"/>
        <v>0</v>
      </c>
      <c r="AK707" s="74">
        <f t="shared" si="171"/>
        <v>0</v>
      </c>
    </row>
    <row r="708" spans="1:37" ht="15.75" customHeight="1">
      <c r="A708" s="20"/>
      <c r="B708" s="19"/>
      <c r="C708" s="19"/>
      <c r="D708" s="70"/>
      <c r="E708" s="71"/>
      <c r="F708" s="125" t="str">
        <f>IF($A708 &lt;&gt; "",VLOOKUP($A708,CSP!$1:$1048576,10,FALSE)/1000000,"")</f>
        <v/>
      </c>
      <c r="G708" s="125" t="str">
        <f>IF($A708 &lt;&gt; "",VLOOKUP($A708,CSP!$1:$1048576,14,FALSE)/1000000,"")</f>
        <v/>
      </c>
      <c r="H708" s="126" t="str">
        <f t="shared" si="172"/>
        <v/>
      </c>
      <c r="I708" s="126" t="str">
        <f t="shared" si="173"/>
        <v/>
      </c>
      <c r="J708" s="126" t="str">
        <f t="shared" si="161"/>
        <v/>
      </c>
      <c r="K708" s="132" t="str">
        <f>IF($A708 &lt;&gt; "",VLOOKUP($A708,CSP!$1:$1048576,11,FALSE),"")</f>
        <v/>
      </c>
      <c r="L708" s="133" t="str">
        <f>IF($A708 &lt;&gt; "",VLOOKUP($A708,CSP!$1:$1048576,25,FALSE),"")</f>
        <v/>
      </c>
      <c r="N708" s="142"/>
      <c r="O708" s="144"/>
      <c r="P708" s="141" t="str">
        <f t="shared" ca="1" si="162"/>
        <v/>
      </c>
      <c r="W708" s="96">
        <f>SUMIF($E$11:$E$1004,AA708,AE$11:$AE$1004)</f>
        <v>0</v>
      </c>
      <c r="X708" s="74" t="str">
        <f t="shared" si="163"/>
        <v>sans</v>
      </c>
      <c r="Y708" s="74">
        <f>SUMIF($E$11:$E$1004,AA708,AD$11:$AD$1004)</f>
        <v>0</v>
      </c>
      <c r="Z708" s="95">
        <f>SUMIF($E$11:$E$1004,AA708,AB$11:$AB$1004)</f>
        <v>0</v>
      </c>
      <c r="AA708" s="97">
        <f t="shared" si="174"/>
        <v>698</v>
      </c>
      <c r="AB708" s="74">
        <f t="shared" si="164"/>
        <v>0</v>
      </c>
      <c r="AC708" s="74">
        <f t="shared" si="165"/>
        <v>0</v>
      </c>
      <c r="AD708" s="74">
        <f t="shared" si="166"/>
        <v>0</v>
      </c>
      <c r="AE708" s="96">
        <f t="shared" si="167"/>
        <v>0</v>
      </c>
      <c r="AF708" s="74" t="str">
        <f t="shared" si="168"/>
        <v>sans</v>
      </c>
      <c r="AG708" s="74">
        <f t="shared" si="169"/>
        <v>0</v>
      </c>
      <c r="AH708" s="74">
        <f t="shared" si="160"/>
        <v>0</v>
      </c>
      <c r="AI708" s="74">
        <f t="shared" si="175"/>
        <v>0</v>
      </c>
      <c r="AJ708" s="74">
        <f t="shared" si="170"/>
        <v>0</v>
      </c>
      <c r="AK708" s="74">
        <f t="shared" si="171"/>
        <v>0</v>
      </c>
    </row>
    <row r="709" spans="1:37" ht="15.75" customHeight="1">
      <c r="A709" s="20"/>
      <c r="B709" s="19"/>
      <c r="C709" s="19"/>
      <c r="D709" s="70"/>
      <c r="E709" s="71"/>
      <c r="F709" s="125" t="str">
        <f>IF($A709 &lt;&gt; "",VLOOKUP($A709,CSP!$1:$1048576,10,FALSE)/1000000,"")</f>
        <v/>
      </c>
      <c r="G709" s="125" t="str">
        <f>IF($A709 &lt;&gt; "",VLOOKUP($A709,CSP!$1:$1048576,14,FALSE)/1000000,"")</f>
        <v/>
      </c>
      <c r="H709" s="126" t="str">
        <f t="shared" si="172"/>
        <v/>
      </c>
      <c r="I709" s="126" t="str">
        <f t="shared" si="173"/>
        <v/>
      </c>
      <c r="J709" s="126" t="str">
        <f t="shared" si="161"/>
        <v/>
      </c>
      <c r="K709" s="132" t="str">
        <f>IF($A709 &lt;&gt; "",VLOOKUP($A709,CSP!$1:$1048576,11,FALSE),"")</f>
        <v/>
      </c>
      <c r="L709" s="133" t="str">
        <f>IF($A709 &lt;&gt; "",VLOOKUP($A709,CSP!$1:$1048576,25,FALSE),"")</f>
        <v/>
      </c>
      <c r="N709" s="142"/>
      <c r="O709" s="144"/>
      <c r="P709" s="141" t="str">
        <f t="shared" ca="1" si="162"/>
        <v/>
      </c>
      <c r="W709" s="96">
        <f>SUMIF($E$11:$E$1004,AA709,AE$11:$AE$1004)</f>
        <v>0</v>
      </c>
      <c r="X709" s="74" t="str">
        <f t="shared" si="163"/>
        <v>sans</v>
      </c>
      <c r="Y709" s="74">
        <f>SUMIF($E$11:$E$1004,AA709,AD$11:$AD$1004)</f>
        <v>0</v>
      </c>
      <c r="Z709" s="95">
        <f>SUMIF($E$11:$E$1004,AA709,AB$11:$AB$1004)</f>
        <v>0</v>
      </c>
      <c r="AA709" s="97">
        <f t="shared" si="174"/>
        <v>699</v>
      </c>
      <c r="AB709" s="74">
        <f t="shared" si="164"/>
        <v>0</v>
      </c>
      <c r="AC709" s="74">
        <f t="shared" si="165"/>
        <v>0</v>
      </c>
      <c r="AD709" s="74">
        <f t="shared" si="166"/>
        <v>0</v>
      </c>
      <c r="AE709" s="96">
        <f t="shared" si="167"/>
        <v>0</v>
      </c>
      <c r="AF709" s="74" t="str">
        <f t="shared" si="168"/>
        <v>sans</v>
      </c>
      <c r="AG709" s="74">
        <f t="shared" si="169"/>
        <v>0</v>
      </c>
      <c r="AH709" s="74">
        <f t="shared" si="160"/>
        <v>0</v>
      </c>
      <c r="AI709" s="74">
        <f t="shared" si="175"/>
        <v>0</v>
      </c>
      <c r="AJ709" s="74">
        <f t="shared" si="170"/>
        <v>0</v>
      </c>
      <c r="AK709" s="74">
        <f t="shared" si="171"/>
        <v>0</v>
      </c>
    </row>
    <row r="710" spans="1:37" ht="15.75" customHeight="1">
      <c r="A710" s="20"/>
      <c r="B710" s="19"/>
      <c r="C710" s="19"/>
      <c r="D710" s="70"/>
      <c r="E710" s="71"/>
      <c r="F710" s="125" t="str">
        <f>IF($A710 &lt;&gt; "",VLOOKUP($A710,CSP!$1:$1048576,10,FALSE)/1000000,"")</f>
        <v/>
      </c>
      <c r="G710" s="125" t="str">
        <f>IF($A710 &lt;&gt; "",VLOOKUP($A710,CSP!$1:$1048576,14,FALSE)/1000000,"")</f>
        <v/>
      </c>
      <c r="H710" s="126" t="str">
        <f t="shared" si="172"/>
        <v/>
      </c>
      <c r="I710" s="126" t="str">
        <f t="shared" si="173"/>
        <v/>
      </c>
      <c r="J710" s="126" t="str">
        <f t="shared" si="161"/>
        <v/>
      </c>
      <c r="K710" s="132" t="str">
        <f>IF($A710 &lt;&gt; "",VLOOKUP($A710,CSP!$1:$1048576,11,FALSE),"")</f>
        <v/>
      </c>
      <c r="L710" s="133" t="str">
        <f>IF($A710 &lt;&gt; "",VLOOKUP($A710,CSP!$1:$1048576,25,FALSE),"")</f>
        <v/>
      </c>
      <c r="N710" s="142"/>
      <c r="O710" s="144"/>
      <c r="P710" s="141" t="str">
        <f t="shared" ca="1" si="162"/>
        <v/>
      </c>
      <c r="W710" s="96">
        <f>SUMIF($E$11:$E$1004,AA710,AE$11:$AE$1004)</f>
        <v>0</v>
      </c>
      <c r="X710" s="74" t="str">
        <f t="shared" si="163"/>
        <v>sans</v>
      </c>
      <c r="Y710" s="74">
        <f>SUMIF($E$11:$E$1004,AA710,AD$11:$AD$1004)</f>
        <v>0</v>
      </c>
      <c r="Z710" s="95">
        <f>SUMIF($E$11:$E$1004,AA710,AB$11:$AB$1004)</f>
        <v>0</v>
      </c>
      <c r="AA710" s="97">
        <f t="shared" si="174"/>
        <v>700</v>
      </c>
      <c r="AB710" s="74">
        <f t="shared" si="164"/>
        <v>0</v>
      </c>
      <c r="AC710" s="74">
        <f t="shared" si="165"/>
        <v>0</v>
      </c>
      <c r="AD710" s="74">
        <f t="shared" si="166"/>
        <v>0</v>
      </c>
      <c r="AE710" s="96">
        <f t="shared" si="167"/>
        <v>0</v>
      </c>
      <c r="AF710" s="74" t="str">
        <f t="shared" si="168"/>
        <v>sans</v>
      </c>
      <c r="AG710" s="74">
        <f t="shared" si="169"/>
        <v>0</v>
      </c>
      <c r="AH710" s="74">
        <f t="shared" si="160"/>
        <v>0</v>
      </c>
      <c r="AI710" s="74">
        <f t="shared" si="175"/>
        <v>0</v>
      </c>
      <c r="AJ710" s="74">
        <f t="shared" si="170"/>
        <v>0</v>
      </c>
      <c r="AK710" s="74">
        <f t="shared" si="171"/>
        <v>0</v>
      </c>
    </row>
    <row r="711" spans="1:37" ht="15.75" customHeight="1">
      <c r="A711" s="20"/>
      <c r="B711" s="19"/>
      <c r="C711" s="19"/>
      <c r="D711" s="70"/>
      <c r="E711" s="71"/>
      <c r="F711" s="125" t="str">
        <f>IF($A711 &lt;&gt; "",VLOOKUP($A711,CSP!$1:$1048576,10,FALSE)/1000000,"")</f>
        <v/>
      </c>
      <c r="G711" s="125" t="str">
        <f>IF($A711 &lt;&gt; "",VLOOKUP($A711,CSP!$1:$1048576,14,FALSE)/1000000,"")</f>
        <v/>
      </c>
      <c r="H711" s="126" t="str">
        <f t="shared" si="172"/>
        <v/>
      </c>
      <c r="I711" s="126" t="str">
        <f t="shared" si="173"/>
        <v/>
      </c>
      <c r="J711" s="126" t="str">
        <f t="shared" si="161"/>
        <v/>
      </c>
      <c r="K711" s="132" t="str">
        <f>IF($A711 &lt;&gt; "",VLOOKUP($A711,CSP!$1:$1048576,11,FALSE),"")</f>
        <v/>
      </c>
      <c r="L711" s="133" t="str">
        <f>IF($A711 &lt;&gt; "",VLOOKUP($A711,CSP!$1:$1048576,25,FALSE),"")</f>
        <v/>
      </c>
      <c r="N711" s="142"/>
      <c r="O711" s="144"/>
      <c r="P711" s="141" t="str">
        <f t="shared" ca="1" si="162"/>
        <v/>
      </c>
      <c r="W711" s="96">
        <f>SUMIF($E$11:$E$1004,AA711,AE$11:$AE$1004)</f>
        <v>0</v>
      </c>
      <c r="X711" s="74" t="str">
        <f t="shared" si="163"/>
        <v>sans</v>
      </c>
      <c r="Y711" s="74">
        <f>SUMIF($E$11:$E$1004,AA711,AD$11:$AD$1004)</f>
        <v>0</v>
      </c>
      <c r="Z711" s="95">
        <f>SUMIF($E$11:$E$1004,AA711,AB$11:$AB$1004)</f>
        <v>0</v>
      </c>
      <c r="AA711" s="97">
        <f t="shared" si="174"/>
        <v>701</v>
      </c>
      <c r="AB711" s="74">
        <f t="shared" si="164"/>
        <v>0</v>
      </c>
      <c r="AC711" s="74">
        <f t="shared" si="165"/>
        <v>0</v>
      </c>
      <c r="AD711" s="74">
        <f t="shared" si="166"/>
        <v>0</v>
      </c>
      <c r="AE711" s="96">
        <f t="shared" si="167"/>
        <v>0</v>
      </c>
      <c r="AF711" s="74" t="str">
        <f t="shared" si="168"/>
        <v>sans</v>
      </c>
      <c r="AG711" s="74">
        <f t="shared" si="169"/>
        <v>0</v>
      </c>
      <c r="AH711" s="74">
        <f t="shared" si="160"/>
        <v>0</v>
      </c>
      <c r="AI711" s="74">
        <f t="shared" si="175"/>
        <v>0</v>
      </c>
      <c r="AJ711" s="74">
        <f t="shared" si="170"/>
        <v>0</v>
      </c>
      <c r="AK711" s="74">
        <f t="shared" si="171"/>
        <v>0</v>
      </c>
    </row>
    <row r="712" spans="1:37" ht="15.75" customHeight="1">
      <c r="A712" s="20"/>
      <c r="B712" s="19"/>
      <c r="C712" s="19"/>
      <c r="D712" s="70"/>
      <c r="E712" s="71"/>
      <c r="F712" s="125" t="str">
        <f>IF($A712 &lt;&gt; "",VLOOKUP($A712,CSP!$1:$1048576,10,FALSE)/1000000,"")</f>
        <v/>
      </c>
      <c r="G712" s="125" t="str">
        <f>IF($A712 &lt;&gt; "",VLOOKUP($A712,CSP!$1:$1048576,14,FALSE)/1000000,"")</f>
        <v/>
      </c>
      <c r="H712" s="126" t="str">
        <f t="shared" si="172"/>
        <v/>
      </c>
      <c r="I712" s="126" t="str">
        <f t="shared" si="173"/>
        <v/>
      </c>
      <c r="J712" s="126" t="str">
        <f t="shared" si="161"/>
        <v/>
      </c>
      <c r="K712" s="132" t="str">
        <f>IF($A712 &lt;&gt; "",VLOOKUP($A712,CSP!$1:$1048576,11,FALSE),"")</f>
        <v/>
      </c>
      <c r="L712" s="133" t="str">
        <f>IF($A712 &lt;&gt; "",VLOOKUP($A712,CSP!$1:$1048576,25,FALSE),"")</f>
        <v/>
      </c>
      <c r="N712" s="142"/>
      <c r="O712" s="144"/>
      <c r="P712" s="141" t="str">
        <f t="shared" ca="1" si="162"/>
        <v/>
      </c>
      <c r="W712" s="96">
        <f>SUMIF($E$11:$E$1004,AA712,AE$11:$AE$1004)</f>
        <v>0</v>
      </c>
      <c r="X712" s="74" t="str">
        <f t="shared" si="163"/>
        <v>sans</v>
      </c>
      <c r="Y712" s="74">
        <f>SUMIF($E$11:$E$1004,AA712,AD$11:$AD$1004)</f>
        <v>0</v>
      </c>
      <c r="Z712" s="95">
        <f>SUMIF($E$11:$E$1004,AA712,AB$11:$AB$1004)</f>
        <v>0</v>
      </c>
      <c r="AA712" s="97">
        <f t="shared" si="174"/>
        <v>702</v>
      </c>
      <c r="AB712" s="74">
        <f t="shared" si="164"/>
        <v>0</v>
      </c>
      <c r="AC712" s="74">
        <f t="shared" si="165"/>
        <v>0</v>
      </c>
      <c r="AD712" s="74">
        <f t="shared" si="166"/>
        <v>0</v>
      </c>
      <c r="AE712" s="96">
        <f t="shared" si="167"/>
        <v>0</v>
      </c>
      <c r="AF712" s="74" t="str">
        <f t="shared" si="168"/>
        <v>sans</v>
      </c>
      <c r="AG712" s="74">
        <f t="shared" si="169"/>
        <v>0</v>
      </c>
      <c r="AH712" s="74">
        <f t="shared" si="160"/>
        <v>0</v>
      </c>
      <c r="AI712" s="74">
        <f t="shared" si="175"/>
        <v>0</v>
      </c>
      <c r="AJ712" s="74">
        <f t="shared" si="170"/>
        <v>0</v>
      </c>
      <c r="AK712" s="74">
        <f t="shared" si="171"/>
        <v>0</v>
      </c>
    </row>
    <row r="713" spans="1:37" ht="15.75" customHeight="1">
      <c r="A713" s="20"/>
      <c r="B713" s="19"/>
      <c r="C713" s="19"/>
      <c r="D713" s="70"/>
      <c r="E713" s="71"/>
      <c r="F713" s="125" t="str">
        <f>IF($A713 &lt;&gt; "",VLOOKUP($A713,CSP!$1:$1048576,10,FALSE)/1000000,"")</f>
        <v/>
      </c>
      <c r="G713" s="125" t="str">
        <f>IF($A713 &lt;&gt; "",VLOOKUP($A713,CSP!$1:$1048576,14,FALSE)/1000000,"")</f>
        <v/>
      </c>
      <c r="H713" s="126" t="str">
        <f t="shared" si="172"/>
        <v/>
      </c>
      <c r="I713" s="126" t="str">
        <f t="shared" si="173"/>
        <v/>
      </c>
      <c r="J713" s="126" t="str">
        <f t="shared" si="161"/>
        <v/>
      </c>
      <c r="K713" s="132" t="str">
        <f>IF($A713 &lt;&gt; "",VLOOKUP($A713,CSP!$1:$1048576,11,FALSE),"")</f>
        <v/>
      </c>
      <c r="L713" s="133" t="str">
        <f>IF($A713 &lt;&gt; "",VLOOKUP($A713,CSP!$1:$1048576,25,FALSE),"")</f>
        <v/>
      </c>
      <c r="N713" s="142"/>
      <c r="O713" s="144"/>
      <c r="P713" s="141" t="str">
        <f t="shared" ca="1" si="162"/>
        <v/>
      </c>
      <c r="W713" s="96">
        <f>SUMIF($E$11:$E$1004,AA713,AE$11:$AE$1004)</f>
        <v>0</v>
      </c>
      <c r="X713" s="74" t="str">
        <f t="shared" si="163"/>
        <v>sans</v>
      </c>
      <c r="Y713" s="74">
        <f>SUMIF($E$11:$E$1004,AA713,AD$11:$AD$1004)</f>
        <v>0</v>
      </c>
      <c r="Z713" s="95">
        <f>SUMIF($E$11:$E$1004,AA713,AB$11:$AB$1004)</f>
        <v>0</v>
      </c>
      <c r="AA713" s="97">
        <f t="shared" si="174"/>
        <v>703</v>
      </c>
      <c r="AB713" s="74">
        <f t="shared" si="164"/>
        <v>0</v>
      </c>
      <c r="AC713" s="74">
        <f t="shared" si="165"/>
        <v>0</v>
      </c>
      <c r="AD713" s="74">
        <f t="shared" si="166"/>
        <v>0</v>
      </c>
      <c r="AE713" s="96">
        <f t="shared" si="167"/>
        <v>0</v>
      </c>
      <c r="AF713" s="74" t="str">
        <f t="shared" si="168"/>
        <v>sans</v>
      </c>
      <c r="AG713" s="74">
        <f t="shared" si="169"/>
        <v>0</v>
      </c>
      <c r="AH713" s="74">
        <f t="shared" si="160"/>
        <v>0</v>
      </c>
      <c r="AI713" s="74">
        <f t="shared" si="175"/>
        <v>0</v>
      </c>
      <c r="AJ713" s="74">
        <f t="shared" si="170"/>
        <v>0</v>
      </c>
      <c r="AK713" s="74">
        <f t="shared" si="171"/>
        <v>0</v>
      </c>
    </row>
    <row r="714" spans="1:37" ht="15.75" customHeight="1">
      <c r="A714" s="20"/>
      <c r="B714" s="19"/>
      <c r="C714" s="19"/>
      <c r="D714" s="70"/>
      <c r="E714" s="71"/>
      <c r="F714" s="125" t="str">
        <f>IF($A714 &lt;&gt; "",VLOOKUP($A714,CSP!$1:$1048576,10,FALSE)/1000000,"")</f>
        <v/>
      </c>
      <c r="G714" s="125" t="str">
        <f>IF($A714 &lt;&gt; "",VLOOKUP($A714,CSP!$1:$1048576,14,FALSE)/1000000,"")</f>
        <v/>
      </c>
      <c r="H714" s="126" t="str">
        <f t="shared" si="172"/>
        <v/>
      </c>
      <c r="I714" s="126" t="str">
        <f t="shared" si="173"/>
        <v/>
      </c>
      <c r="J714" s="126" t="str">
        <f t="shared" si="161"/>
        <v/>
      </c>
      <c r="K714" s="132" t="str">
        <f>IF($A714 &lt;&gt; "",VLOOKUP($A714,CSP!$1:$1048576,11,FALSE),"")</f>
        <v/>
      </c>
      <c r="L714" s="133" t="str">
        <f>IF($A714 &lt;&gt; "",VLOOKUP($A714,CSP!$1:$1048576,25,FALSE),"")</f>
        <v/>
      </c>
      <c r="N714" s="142"/>
      <c r="O714" s="144"/>
      <c r="P714" s="141" t="str">
        <f t="shared" ca="1" si="162"/>
        <v/>
      </c>
      <c r="W714" s="96">
        <f>SUMIF($E$11:$E$1004,AA714,AE$11:$AE$1004)</f>
        <v>0</v>
      </c>
      <c r="X714" s="74" t="str">
        <f t="shared" si="163"/>
        <v>sans</v>
      </c>
      <c r="Y714" s="74">
        <f>SUMIF($E$11:$E$1004,AA714,AD$11:$AD$1004)</f>
        <v>0</v>
      </c>
      <c r="Z714" s="95">
        <f>SUMIF($E$11:$E$1004,AA714,AB$11:$AB$1004)</f>
        <v>0</v>
      </c>
      <c r="AA714" s="97">
        <f t="shared" si="174"/>
        <v>704</v>
      </c>
      <c r="AB714" s="74">
        <f t="shared" si="164"/>
        <v>0</v>
      </c>
      <c r="AC714" s="74">
        <f t="shared" si="165"/>
        <v>0</v>
      </c>
      <c r="AD714" s="74">
        <f t="shared" si="166"/>
        <v>0</v>
      </c>
      <c r="AE714" s="96">
        <f t="shared" si="167"/>
        <v>0</v>
      </c>
      <c r="AF714" s="74" t="str">
        <f t="shared" si="168"/>
        <v>sans</v>
      </c>
      <c r="AG714" s="74">
        <f t="shared" si="169"/>
        <v>0</v>
      </c>
      <c r="AH714" s="74">
        <f t="shared" si="160"/>
        <v>0</v>
      </c>
      <c r="AI714" s="74">
        <f t="shared" si="175"/>
        <v>0</v>
      </c>
      <c r="AJ714" s="74">
        <f t="shared" si="170"/>
        <v>0</v>
      </c>
      <c r="AK714" s="74">
        <f t="shared" si="171"/>
        <v>0</v>
      </c>
    </row>
    <row r="715" spans="1:37" ht="15.75" customHeight="1">
      <c r="A715" s="20"/>
      <c r="B715" s="19"/>
      <c r="C715" s="19"/>
      <c r="D715" s="70"/>
      <c r="E715" s="71"/>
      <c r="F715" s="125" t="str">
        <f>IF($A715 &lt;&gt; "",VLOOKUP($A715,CSP!$1:$1048576,10,FALSE)/1000000,"")</f>
        <v/>
      </c>
      <c r="G715" s="125" t="str">
        <f>IF($A715 &lt;&gt; "",VLOOKUP($A715,CSP!$1:$1048576,14,FALSE)/1000000,"")</f>
        <v/>
      </c>
      <c r="H715" s="126" t="str">
        <f t="shared" si="172"/>
        <v/>
      </c>
      <c r="I715" s="126" t="str">
        <f t="shared" si="173"/>
        <v/>
      </c>
      <c r="J715" s="126" t="str">
        <f t="shared" si="161"/>
        <v/>
      </c>
      <c r="K715" s="132" t="str">
        <f>IF($A715 &lt;&gt; "",VLOOKUP($A715,CSP!$1:$1048576,11,FALSE),"")</f>
        <v/>
      </c>
      <c r="L715" s="133" t="str">
        <f>IF($A715 &lt;&gt; "",VLOOKUP($A715,CSP!$1:$1048576,25,FALSE),"")</f>
        <v/>
      </c>
      <c r="N715" s="142"/>
      <c r="O715" s="144"/>
      <c r="P715" s="141" t="str">
        <f t="shared" ca="1" si="162"/>
        <v/>
      </c>
      <c r="W715" s="96">
        <f>SUMIF($E$11:$E$1004,AA715,AE$11:$AE$1004)</f>
        <v>0</v>
      </c>
      <c r="X715" s="74" t="str">
        <f t="shared" si="163"/>
        <v>sans</v>
      </c>
      <c r="Y715" s="74">
        <f>SUMIF($E$11:$E$1004,AA715,AD$11:$AD$1004)</f>
        <v>0</v>
      </c>
      <c r="Z715" s="95">
        <f>SUMIF($E$11:$E$1004,AA715,AB$11:$AB$1004)</f>
        <v>0</v>
      </c>
      <c r="AA715" s="97">
        <f t="shared" si="174"/>
        <v>705</v>
      </c>
      <c r="AB715" s="74">
        <f t="shared" si="164"/>
        <v>0</v>
      </c>
      <c r="AC715" s="74">
        <f t="shared" si="165"/>
        <v>0</v>
      </c>
      <c r="AD715" s="74">
        <f t="shared" si="166"/>
        <v>0</v>
      </c>
      <c r="AE715" s="96">
        <f t="shared" si="167"/>
        <v>0</v>
      </c>
      <c r="AF715" s="74" t="str">
        <f t="shared" si="168"/>
        <v>sans</v>
      </c>
      <c r="AG715" s="74">
        <f t="shared" si="169"/>
        <v>0</v>
      </c>
      <c r="AH715" s="74">
        <f t="shared" ref="AH715:AH778" si="176">IF($G$5=E715,AG715,0)</f>
        <v>0</v>
      </c>
      <c r="AI715" s="74">
        <f t="shared" si="175"/>
        <v>0</v>
      </c>
      <c r="AJ715" s="74">
        <f t="shared" si="170"/>
        <v>0</v>
      </c>
      <c r="AK715" s="74">
        <f t="shared" si="171"/>
        <v>0</v>
      </c>
    </row>
    <row r="716" spans="1:37" ht="15.75" customHeight="1">
      <c r="A716" s="20"/>
      <c r="B716" s="19"/>
      <c r="C716" s="19"/>
      <c r="D716" s="70"/>
      <c r="E716" s="71"/>
      <c r="F716" s="125" t="str">
        <f>IF($A716 &lt;&gt; "",VLOOKUP($A716,CSP!$1:$1048576,10,FALSE)/1000000,"")</f>
        <v/>
      </c>
      <c r="G716" s="125" t="str">
        <f>IF($A716 &lt;&gt; "",VLOOKUP($A716,CSP!$1:$1048576,14,FALSE)/1000000,"")</f>
        <v/>
      </c>
      <c r="H716" s="126" t="str">
        <f t="shared" si="172"/>
        <v/>
      </c>
      <c r="I716" s="126" t="str">
        <f t="shared" si="173"/>
        <v/>
      </c>
      <c r="J716" s="126" t="str">
        <f t="shared" ref="J716:J779" si="177">IF(OR(AND(B716="",C716=""),A716=""),"",IF(OR(AND(B716&lt;&gt;"",B716&lt;F716),AND(C716&lt;&gt;"",C716&lt;F716)),"sans",IF(OR(AND(C716&lt;&gt;"",C716&gt;=F716),AND(B716&gt;=F716,B716&lt;G716)),"D",IF(AND(B716&gt;=G716,B716&lt;10*G716,D716&lt;&gt;"oui"),"C",IF(OR(AND(B716&lt;1000*G716,D716="oui"),AND(B716&gt;=G716*10,B716&lt;1000*G716)),"B",IF(B716&gt;=1000*G716,"A",""))))))</f>
        <v/>
      </c>
      <c r="K716" s="132" t="str">
        <f>IF($A716 &lt;&gt; "",VLOOKUP($A716,CSP!$1:$1048576,11,FALSE),"")</f>
        <v/>
      </c>
      <c r="L716" s="133" t="str">
        <f>IF($A716 &lt;&gt; "",VLOOKUP($A716,CSP!$1:$1048576,25,FALSE),"")</f>
        <v/>
      </c>
      <c r="N716" s="142"/>
      <c r="O716" s="144"/>
      <c r="P716" s="141" t="str">
        <f t="shared" ref="P716:P779" ca="1" si="178">IF(OR(N716="",O716="",A716=""),"",N716/(2^((TODAY()-O716)/L716)))</f>
        <v/>
      </c>
      <c r="W716" s="96">
        <f>SUMIF($E$11:$E$1004,AA716,AE$11:$AE$1004)</f>
        <v>0</v>
      </c>
      <c r="X716" s="74" t="str">
        <f t="shared" ref="X716:X779" si="179">IF(Z716&gt;=1000,"A",IF(OR(Z716&gt;=10,Y716&gt;=1),"B",IF(Z716&gt;=1,"C",IF(W716&gt;=1,"D","sans"))))</f>
        <v>sans</v>
      </c>
      <c r="Y716" s="74">
        <f>SUMIF($E$11:$E$1004,AA716,AD$11:$AD$1004)</f>
        <v>0</v>
      </c>
      <c r="Z716" s="95">
        <f>SUMIF($E$11:$E$1004,AA716,AB$11:$AB$1004)</f>
        <v>0</v>
      </c>
      <c r="AA716" s="97">
        <f t="shared" si="174"/>
        <v>706</v>
      </c>
      <c r="AB716" s="74">
        <f t="shared" ref="AB716:AB779" si="180">IF(AND(B716&lt;&gt;"",G716&lt;&gt;""),B716/G716,0)</f>
        <v>0</v>
      </c>
      <c r="AC716" s="74">
        <f t="shared" ref="AC716:AC779" si="181">IF(AB716&gt;=1,1,0)</f>
        <v>0</v>
      </c>
      <c r="AD716" s="74">
        <f t="shared" ref="AD716:AD779" si="182">IF(AND(B716&lt;&gt;"",D716="oui"),1,0)</f>
        <v>0</v>
      </c>
      <c r="AE716" s="96">
        <f t="shared" ref="AE716:AE779" si="183">IF(B716&lt;&gt;"",B716/F716,0)</f>
        <v>0</v>
      </c>
      <c r="AF716" s="74" t="str">
        <f t="shared" ref="AF716:AF779" si="184">X716</f>
        <v>sans</v>
      </c>
      <c r="AG716" s="74">
        <f t="shared" ref="AG716:AG779" si="185">IF(B716&lt;&gt;"",IF(J716="sans",0,IF(J716="A",4,IF(J716="B",3,IF(J716="C",2,IF(J716="D",1,""))))),0)</f>
        <v>0</v>
      </c>
      <c r="AH716" s="74">
        <f t="shared" si="176"/>
        <v>0</v>
      </c>
      <c r="AI716" s="74">
        <f t="shared" si="175"/>
        <v>0</v>
      </c>
      <c r="AJ716" s="74">
        <f t="shared" ref="AJ716:AJ779" si="186">IF(AI716&gt;=1,1,0)</f>
        <v>0</v>
      </c>
      <c r="AK716" s="74">
        <f t="shared" ref="AK716:AK779" si="187">IF(C716&lt;&gt;"",L716,0)</f>
        <v>0</v>
      </c>
    </row>
    <row r="717" spans="1:37" ht="15.75" customHeight="1">
      <c r="A717" s="20"/>
      <c r="B717" s="19"/>
      <c r="C717" s="19"/>
      <c r="D717" s="70"/>
      <c r="E717" s="71"/>
      <c r="F717" s="125" t="str">
        <f>IF($A717 &lt;&gt; "",VLOOKUP($A717,CSP!$1:$1048576,10,FALSE)/1000000,"")</f>
        <v/>
      </c>
      <c r="G717" s="125" t="str">
        <f>IF($A717 &lt;&gt; "",VLOOKUP($A717,CSP!$1:$1048576,14,FALSE)/1000000,"")</f>
        <v/>
      </c>
      <c r="H717" s="126" t="str">
        <f t="shared" ref="H717:H780" si="188">IF(AND(C717&lt;&gt;0,A717&lt;&gt;""), $C717/$F717,"")</f>
        <v/>
      </c>
      <c r="I717" s="126" t="str">
        <f t="shared" ref="I717:I780" si="189">IF(AND(F717=0,OR(B717&lt;&gt;"",C717&lt;&gt;"")),1,IF(AND(A717&lt;&gt;"",OR(B717&lt;&gt;"",C717&lt;&gt;"")),(B717+C717)/F717,""))</f>
        <v/>
      </c>
      <c r="J717" s="126" t="str">
        <f t="shared" si="177"/>
        <v/>
      </c>
      <c r="K717" s="132" t="str">
        <f>IF($A717 &lt;&gt; "",VLOOKUP($A717,CSP!$1:$1048576,11,FALSE),"")</f>
        <v/>
      </c>
      <c r="L717" s="133" t="str">
        <f>IF($A717 &lt;&gt; "",VLOOKUP($A717,CSP!$1:$1048576,25,FALSE),"")</f>
        <v/>
      </c>
      <c r="N717" s="142"/>
      <c r="O717" s="144"/>
      <c r="P717" s="141" t="str">
        <f t="shared" ca="1" si="178"/>
        <v/>
      </c>
      <c r="W717" s="96">
        <f>SUMIF($E$11:$E$1004,AA717,AE$11:$AE$1004)</f>
        <v>0</v>
      </c>
      <c r="X717" s="74" t="str">
        <f t="shared" si="179"/>
        <v>sans</v>
      </c>
      <c r="Y717" s="74">
        <f>SUMIF($E$11:$E$1004,AA717,AD$11:$AD$1004)</f>
        <v>0</v>
      </c>
      <c r="Z717" s="95">
        <f>SUMIF($E$11:$E$1004,AA717,AB$11:$AB$1004)</f>
        <v>0</v>
      </c>
      <c r="AA717" s="97">
        <f t="shared" ref="AA717:AA780" si="190">1+AA716</f>
        <v>707</v>
      </c>
      <c r="AB717" s="74">
        <f t="shared" si="180"/>
        <v>0</v>
      </c>
      <c r="AC717" s="74">
        <f t="shared" si="181"/>
        <v>0</v>
      </c>
      <c r="AD717" s="74">
        <f t="shared" si="182"/>
        <v>0</v>
      </c>
      <c r="AE717" s="96">
        <f t="shared" si="183"/>
        <v>0</v>
      </c>
      <c r="AF717" s="74" t="str">
        <f t="shared" si="184"/>
        <v>sans</v>
      </c>
      <c r="AG717" s="74">
        <f t="shared" si="185"/>
        <v>0</v>
      </c>
      <c r="AH717" s="74">
        <f t="shared" si="176"/>
        <v>0</v>
      </c>
      <c r="AI717" s="74">
        <f t="shared" ref="AI717:AI780" si="191">IF(AND(B717&lt;&gt;"",ISNUMBER(K717),K717&lt;&gt;0),B717/K717,0)</f>
        <v>0</v>
      </c>
      <c r="AJ717" s="74">
        <f t="shared" si="186"/>
        <v>0</v>
      </c>
      <c r="AK717" s="74">
        <f t="shared" si="187"/>
        <v>0</v>
      </c>
    </row>
    <row r="718" spans="1:37" ht="15.75" customHeight="1">
      <c r="A718" s="20"/>
      <c r="B718" s="19"/>
      <c r="C718" s="19"/>
      <c r="D718" s="70"/>
      <c r="E718" s="71"/>
      <c r="F718" s="125" t="str">
        <f>IF($A718 &lt;&gt; "",VLOOKUP($A718,CSP!$1:$1048576,10,FALSE)/1000000,"")</f>
        <v/>
      </c>
      <c r="G718" s="125" t="str">
        <f>IF($A718 &lt;&gt; "",VLOOKUP($A718,CSP!$1:$1048576,14,FALSE)/1000000,"")</f>
        <v/>
      </c>
      <c r="H718" s="126" t="str">
        <f t="shared" si="188"/>
        <v/>
      </c>
      <c r="I718" s="126" t="str">
        <f t="shared" si="189"/>
        <v/>
      </c>
      <c r="J718" s="126" t="str">
        <f t="shared" si="177"/>
        <v/>
      </c>
      <c r="K718" s="132" t="str">
        <f>IF($A718 &lt;&gt; "",VLOOKUP($A718,CSP!$1:$1048576,11,FALSE),"")</f>
        <v/>
      </c>
      <c r="L718" s="133" t="str">
        <f>IF($A718 &lt;&gt; "",VLOOKUP($A718,CSP!$1:$1048576,25,FALSE),"")</f>
        <v/>
      </c>
      <c r="N718" s="142"/>
      <c r="O718" s="144"/>
      <c r="P718" s="141" t="str">
        <f t="shared" ca="1" si="178"/>
        <v/>
      </c>
      <c r="W718" s="96">
        <f>SUMIF($E$11:$E$1004,AA718,AE$11:$AE$1004)</f>
        <v>0</v>
      </c>
      <c r="X718" s="74" t="str">
        <f t="shared" si="179"/>
        <v>sans</v>
      </c>
      <c r="Y718" s="74">
        <f>SUMIF($E$11:$E$1004,AA718,AD$11:$AD$1004)</f>
        <v>0</v>
      </c>
      <c r="Z718" s="95">
        <f>SUMIF($E$11:$E$1004,AA718,AB$11:$AB$1004)</f>
        <v>0</v>
      </c>
      <c r="AA718" s="97">
        <f t="shared" si="190"/>
        <v>708</v>
      </c>
      <c r="AB718" s="74">
        <f t="shared" si="180"/>
        <v>0</v>
      </c>
      <c r="AC718" s="74">
        <f t="shared" si="181"/>
        <v>0</v>
      </c>
      <c r="AD718" s="74">
        <f t="shared" si="182"/>
        <v>0</v>
      </c>
      <c r="AE718" s="96">
        <f t="shared" si="183"/>
        <v>0</v>
      </c>
      <c r="AF718" s="74" t="str">
        <f t="shared" si="184"/>
        <v>sans</v>
      </c>
      <c r="AG718" s="74">
        <f t="shared" si="185"/>
        <v>0</v>
      </c>
      <c r="AH718" s="74">
        <f t="shared" si="176"/>
        <v>0</v>
      </c>
      <c r="AI718" s="74">
        <f t="shared" si="191"/>
        <v>0</v>
      </c>
      <c r="AJ718" s="74">
        <f t="shared" si="186"/>
        <v>0</v>
      </c>
      <c r="AK718" s="74">
        <f t="shared" si="187"/>
        <v>0</v>
      </c>
    </row>
    <row r="719" spans="1:37" ht="15.75" customHeight="1">
      <c r="A719" s="20"/>
      <c r="B719" s="19"/>
      <c r="C719" s="19"/>
      <c r="D719" s="70"/>
      <c r="E719" s="71"/>
      <c r="F719" s="125" t="str">
        <f>IF($A719 &lt;&gt; "",VLOOKUP($A719,CSP!$1:$1048576,10,FALSE)/1000000,"")</f>
        <v/>
      </c>
      <c r="G719" s="125" t="str">
        <f>IF($A719 &lt;&gt; "",VLOOKUP($A719,CSP!$1:$1048576,14,FALSE)/1000000,"")</f>
        <v/>
      </c>
      <c r="H719" s="126" t="str">
        <f t="shared" si="188"/>
        <v/>
      </c>
      <c r="I719" s="126" t="str">
        <f t="shared" si="189"/>
        <v/>
      </c>
      <c r="J719" s="126" t="str">
        <f t="shared" si="177"/>
        <v/>
      </c>
      <c r="K719" s="132" t="str">
        <f>IF($A719 &lt;&gt; "",VLOOKUP($A719,CSP!$1:$1048576,11,FALSE),"")</f>
        <v/>
      </c>
      <c r="L719" s="133" t="str">
        <f>IF($A719 &lt;&gt; "",VLOOKUP($A719,CSP!$1:$1048576,25,FALSE),"")</f>
        <v/>
      </c>
      <c r="N719" s="142"/>
      <c r="O719" s="144"/>
      <c r="P719" s="141" t="str">
        <f t="shared" ca="1" si="178"/>
        <v/>
      </c>
      <c r="W719" s="96">
        <f>SUMIF($E$11:$E$1004,AA719,AE$11:$AE$1004)</f>
        <v>0</v>
      </c>
      <c r="X719" s="74" t="str">
        <f t="shared" si="179"/>
        <v>sans</v>
      </c>
      <c r="Y719" s="74">
        <f>SUMIF($E$11:$E$1004,AA719,AD$11:$AD$1004)</f>
        <v>0</v>
      </c>
      <c r="Z719" s="95">
        <f>SUMIF($E$11:$E$1004,AA719,AB$11:$AB$1004)</f>
        <v>0</v>
      </c>
      <c r="AA719" s="97">
        <f t="shared" si="190"/>
        <v>709</v>
      </c>
      <c r="AB719" s="74">
        <f t="shared" si="180"/>
        <v>0</v>
      </c>
      <c r="AC719" s="74">
        <f t="shared" si="181"/>
        <v>0</v>
      </c>
      <c r="AD719" s="74">
        <f t="shared" si="182"/>
        <v>0</v>
      </c>
      <c r="AE719" s="96">
        <f t="shared" si="183"/>
        <v>0</v>
      </c>
      <c r="AF719" s="74" t="str">
        <f t="shared" si="184"/>
        <v>sans</v>
      </c>
      <c r="AG719" s="74">
        <f t="shared" si="185"/>
        <v>0</v>
      </c>
      <c r="AH719" s="74">
        <f t="shared" si="176"/>
        <v>0</v>
      </c>
      <c r="AI719" s="74">
        <f t="shared" si="191"/>
        <v>0</v>
      </c>
      <c r="AJ719" s="74">
        <f t="shared" si="186"/>
        <v>0</v>
      </c>
      <c r="AK719" s="74">
        <f t="shared" si="187"/>
        <v>0</v>
      </c>
    </row>
    <row r="720" spans="1:37" ht="15.75" customHeight="1">
      <c r="A720" s="20"/>
      <c r="B720" s="19"/>
      <c r="C720" s="19"/>
      <c r="D720" s="70"/>
      <c r="E720" s="71"/>
      <c r="F720" s="125" t="str">
        <f>IF($A720 &lt;&gt; "",VLOOKUP($A720,CSP!$1:$1048576,10,FALSE)/1000000,"")</f>
        <v/>
      </c>
      <c r="G720" s="125" t="str">
        <f>IF($A720 &lt;&gt; "",VLOOKUP($A720,CSP!$1:$1048576,14,FALSE)/1000000,"")</f>
        <v/>
      </c>
      <c r="H720" s="126" t="str">
        <f t="shared" si="188"/>
        <v/>
      </c>
      <c r="I720" s="126" t="str">
        <f t="shared" si="189"/>
        <v/>
      </c>
      <c r="J720" s="126" t="str">
        <f t="shared" si="177"/>
        <v/>
      </c>
      <c r="K720" s="132" t="str">
        <f>IF($A720 &lt;&gt; "",VLOOKUP($A720,CSP!$1:$1048576,11,FALSE),"")</f>
        <v/>
      </c>
      <c r="L720" s="133" t="str">
        <f>IF($A720 &lt;&gt; "",VLOOKUP($A720,CSP!$1:$1048576,25,FALSE),"")</f>
        <v/>
      </c>
      <c r="N720" s="142"/>
      <c r="O720" s="144"/>
      <c r="P720" s="141" t="str">
        <f t="shared" ca="1" si="178"/>
        <v/>
      </c>
      <c r="W720" s="96">
        <f>SUMIF($E$11:$E$1004,AA720,AE$11:$AE$1004)</f>
        <v>0</v>
      </c>
      <c r="X720" s="74" t="str">
        <f t="shared" si="179"/>
        <v>sans</v>
      </c>
      <c r="Y720" s="74">
        <f>SUMIF($E$11:$E$1004,AA720,AD$11:$AD$1004)</f>
        <v>0</v>
      </c>
      <c r="Z720" s="95">
        <f>SUMIF($E$11:$E$1004,AA720,AB$11:$AB$1004)</f>
        <v>0</v>
      </c>
      <c r="AA720" s="97">
        <f t="shared" si="190"/>
        <v>710</v>
      </c>
      <c r="AB720" s="74">
        <f t="shared" si="180"/>
        <v>0</v>
      </c>
      <c r="AC720" s="74">
        <f t="shared" si="181"/>
        <v>0</v>
      </c>
      <c r="AD720" s="74">
        <f t="shared" si="182"/>
        <v>0</v>
      </c>
      <c r="AE720" s="96">
        <f t="shared" si="183"/>
        <v>0</v>
      </c>
      <c r="AF720" s="74" t="str">
        <f t="shared" si="184"/>
        <v>sans</v>
      </c>
      <c r="AG720" s="74">
        <f t="shared" si="185"/>
        <v>0</v>
      </c>
      <c r="AH720" s="74">
        <f t="shared" si="176"/>
        <v>0</v>
      </c>
      <c r="AI720" s="74">
        <f t="shared" si="191"/>
        <v>0</v>
      </c>
      <c r="AJ720" s="74">
        <f t="shared" si="186"/>
        <v>0</v>
      </c>
      <c r="AK720" s="74">
        <f t="shared" si="187"/>
        <v>0</v>
      </c>
    </row>
    <row r="721" spans="1:37" ht="15.75" customHeight="1">
      <c r="A721" s="20"/>
      <c r="B721" s="19"/>
      <c r="C721" s="19"/>
      <c r="D721" s="70"/>
      <c r="E721" s="71"/>
      <c r="F721" s="125" t="str">
        <f>IF($A721 &lt;&gt; "",VLOOKUP($A721,CSP!$1:$1048576,10,FALSE)/1000000,"")</f>
        <v/>
      </c>
      <c r="G721" s="125" t="str">
        <f>IF($A721 &lt;&gt; "",VLOOKUP($A721,CSP!$1:$1048576,14,FALSE)/1000000,"")</f>
        <v/>
      </c>
      <c r="H721" s="126" t="str">
        <f t="shared" si="188"/>
        <v/>
      </c>
      <c r="I721" s="126" t="str">
        <f t="shared" si="189"/>
        <v/>
      </c>
      <c r="J721" s="126" t="str">
        <f t="shared" si="177"/>
        <v/>
      </c>
      <c r="K721" s="132" t="str">
        <f>IF($A721 &lt;&gt; "",VLOOKUP($A721,CSP!$1:$1048576,11,FALSE),"")</f>
        <v/>
      </c>
      <c r="L721" s="133" t="str">
        <f>IF($A721 &lt;&gt; "",VLOOKUP($A721,CSP!$1:$1048576,25,FALSE),"")</f>
        <v/>
      </c>
      <c r="N721" s="142"/>
      <c r="O721" s="144"/>
      <c r="P721" s="141" t="str">
        <f t="shared" ca="1" si="178"/>
        <v/>
      </c>
      <c r="W721" s="96">
        <f>SUMIF($E$11:$E$1004,AA721,AE$11:$AE$1004)</f>
        <v>0</v>
      </c>
      <c r="X721" s="74" t="str">
        <f t="shared" si="179"/>
        <v>sans</v>
      </c>
      <c r="Y721" s="74">
        <f>SUMIF($E$11:$E$1004,AA721,AD$11:$AD$1004)</f>
        <v>0</v>
      </c>
      <c r="Z721" s="95">
        <f>SUMIF($E$11:$E$1004,AA721,AB$11:$AB$1004)</f>
        <v>0</v>
      </c>
      <c r="AA721" s="97">
        <f t="shared" si="190"/>
        <v>711</v>
      </c>
      <c r="AB721" s="74">
        <f t="shared" si="180"/>
        <v>0</v>
      </c>
      <c r="AC721" s="74">
        <f t="shared" si="181"/>
        <v>0</v>
      </c>
      <c r="AD721" s="74">
        <f t="shared" si="182"/>
        <v>0</v>
      </c>
      <c r="AE721" s="96">
        <f t="shared" si="183"/>
        <v>0</v>
      </c>
      <c r="AF721" s="74" t="str">
        <f t="shared" si="184"/>
        <v>sans</v>
      </c>
      <c r="AG721" s="74">
        <f t="shared" si="185"/>
        <v>0</v>
      </c>
      <c r="AH721" s="74">
        <f t="shared" si="176"/>
        <v>0</v>
      </c>
      <c r="AI721" s="74">
        <f t="shared" si="191"/>
        <v>0</v>
      </c>
      <c r="AJ721" s="74">
        <f t="shared" si="186"/>
        <v>0</v>
      </c>
      <c r="AK721" s="74">
        <f t="shared" si="187"/>
        <v>0</v>
      </c>
    </row>
    <row r="722" spans="1:37" ht="15.75" customHeight="1">
      <c r="A722" s="20"/>
      <c r="B722" s="19"/>
      <c r="C722" s="19"/>
      <c r="D722" s="70"/>
      <c r="E722" s="71"/>
      <c r="F722" s="125" t="str">
        <f>IF($A722 &lt;&gt; "",VLOOKUP($A722,CSP!$1:$1048576,10,FALSE)/1000000,"")</f>
        <v/>
      </c>
      <c r="G722" s="125" t="str">
        <f>IF($A722 &lt;&gt; "",VLOOKUP($A722,CSP!$1:$1048576,14,FALSE)/1000000,"")</f>
        <v/>
      </c>
      <c r="H722" s="126" t="str">
        <f t="shared" si="188"/>
        <v/>
      </c>
      <c r="I722" s="126" t="str">
        <f t="shared" si="189"/>
        <v/>
      </c>
      <c r="J722" s="126" t="str">
        <f t="shared" si="177"/>
        <v/>
      </c>
      <c r="K722" s="132" t="str">
        <f>IF($A722 &lt;&gt; "",VLOOKUP($A722,CSP!$1:$1048576,11,FALSE),"")</f>
        <v/>
      </c>
      <c r="L722" s="133" t="str">
        <f>IF($A722 &lt;&gt; "",VLOOKUP($A722,CSP!$1:$1048576,25,FALSE),"")</f>
        <v/>
      </c>
      <c r="N722" s="142"/>
      <c r="O722" s="144"/>
      <c r="P722" s="141" t="str">
        <f t="shared" ca="1" si="178"/>
        <v/>
      </c>
      <c r="W722" s="96">
        <f>SUMIF($E$11:$E$1004,AA722,AE$11:$AE$1004)</f>
        <v>0</v>
      </c>
      <c r="X722" s="74" t="str">
        <f t="shared" si="179"/>
        <v>sans</v>
      </c>
      <c r="Y722" s="74">
        <f>SUMIF($E$11:$E$1004,AA722,AD$11:$AD$1004)</f>
        <v>0</v>
      </c>
      <c r="Z722" s="95">
        <f>SUMIF($E$11:$E$1004,AA722,AB$11:$AB$1004)</f>
        <v>0</v>
      </c>
      <c r="AA722" s="97">
        <f t="shared" si="190"/>
        <v>712</v>
      </c>
      <c r="AB722" s="74">
        <f t="shared" si="180"/>
        <v>0</v>
      </c>
      <c r="AC722" s="74">
        <f t="shared" si="181"/>
        <v>0</v>
      </c>
      <c r="AD722" s="74">
        <f t="shared" si="182"/>
        <v>0</v>
      </c>
      <c r="AE722" s="96">
        <f t="shared" si="183"/>
        <v>0</v>
      </c>
      <c r="AF722" s="74" t="str">
        <f t="shared" si="184"/>
        <v>sans</v>
      </c>
      <c r="AG722" s="74">
        <f t="shared" si="185"/>
        <v>0</v>
      </c>
      <c r="AH722" s="74">
        <f t="shared" si="176"/>
        <v>0</v>
      </c>
      <c r="AI722" s="74">
        <f t="shared" si="191"/>
        <v>0</v>
      </c>
      <c r="AJ722" s="74">
        <f t="shared" si="186"/>
        <v>0</v>
      </c>
      <c r="AK722" s="74">
        <f t="shared" si="187"/>
        <v>0</v>
      </c>
    </row>
    <row r="723" spans="1:37" ht="15.75" customHeight="1">
      <c r="A723" s="20"/>
      <c r="B723" s="19"/>
      <c r="C723" s="19"/>
      <c r="D723" s="70"/>
      <c r="E723" s="71"/>
      <c r="F723" s="125" t="str">
        <f>IF($A723 &lt;&gt; "",VLOOKUP($A723,CSP!$1:$1048576,10,FALSE)/1000000,"")</f>
        <v/>
      </c>
      <c r="G723" s="125" t="str">
        <f>IF($A723 &lt;&gt; "",VLOOKUP($A723,CSP!$1:$1048576,14,FALSE)/1000000,"")</f>
        <v/>
      </c>
      <c r="H723" s="126" t="str">
        <f t="shared" si="188"/>
        <v/>
      </c>
      <c r="I723" s="126" t="str">
        <f t="shared" si="189"/>
        <v/>
      </c>
      <c r="J723" s="126" t="str">
        <f t="shared" si="177"/>
        <v/>
      </c>
      <c r="K723" s="132" t="str">
        <f>IF($A723 &lt;&gt; "",VLOOKUP($A723,CSP!$1:$1048576,11,FALSE),"")</f>
        <v/>
      </c>
      <c r="L723" s="133" t="str">
        <f>IF($A723 &lt;&gt; "",VLOOKUP($A723,CSP!$1:$1048576,25,FALSE),"")</f>
        <v/>
      </c>
      <c r="N723" s="142"/>
      <c r="O723" s="144"/>
      <c r="P723" s="141" t="str">
        <f t="shared" ca="1" si="178"/>
        <v/>
      </c>
      <c r="W723" s="96">
        <f>SUMIF($E$11:$E$1004,AA723,AE$11:$AE$1004)</f>
        <v>0</v>
      </c>
      <c r="X723" s="74" t="str">
        <f t="shared" si="179"/>
        <v>sans</v>
      </c>
      <c r="Y723" s="74">
        <f>SUMIF($E$11:$E$1004,AA723,AD$11:$AD$1004)</f>
        <v>0</v>
      </c>
      <c r="Z723" s="95">
        <f>SUMIF($E$11:$E$1004,AA723,AB$11:$AB$1004)</f>
        <v>0</v>
      </c>
      <c r="AA723" s="97">
        <f t="shared" si="190"/>
        <v>713</v>
      </c>
      <c r="AB723" s="74">
        <f t="shared" si="180"/>
        <v>0</v>
      </c>
      <c r="AC723" s="74">
        <f t="shared" si="181"/>
        <v>0</v>
      </c>
      <c r="AD723" s="74">
        <f t="shared" si="182"/>
        <v>0</v>
      </c>
      <c r="AE723" s="96">
        <f t="shared" si="183"/>
        <v>0</v>
      </c>
      <c r="AF723" s="74" t="str">
        <f t="shared" si="184"/>
        <v>sans</v>
      </c>
      <c r="AG723" s="74">
        <f t="shared" si="185"/>
        <v>0</v>
      </c>
      <c r="AH723" s="74">
        <f t="shared" si="176"/>
        <v>0</v>
      </c>
      <c r="AI723" s="74">
        <f t="shared" si="191"/>
        <v>0</v>
      </c>
      <c r="AJ723" s="74">
        <f t="shared" si="186"/>
        <v>0</v>
      </c>
      <c r="AK723" s="74">
        <f t="shared" si="187"/>
        <v>0</v>
      </c>
    </row>
    <row r="724" spans="1:37" ht="15.75" customHeight="1">
      <c r="A724" s="20"/>
      <c r="B724" s="19"/>
      <c r="C724" s="19"/>
      <c r="D724" s="70"/>
      <c r="E724" s="71"/>
      <c r="F724" s="125" t="str">
        <f>IF($A724 &lt;&gt; "",VLOOKUP($A724,CSP!$1:$1048576,10,FALSE)/1000000,"")</f>
        <v/>
      </c>
      <c r="G724" s="125" t="str">
        <f>IF($A724 &lt;&gt; "",VLOOKUP($A724,CSP!$1:$1048576,14,FALSE)/1000000,"")</f>
        <v/>
      </c>
      <c r="H724" s="126" t="str">
        <f t="shared" si="188"/>
        <v/>
      </c>
      <c r="I724" s="126" t="str">
        <f t="shared" si="189"/>
        <v/>
      </c>
      <c r="J724" s="126" t="str">
        <f t="shared" si="177"/>
        <v/>
      </c>
      <c r="K724" s="132" t="str">
        <f>IF($A724 &lt;&gt; "",VLOOKUP($A724,CSP!$1:$1048576,11,FALSE),"")</f>
        <v/>
      </c>
      <c r="L724" s="133" t="str">
        <f>IF($A724 &lt;&gt; "",VLOOKUP($A724,CSP!$1:$1048576,25,FALSE),"")</f>
        <v/>
      </c>
      <c r="N724" s="142"/>
      <c r="O724" s="144"/>
      <c r="P724" s="141" t="str">
        <f t="shared" ca="1" si="178"/>
        <v/>
      </c>
      <c r="W724" s="96">
        <f>SUMIF($E$11:$E$1004,AA724,AE$11:$AE$1004)</f>
        <v>0</v>
      </c>
      <c r="X724" s="74" t="str">
        <f t="shared" si="179"/>
        <v>sans</v>
      </c>
      <c r="Y724" s="74">
        <f>SUMIF($E$11:$E$1004,AA724,AD$11:$AD$1004)</f>
        <v>0</v>
      </c>
      <c r="Z724" s="95">
        <f>SUMIF($E$11:$E$1004,AA724,AB$11:$AB$1004)</f>
        <v>0</v>
      </c>
      <c r="AA724" s="97">
        <f t="shared" si="190"/>
        <v>714</v>
      </c>
      <c r="AB724" s="74">
        <f t="shared" si="180"/>
        <v>0</v>
      </c>
      <c r="AC724" s="74">
        <f t="shared" si="181"/>
        <v>0</v>
      </c>
      <c r="AD724" s="74">
        <f t="shared" si="182"/>
        <v>0</v>
      </c>
      <c r="AE724" s="96">
        <f t="shared" si="183"/>
        <v>0</v>
      </c>
      <c r="AF724" s="74" t="str">
        <f t="shared" si="184"/>
        <v>sans</v>
      </c>
      <c r="AG724" s="74">
        <f t="shared" si="185"/>
        <v>0</v>
      </c>
      <c r="AH724" s="74">
        <f t="shared" si="176"/>
        <v>0</v>
      </c>
      <c r="AI724" s="74">
        <f t="shared" si="191"/>
        <v>0</v>
      </c>
      <c r="AJ724" s="74">
        <f t="shared" si="186"/>
        <v>0</v>
      </c>
      <c r="AK724" s="74">
        <f t="shared" si="187"/>
        <v>0</v>
      </c>
    </row>
    <row r="725" spans="1:37" ht="15.75" customHeight="1">
      <c r="A725" s="20"/>
      <c r="B725" s="19"/>
      <c r="C725" s="19"/>
      <c r="D725" s="70"/>
      <c r="E725" s="71"/>
      <c r="F725" s="125" t="str">
        <f>IF($A725 &lt;&gt; "",VLOOKUP($A725,CSP!$1:$1048576,10,FALSE)/1000000,"")</f>
        <v/>
      </c>
      <c r="G725" s="125" t="str">
        <f>IF($A725 &lt;&gt; "",VLOOKUP($A725,CSP!$1:$1048576,14,FALSE)/1000000,"")</f>
        <v/>
      </c>
      <c r="H725" s="126" t="str">
        <f t="shared" si="188"/>
        <v/>
      </c>
      <c r="I725" s="126" t="str">
        <f t="shared" si="189"/>
        <v/>
      </c>
      <c r="J725" s="126" t="str">
        <f t="shared" si="177"/>
        <v/>
      </c>
      <c r="K725" s="132" t="str">
        <f>IF($A725 &lt;&gt; "",VLOOKUP($A725,CSP!$1:$1048576,11,FALSE),"")</f>
        <v/>
      </c>
      <c r="L725" s="133" t="str">
        <f>IF($A725 &lt;&gt; "",VLOOKUP($A725,CSP!$1:$1048576,25,FALSE),"")</f>
        <v/>
      </c>
      <c r="N725" s="142"/>
      <c r="O725" s="144"/>
      <c r="P725" s="141" t="str">
        <f t="shared" ca="1" si="178"/>
        <v/>
      </c>
      <c r="W725" s="96">
        <f>SUMIF($E$11:$E$1004,AA725,AE$11:$AE$1004)</f>
        <v>0</v>
      </c>
      <c r="X725" s="74" t="str">
        <f t="shared" si="179"/>
        <v>sans</v>
      </c>
      <c r="Y725" s="74">
        <f>SUMIF($E$11:$E$1004,AA725,AD$11:$AD$1004)</f>
        <v>0</v>
      </c>
      <c r="Z725" s="95">
        <f>SUMIF($E$11:$E$1004,AA725,AB$11:$AB$1004)</f>
        <v>0</v>
      </c>
      <c r="AA725" s="97">
        <f t="shared" si="190"/>
        <v>715</v>
      </c>
      <c r="AB725" s="74">
        <f t="shared" si="180"/>
        <v>0</v>
      </c>
      <c r="AC725" s="74">
        <f t="shared" si="181"/>
        <v>0</v>
      </c>
      <c r="AD725" s="74">
        <f t="shared" si="182"/>
        <v>0</v>
      </c>
      <c r="AE725" s="96">
        <f t="shared" si="183"/>
        <v>0</v>
      </c>
      <c r="AF725" s="74" t="str">
        <f t="shared" si="184"/>
        <v>sans</v>
      </c>
      <c r="AG725" s="74">
        <f t="shared" si="185"/>
        <v>0</v>
      </c>
      <c r="AH725" s="74">
        <f t="shared" si="176"/>
        <v>0</v>
      </c>
      <c r="AI725" s="74">
        <f t="shared" si="191"/>
        <v>0</v>
      </c>
      <c r="AJ725" s="74">
        <f t="shared" si="186"/>
        <v>0</v>
      </c>
      <c r="AK725" s="74">
        <f t="shared" si="187"/>
        <v>0</v>
      </c>
    </row>
    <row r="726" spans="1:37" ht="15.75" customHeight="1">
      <c r="A726" s="20"/>
      <c r="B726" s="19"/>
      <c r="C726" s="19"/>
      <c r="D726" s="70"/>
      <c r="E726" s="71"/>
      <c r="F726" s="125" t="str">
        <f>IF($A726 &lt;&gt; "",VLOOKUP($A726,CSP!$1:$1048576,10,FALSE)/1000000,"")</f>
        <v/>
      </c>
      <c r="G726" s="125" t="str">
        <f>IF($A726 &lt;&gt; "",VLOOKUP($A726,CSP!$1:$1048576,14,FALSE)/1000000,"")</f>
        <v/>
      </c>
      <c r="H726" s="126" t="str">
        <f t="shared" si="188"/>
        <v/>
      </c>
      <c r="I726" s="126" t="str">
        <f t="shared" si="189"/>
        <v/>
      </c>
      <c r="J726" s="126" t="str">
        <f t="shared" si="177"/>
        <v/>
      </c>
      <c r="K726" s="132" t="str">
        <f>IF($A726 &lt;&gt; "",VLOOKUP($A726,CSP!$1:$1048576,11,FALSE),"")</f>
        <v/>
      </c>
      <c r="L726" s="133" t="str">
        <f>IF($A726 &lt;&gt; "",VLOOKUP($A726,CSP!$1:$1048576,25,FALSE),"")</f>
        <v/>
      </c>
      <c r="N726" s="142"/>
      <c r="O726" s="144"/>
      <c r="P726" s="141" t="str">
        <f t="shared" ca="1" si="178"/>
        <v/>
      </c>
      <c r="W726" s="96">
        <f>SUMIF($E$11:$E$1004,AA726,AE$11:$AE$1004)</f>
        <v>0</v>
      </c>
      <c r="X726" s="74" t="str">
        <f t="shared" si="179"/>
        <v>sans</v>
      </c>
      <c r="Y726" s="74">
        <f>SUMIF($E$11:$E$1004,AA726,AD$11:$AD$1004)</f>
        <v>0</v>
      </c>
      <c r="Z726" s="95">
        <f>SUMIF($E$11:$E$1004,AA726,AB$11:$AB$1004)</f>
        <v>0</v>
      </c>
      <c r="AA726" s="97">
        <f t="shared" si="190"/>
        <v>716</v>
      </c>
      <c r="AB726" s="74">
        <f t="shared" si="180"/>
        <v>0</v>
      </c>
      <c r="AC726" s="74">
        <f t="shared" si="181"/>
        <v>0</v>
      </c>
      <c r="AD726" s="74">
        <f t="shared" si="182"/>
        <v>0</v>
      </c>
      <c r="AE726" s="96">
        <f t="shared" si="183"/>
        <v>0</v>
      </c>
      <c r="AF726" s="74" t="str">
        <f t="shared" si="184"/>
        <v>sans</v>
      </c>
      <c r="AG726" s="74">
        <f t="shared" si="185"/>
        <v>0</v>
      </c>
      <c r="AH726" s="74">
        <f t="shared" si="176"/>
        <v>0</v>
      </c>
      <c r="AI726" s="74">
        <f t="shared" si="191"/>
        <v>0</v>
      </c>
      <c r="AJ726" s="74">
        <f t="shared" si="186"/>
        <v>0</v>
      </c>
      <c r="AK726" s="74">
        <f t="shared" si="187"/>
        <v>0</v>
      </c>
    </row>
    <row r="727" spans="1:37" ht="15.75" customHeight="1">
      <c r="A727" s="20"/>
      <c r="B727" s="19"/>
      <c r="C727" s="19"/>
      <c r="D727" s="70"/>
      <c r="E727" s="71"/>
      <c r="F727" s="125" t="str">
        <f>IF($A727 &lt;&gt; "",VLOOKUP($A727,CSP!$1:$1048576,10,FALSE)/1000000,"")</f>
        <v/>
      </c>
      <c r="G727" s="125" t="str">
        <f>IF($A727 &lt;&gt; "",VLOOKUP($A727,CSP!$1:$1048576,14,FALSE)/1000000,"")</f>
        <v/>
      </c>
      <c r="H727" s="126" t="str">
        <f t="shared" si="188"/>
        <v/>
      </c>
      <c r="I727" s="126" t="str">
        <f t="shared" si="189"/>
        <v/>
      </c>
      <c r="J727" s="126" t="str">
        <f t="shared" si="177"/>
        <v/>
      </c>
      <c r="K727" s="132" t="str">
        <f>IF($A727 &lt;&gt; "",VLOOKUP($A727,CSP!$1:$1048576,11,FALSE),"")</f>
        <v/>
      </c>
      <c r="L727" s="133" t="str">
        <f>IF($A727 &lt;&gt; "",VLOOKUP($A727,CSP!$1:$1048576,25,FALSE),"")</f>
        <v/>
      </c>
      <c r="N727" s="142"/>
      <c r="O727" s="144"/>
      <c r="P727" s="141" t="str">
        <f t="shared" ca="1" si="178"/>
        <v/>
      </c>
      <c r="W727" s="96">
        <f>SUMIF($E$11:$E$1004,AA727,AE$11:$AE$1004)</f>
        <v>0</v>
      </c>
      <c r="X727" s="74" t="str">
        <f t="shared" si="179"/>
        <v>sans</v>
      </c>
      <c r="Y727" s="74">
        <f>SUMIF($E$11:$E$1004,AA727,AD$11:$AD$1004)</f>
        <v>0</v>
      </c>
      <c r="Z727" s="95">
        <f>SUMIF($E$11:$E$1004,AA727,AB$11:$AB$1004)</f>
        <v>0</v>
      </c>
      <c r="AA727" s="97">
        <f t="shared" si="190"/>
        <v>717</v>
      </c>
      <c r="AB727" s="74">
        <f t="shared" si="180"/>
        <v>0</v>
      </c>
      <c r="AC727" s="74">
        <f t="shared" si="181"/>
        <v>0</v>
      </c>
      <c r="AD727" s="74">
        <f t="shared" si="182"/>
        <v>0</v>
      </c>
      <c r="AE727" s="96">
        <f t="shared" si="183"/>
        <v>0</v>
      </c>
      <c r="AF727" s="74" t="str">
        <f t="shared" si="184"/>
        <v>sans</v>
      </c>
      <c r="AG727" s="74">
        <f t="shared" si="185"/>
        <v>0</v>
      </c>
      <c r="AH727" s="74">
        <f t="shared" si="176"/>
        <v>0</v>
      </c>
      <c r="AI727" s="74">
        <f t="shared" si="191"/>
        <v>0</v>
      </c>
      <c r="AJ727" s="74">
        <f t="shared" si="186"/>
        <v>0</v>
      </c>
      <c r="AK727" s="74">
        <f t="shared" si="187"/>
        <v>0</v>
      </c>
    </row>
    <row r="728" spans="1:37" ht="15.75" customHeight="1">
      <c r="A728" s="20"/>
      <c r="B728" s="19"/>
      <c r="C728" s="19"/>
      <c r="D728" s="70"/>
      <c r="E728" s="71"/>
      <c r="F728" s="125" t="str">
        <f>IF($A728 &lt;&gt; "",VLOOKUP($A728,CSP!$1:$1048576,10,FALSE)/1000000,"")</f>
        <v/>
      </c>
      <c r="G728" s="125" t="str">
        <f>IF($A728 &lt;&gt; "",VLOOKUP($A728,CSP!$1:$1048576,14,FALSE)/1000000,"")</f>
        <v/>
      </c>
      <c r="H728" s="126" t="str">
        <f t="shared" si="188"/>
        <v/>
      </c>
      <c r="I728" s="126" t="str">
        <f t="shared" si="189"/>
        <v/>
      </c>
      <c r="J728" s="126" t="str">
        <f t="shared" si="177"/>
        <v/>
      </c>
      <c r="K728" s="132" t="str">
        <f>IF($A728 &lt;&gt; "",VLOOKUP($A728,CSP!$1:$1048576,11,FALSE),"")</f>
        <v/>
      </c>
      <c r="L728" s="133" t="str">
        <f>IF($A728 &lt;&gt; "",VLOOKUP($A728,CSP!$1:$1048576,25,FALSE),"")</f>
        <v/>
      </c>
      <c r="N728" s="142"/>
      <c r="O728" s="144"/>
      <c r="P728" s="141" t="str">
        <f t="shared" ca="1" si="178"/>
        <v/>
      </c>
      <c r="W728" s="96">
        <f>SUMIF($E$11:$E$1004,AA728,AE$11:$AE$1004)</f>
        <v>0</v>
      </c>
      <c r="X728" s="74" t="str">
        <f t="shared" si="179"/>
        <v>sans</v>
      </c>
      <c r="Y728" s="74">
        <f>SUMIF($E$11:$E$1004,AA728,AD$11:$AD$1004)</f>
        <v>0</v>
      </c>
      <c r="Z728" s="95">
        <f>SUMIF($E$11:$E$1004,AA728,AB$11:$AB$1004)</f>
        <v>0</v>
      </c>
      <c r="AA728" s="97">
        <f t="shared" si="190"/>
        <v>718</v>
      </c>
      <c r="AB728" s="74">
        <f t="shared" si="180"/>
        <v>0</v>
      </c>
      <c r="AC728" s="74">
        <f t="shared" si="181"/>
        <v>0</v>
      </c>
      <c r="AD728" s="74">
        <f t="shared" si="182"/>
        <v>0</v>
      </c>
      <c r="AE728" s="96">
        <f t="shared" si="183"/>
        <v>0</v>
      </c>
      <c r="AF728" s="74" t="str">
        <f t="shared" si="184"/>
        <v>sans</v>
      </c>
      <c r="AG728" s="74">
        <f t="shared" si="185"/>
        <v>0</v>
      </c>
      <c r="AH728" s="74">
        <f t="shared" si="176"/>
        <v>0</v>
      </c>
      <c r="AI728" s="74">
        <f t="shared" si="191"/>
        <v>0</v>
      </c>
      <c r="AJ728" s="74">
        <f t="shared" si="186"/>
        <v>0</v>
      </c>
      <c r="AK728" s="74">
        <f t="shared" si="187"/>
        <v>0</v>
      </c>
    </row>
    <row r="729" spans="1:37" ht="15.75" customHeight="1">
      <c r="A729" s="20"/>
      <c r="B729" s="19"/>
      <c r="C729" s="19"/>
      <c r="D729" s="70"/>
      <c r="E729" s="71"/>
      <c r="F729" s="125" t="str">
        <f>IF($A729 &lt;&gt; "",VLOOKUP($A729,CSP!$1:$1048576,10,FALSE)/1000000,"")</f>
        <v/>
      </c>
      <c r="G729" s="125" t="str">
        <f>IF($A729 &lt;&gt; "",VLOOKUP($A729,CSP!$1:$1048576,14,FALSE)/1000000,"")</f>
        <v/>
      </c>
      <c r="H729" s="126" t="str">
        <f t="shared" si="188"/>
        <v/>
      </c>
      <c r="I729" s="126" t="str">
        <f t="shared" si="189"/>
        <v/>
      </c>
      <c r="J729" s="126" t="str">
        <f t="shared" si="177"/>
        <v/>
      </c>
      <c r="K729" s="132" t="str">
        <f>IF($A729 &lt;&gt; "",VLOOKUP($A729,CSP!$1:$1048576,11,FALSE),"")</f>
        <v/>
      </c>
      <c r="L729" s="133" t="str">
        <f>IF($A729 &lt;&gt; "",VLOOKUP($A729,CSP!$1:$1048576,25,FALSE),"")</f>
        <v/>
      </c>
      <c r="N729" s="142"/>
      <c r="O729" s="144"/>
      <c r="P729" s="141" t="str">
        <f t="shared" ca="1" si="178"/>
        <v/>
      </c>
      <c r="W729" s="96">
        <f>SUMIF($E$11:$E$1004,AA729,AE$11:$AE$1004)</f>
        <v>0</v>
      </c>
      <c r="X729" s="74" t="str">
        <f t="shared" si="179"/>
        <v>sans</v>
      </c>
      <c r="Y729" s="74">
        <f>SUMIF($E$11:$E$1004,AA729,AD$11:$AD$1004)</f>
        <v>0</v>
      </c>
      <c r="Z729" s="95">
        <f>SUMIF($E$11:$E$1004,AA729,AB$11:$AB$1004)</f>
        <v>0</v>
      </c>
      <c r="AA729" s="97">
        <f t="shared" si="190"/>
        <v>719</v>
      </c>
      <c r="AB729" s="74">
        <f t="shared" si="180"/>
        <v>0</v>
      </c>
      <c r="AC729" s="74">
        <f t="shared" si="181"/>
        <v>0</v>
      </c>
      <c r="AD729" s="74">
        <f t="shared" si="182"/>
        <v>0</v>
      </c>
      <c r="AE729" s="96">
        <f t="shared" si="183"/>
        <v>0</v>
      </c>
      <c r="AF729" s="74" t="str">
        <f t="shared" si="184"/>
        <v>sans</v>
      </c>
      <c r="AG729" s="74">
        <f t="shared" si="185"/>
        <v>0</v>
      </c>
      <c r="AH729" s="74">
        <f t="shared" si="176"/>
        <v>0</v>
      </c>
      <c r="AI729" s="74">
        <f t="shared" si="191"/>
        <v>0</v>
      </c>
      <c r="AJ729" s="74">
        <f t="shared" si="186"/>
        <v>0</v>
      </c>
      <c r="AK729" s="74">
        <f t="shared" si="187"/>
        <v>0</v>
      </c>
    </row>
    <row r="730" spans="1:37" ht="15.75" customHeight="1">
      <c r="A730" s="20"/>
      <c r="B730" s="19"/>
      <c r="C730" s="19"/>
      <c r="D730" s="70"/>
      <c r="E730" s="71"/>
      <c r="F730" s="125" t="str">
        <f>IF($A730 &lt;&gt; "",VLOOKUP($A730,CSP!$1:$1048576,10,FALSE)/1000000,"")</f>
        <v/>
      </c>
      <c r="G730" s="125" t="str">
        <f>IF($A730 &lt;&gt; "",VLOOKUP($A730,CSP!$1:$1048576,14,FALSE)/1000000,"")</f>
        <v/>
      </c>
      <c r="H730" s="126" t="str">
        <f t="shared" si="188"/>
        <v/>
      </c>
      <c r="I730" s="126" t="str">
        <f t="shared" si="189"/>
        <v/>
      </c>
      <c r="J730" s="126" t="str">
        <f t="shared" si="177"/>
        <v/>
      </c>
      <c r="K730" s="132" t="str">
        <f>IF($A730 &lt;&gt; "",VLOOKUP($A730,CSP!$1:$1048576,11,FALSE),"")</f>
        <v/>
      </c>
      <c r="L730" s="133" t="str">
        <f>IF($A730 &lt;&gt; "",VLOOKUP($A730,CSP!$1:$1048576,25,FALSE),"")</f>
        <v/>
      </c>
      <c r="N730" s="142"/>
      <c r="O730" s="144"/>
      <c r="P730" s="141" t="str">
        <f t="shared" ca="1" si="178"/>
        <v/>
      </c>
      <c r="W730" s="96">
        <f>SUMIF($E$11:$E$1004,AA730,AE$11:$AE$1004)</f>
        <v>0</v>
      </c>
      <c r="X730" s="74" t="str">
        <f t="shared" si="179"/>
        <v>sans</v>
      </c>
      <c r="Y730" s="74">
        <f>SUMIF($E$11:$E$1004,AA730,AD$11:$AD$1004)</f>
        <v>0</v>
      </c>
      <c r="Z730" s="95">
        <f>SUMIF($E$11:$E$1004,AA730,AB$11:$AB$1004)</f>
        <v>0</v>
      </c>
      <c r="AA730" s="97">
        <f t="shared" si="190"/>
        <v>720</v>
      </c>
      <c r="AB730" s="74">
        <f t="shared" si="180"/>
        <v>0</v>
      </c>
      <c r="AC730" s="74">
        <f t="shared" si="181"/>
        <v>0</v>
      </c>
      <c r="AD730" s="74">
        <f t="shared" si="182"/>
        <v>0</v>
      </c>
      <c r="AE730" s="96">
        <f t="shared" si="183"/>
        <v>0</v>
      </c>
      <c r="AF730" s="74" t="str">
        <f t="shared" si="184"/>
        <v>sans</v>
      </c>
      <c r="AG730" s="74">
        <f t="shared" si="185"/>
        <v>0</v>
      </c>
      <c r="AH730" s="74">
        <f t="shared" si="176"/>
        <v>0</v>
      </c>
      <c r="AI730" s="74">
        <f t="shared" si="191"/>
        <v>0</v>
      </c>
      <c r="AJ730" s="74">
        <f t="shared" si="186"/>
        <v>0</v>
      </c>
      <c r="AK730" s="74">
        <f t="shared" si="187"/>
        <v>0</v>
      </c>
    </row>
    <row r="731" spans="1:37" ht="15.75" customHeight="1">
      <c r="A731" s="20"/>
      <c r="B731" s="19"/>
      <c r="C731" s="19"/>
      <c r="D731" s="70"/>
      <c r="E731" s="71"/>
      <c r="F731" s="125" t="str">
        <f>IF($A731 &lt;&gt; "",VLOOKUP($A731,CSP!$1:$1048576,10,FALSE)/1000000,"")</f>
        <v/>
      </c>
      <c r="G731" s="125" t="str">
        <f>IF($A731 &lt;&gt; "",VLOOKUP($A731,CSP!$1:$1048576,14,FALSE)/1000000,"")</f>
        <v/>
      </c>
      <c r="H731" s="126" t="str">
        <f t="shared" si="188"/>
        <v/>
      </c>
      <c r="I731" s="126" t="str">
        <f t="shared" si="189"/>
        <v/>
      </c>
      <c r="J731" s="126" t="str">
        <f t="shared" si="177"/>
        <v/>
      </c>
      <c r="K731" s="132" t="str">
        <f>IF($A731 &lt;&gt; "",VLOOKUP($A731,CSP!$1:$1048576,11,FALSE),"")</f>
        <v/>
      </c>
      <c r="L731" s="133" t="str">
        <f>IF($A731 &lt;&gt; "",VLOOKUP($A731,CSP!$1:$1048576,25,FALSE),"")</f>
        <v/>
      </c>
      <c r="N731" s="142"/>
      <c r="O731" s="144"/>
      <c r="P731" s="141" t="str">
        <f t="shared" ca="1" si="178"/>
        <v/>
      </c>
      <c r="W731" s="96">
        <f>SUMIF($E$11:$E$1004,AA731,AE$11:$AE$1004)</f>
        <v>0</v>
      </c>
      <c r="X731" s="74" t="str">
        <f t="shared" si="179"/>
        <v>sans</v>
      </c>
      <c r="Y731" s="74">
        <f>SUMIF($E$11:$E$1004,AA731,AD$11:$AD$1004)</f>
        <v>0</v>
      </c>
      <c r="Z731" s="95">
        <f>SUMIF($E$11:$E$1004,AA731,AB$11:$AB$1004)</f>
        <v>0</v>
      </c>
      <c r="AA731" s="97">
        <f t="shared" si="190"/>
        <v>721</v>
      </c>
      <c r="AB731" s="74">
        <f t="shared" si="180"/>
        <v>0</v>
      </c>
      <c r="AC731" s="74">
        <f t="shared" si="181"/>
        <v>0</v>
      </c>
      <c r="AD731" s="74">
        <f t="shared" si="182"/>
        <v>0</v>
      </c>
      <c r="AE731" s="96">
        <f t="shared" si="183"/>
        <v>0</v>
      </c>
      <c r="AF731" s="74" t="str">
        <f t="shared" si="184"/>
        <v>sans</v>
      </c>
      <c r="AG731" s="74">
        <f t="shared" si="185"/>
        <v>0</v>
      </c>
      <c r="AH731" s="74">
        <f t="shared" si="176"/>
        <v>0</v>
      </c>
      <c r="AI731" s="74">
        <f t="shared" si="191"/>
        <v>0</v>
      </c>
      <c r="AJ731" s="74">
        <f t="shared" si="186"/>
        <v>0</v>
      </c>
      <c r="AK731" s="74">
        <f t="shared" si="187"/>
        <v>0</v>
      </c>
    </row>
    <row r="732" spans="1:37" ht="15.75" customHeight="1">
      <c r="A732" s="20"/>
      <c r="B732" s="19"/>
      <c r="C732" s="19"/>
      <c r="D732" s="70"/>
      <c r="E732" s="71"/>
      <c r="F732" s="125" t="str">
        <f>IF($A732 &lt;&gt; "",VLOOKUP($A732,CSP!$1:$1048576,10,FALSE)/1000000,"")</f>
        <v/>
      </c>
      <c r="G732" s="125" t="str">
        <f>IF($A732 &lt;&gt; "",VLOOKUP($A732,CSP!$1:$1048576,14,FALSE)/1000000,"")</f>
        <v/>
      </c>
      <c r="H732" s="126" t="str">
        <f t="shared" si="188"/>
        <v/>
      </c>
      <c r="I732" s="126" t="str">
        <f t="shared" si="189"/>
        <v/>
      </c>
      <c r="J732" s="126" t="str">
        <f t="shared" si="177"/>
        <v/>
      </c>
      <c r="K732" s="132" t="str">
        <f>IF($A732 &lt;&gt; "",VLOOKUP($A732,CSP!$1:$1048576,11,FALSE),"")</f>
        <v/>
      </c>
      <c r="L732" s="133" t="str">
        <f>IF($A732 &lt;&gt; "",VLOOKUP($A732,CSP!$1:$1048576,25,FALSE),"")</f>
        <v/>
      </c>
      <c r="N732" s="142"/>
      <c r="O732" s="144"/>
      <c r="P732" s="141" t="str">
        <f t="shared" ca="1" si="178"/>
        <v/>
      </c>
      <c r="W732" s="96">
        <f>SUMIF($E$11:$E$1004,AA732,AE$11:$AE$1004)</f>
        <v>0</v>
      </c>
      <c r="X732" s="74" t="str">
        <f t="shared" si="179"/>
        <v>sans</v>
      </c>
      <c r="Y732" s="74">
        <f>SUMIF($E$11:$E$1004,AA732,AD$11:$AD$1004)</f>
        <v>0</v>
      </c>
      <c r="Z732" s="95">
        <f>SUMIF($E$11:$E$1004,AA732,AB$11:$AB$1004)</f>
        <v>0</v>
      </c>
      <c r="AA732" s="97">
        <f t="shared" si="190"/>
        <v>722</v>
      </c>
      <c r="AB732" s="74">
        <f t="shared" si="180"/>
        <v>0</v>
      </c>
      <c r="AC732" s="74">
        <f t="shared" si="181"/>
        <v>0</v>
      </c>
      <c r="AD732" s="74">
        <f t="shared" si="182"/>
        <v>0</v>
      </c>
      <c r="AE732" s="96">
        <f t="shared" si="183"/>
        <v>0</v>
      </c>
      <c r="AF732" s="74" t="str">
        <f t="shared" si="184"/>
        <v>sans</v>
      </c>
      <c r="AG732" s="74">
        <f t="shared" si="185"/>
        <v>0</v>
      </c>
      <c r="AH732" s="74">
        <f t="shared" si="176"/>
        <v>0</v>
      </c>
      <c r="AI732" s="74">
        <f t="shared" si="191"/>
        <v>0</v>
      </c>
      <c r="AJ732" s="74">
        <f t="shared" si="186"/>
        <v>0</v>
      </c>
      <c r="AK732" s="74">
        <f t="shared" si="187"/>
        <v>0</v>
      </c>
    </row>
    <row r="733" spans="1:37" ht="15.75" customHeight="1">
      <c r="A733" s="20"/>
      <c r="B733" s="19"/>
      <c r="C733" s="19"/>
      <c r="D733" s="70"/>
      <c r="E733" s="71"/>
      <c r="F733" s="125" t="str">
        <f>IF($A733 &lt;&gt; "",VLOOKUP($A733,CSP!$1:$1048576,10,FALSE)/1000000,"")</f>
        <v/>
      </c>
      <c r="G733" s="125" t="str">
        <f>IF($A733 &lt;&gt; "",VLOOKUP($A733,CSP!$1:$1048576,14,FALSE)/1000000,"")</f>
        <v/>
      </c>
      <c r="H733" s="126" t="str">
        <f t="shared" si="188"/>
        <v/>
      </c>
      <c r="I733" s="126" t="str">
        <f t="shared" si="189"/>
        <v/>
      </c>
      <c r="J733" s="126" t="str">
        <f t="shared" si="177"/>
        <v/>
      </c>
      <c r="K733" s="132" t="str">
        <f>IF($A733 &lt;&gt; "",VLOOKUP($A733,CSP!$1:$1048576,11,FALSE),"")</f>
        <v/>
      </c>
      <c r="L733" s="133" t="str">
        <f>IF($A733 &lt;&gt; "",VLOOKUP($A733,CSP!$1:$1048576,25,FALSE),"")</f>
        <v/>
      </c>
      <c r="N733" s="142"/>
      <c r="O733" s="144"/>
      <c r="P733" s="141" t="str">
        <f t="shared" ca="1" si="178"/>
        <v/>
      </c>
      <c r="W733" s="96">
        <f>SUMIF($E$11:$E$1004,AA733,AE$11:$AE$1004)</f>
        <v>0</v>
      </c>
      <c r="X733" s="74" t="str">
        <f t="shared" si="179"/>
        <v>sans</v>
      </c>
      <c r="Y733" s="74">
        <f>SUMIF($E$11:$E$1004,AA733,AD$11:$AD$1004)</f>
        <v>0</v>
      </c>
      <c r="Z733" s="95">
        <f>SUMIF($E$11:$E$1004,AA733,AB$11:$AB$1004)</f>
        <v>0</v>
      </c>
      <c r="AA733" s="97">
        <f t="shared" si="190"/>
        <v>723</v>
      </c>
      <c r="AB733" s="74">
        <f t="shared" si="180"/>
        <v>0</v>
      </c>
      <c r="AC733" s="74">
        <f t="shared" si="181"/>
        <v>0</v>
      </c>
      <c r="AD733" s="74">
        <f t="shared" si="182"/>
        <v>0</v>
      </c>
      <c r="AE733" s="96">
        <f t="shared" si="183"/>
        <v>0</v>
      </c>
      <c r="AF733" s="74" t="str">
        <f t="shared" si="184"/>
        <v>sans</v>
      </c>
      <c r="AG733" s="74">
        <f t="shared" si="185"/>
        <v>0</v>
      </c>
      <c r="AH733" s="74">
        <f t="shared" si="176"/>
        <v>0</v>
      </c>
      <c r="AI733" s="74">
        <f t="shared" si="191"/>
        <v>0</v>
      </c>
      <c r="AJ733" s="74">
        <f t="shared" si="186"/>
        <v>0</v>
      </c>
      <c r="AK733" s="74">
        <f t="shared" si="187"/>
        <v>0</v>
      </c>
    </row>
    <row r="734" spans="1:37" ht="15.75" customHeight="1">
      <c r="A734" s="20"/>
      <c r="B734" s="19"/>
      <c r="C734" s="19"/>
      <c r="D734" s="70"/>
      <c r="E734" s="71"/>
      <c r="F734" s="125" t="str">
        <f>IF($A734 &lt;&gt; "",VLOOKUP($A734,CSP!$1:$1048576,10,FALSE)/1000000,"")</f>
        <v/>
      </c>
      <c r="G734" s="125" t="str">
        <f>IF($A734 &lt;&gt; "",VLOOKUP($A734,CSP!$1:$1048576,14,FALSE)/1000000,"")</f>
        <v/>
      </c>
      <c r="H734" s="126" t="str">
        <f t="shared" si="188"/>
        <v/>
      </c>
      <c r="I734" s="126" t="str">
        <f t="shared" si="189"/>
        <v/>
      </c>
      <c r="J734" s="126" t="str">
        <f t="shared" si="177"/>
        <v/>
      </c>
      <c r="K734" s="132" t="str">
        <f>IF($A734 &lt;&gt; "",VLOOKUP($A734,CSP!$1:$1048576,11,FALSE),"")</f>
        <v/>
      </c>
      <c r="L734" s="133" t="str">
        <f>IF($A734 &lt;&gt; "",VLOOKUP($A734,CSP!$1:$1048576,25,FALSE),"")</f>
        <v/>
      </c>
      <c r="N734" s="142"/>
      <c r="O734" s="144"/>
      <c r="P734" s="141" t="str">
        <f t="shared" ca="1" si="178"/>
        <v/>
      </c>
      <c r="W734" s="96">
        <f>SUMIF($E$11:$E$1004,AA734,AE$11:$AE$1004)</f>
        <v>0</v>
      </c>
      <c r="X734" s="74" t="str">
        <f t="shared" si="179"/>
        <v>sans</v>
      </c>
      <c r="Y734" s="74">
        <f>SUMIF($E$11:$E$1004,AA734,AD$11:$AD$1004)</f>
        <v>0</v>
      </c>
      <c r="Z734" s="95">
        <f>SUMIF($E$11:$E$1004,AA734,AB$11:$AB$1004)</f>
        <v>0</v>
      </c>
      <c r="AA734" s="97">
        <f t="shared" si="190"/>
        <v>724</v>
      </c>
      <c r="AB734" s="74">
        <f t="shared" si="180"/>
        <v>0</v>
      </c>
      <c r="AC734" s="74">
        <f t="shared" si="181"/>
        <v>0</v>
      </c>
      <c r="AD734" s="74">
        <f t="shared" si="182"/>
        <v>0</v>
      </c>
      <c r="AE734" s="96">
        <f t="shared" si="183"/>
        <v>0</v>
      </c>
      <c r="AF734" s="74" t="str">
        <f t="shared" si="184"/>
        <v>sans</v>
      </c>
      <c r="AG734" s="74">
        <f t="shared" si="185"/>
        <v>0</v>
      </c>
      <c r="AH734" s="74">
        <f t="shared" si="176"/>
        <v>0</v>
      </c>
      <c r="AI734" s="74">
        <f t="shared" si="191"/>
        <v>0</v>
      </c>
      <c r="AJ734" s="74">
        <f t="shared" si="186"/>
        <v>0</v>
      </c>
      <c r="AK734" s="74">
        <f t="shared" si="187"/>
        <v>0</v>
      </c>
    </row>
    <row r="735" spans="1:37" ht="15.75" customHeight="1">
      <c r="A735" s="20"/>
      <c r="B735" s="19"/>
      <c r="C735" s="19"/>
      <c r="D735" s="70"/>
      <c r="E735" s="71"/>
      <c r="F735" s="125" t="str">
        <f>IF($A735 &lt;&gt; "",VLOOKUP($A735,CSP!$1:$1048576,10,FALSE)/1000000,"")</f>
        <v/>
      </c>
      <c r="G735" s="125" t="str">
        <f>IF($A735 &lt;&gt; "",VLOOKUP($A735,CSP!$1:$1048576,14,FALSE)/1000000,"")</f>
        <v/>
      </c>
      <c r="H735" s="126" t="str">
        <f t="shared" si="188"/>
        <v/>
      </c>
      <c r="I735" s="126" t="str">
        <f t="shared" si="189"/>
        <v/>
      </c>
      <c r="J735" s="126" t="str">
        <f t="shared" si="177"/>
        <v/>
      </c>
      <c r="K735" s="132" t="str">
        <f>IF($A735 &lt;&gt; "",VLOOKUP($A735,CSP!$1:$1048576,11,FALSE),"")</f>
        <v/>
      </c>
      <c r="L735" s="133" t="str">
        <f>IF($A735 &lt;&gt; "",VLOOKUP($A735,CSP!$1:$1048576,25,FALSE),"")</f>
        <v/>
      </c>
      <c r="N735" s="142"/>
      <c r="O735" s="144"/>
      <c r="P735" s="141" t="str">
        <f t="shared" ca="1" si="178"/>
        <v/>
      </c>
      <c r="W735" s="96">
        <f>SUMIF($E$11:$E$1004,AA735,AE$11:$AE$1004)</f>
        <v>0</v>
      </c>
      <c r="X735" s="74" t="str">
        <f t="shared" si="179"/>
        <v>sans</v>
      </c>
      <c r="Y735" s="74">
        <f>SUMIF($E$11:$E$1004,AA735,AD$11:$AD$1004)</f>
        <v>0</v>
      </c>
      <c r="Z735" s="95">
        <f>SUMIF($E$11:$E$1004,AA735,AB$11:$AB$1004)</f>
        <v>0</v>
      </c>
      <c r="AA735" s="97">
        <f t="shared" si="190"/>
        <v>725</v>
      </c>
      <c r="AB735" s="74">
        <f t="shared" si="180"/>
        <v>0</v>
      </c>
      <c r="AC735" s="74">
        <f t="shared" si="181"/>
        <v>0</v>
      </c>
      <c r="AD735" s="74">
        <f t="shared" si="182"/>
        <v>0</v>
      </c>
      <c r="AE735" s="96">
        <f t="shared" si="183"/>
        <v>0</v>
      </c>
      <c r="AF735" s="74" t="str">
        <f t="shared" si="184"/>
        <v>sans</v>
      </c>
      <c r="AG735" s="74">
        <f t="shared" si="185"/>
        <v>0</v>
      </c>
      <c r="AH735" s="74">
        <f t="shared" si="176"/>
        <v>0</v>
      </c>
      <c r="AI735" s="74">
        <f t="shared" si="191"/>
        <v>0</v>
      </c>
      <c r="AJ735" s="74">
        <f t="shared" si="186"/>
        <v>0</v>
      </c>
      <c r="AK735" s="74">
        <f t="shared" si="187"/>
        <v>0</v>
      </c>
    </row>
    <row r="736" spans="1:37" ht="15.75" customHeight="1">
      <c r="A736" s="20"/>
      <c r="B736" s="19"/>
      <c r="C736" s="19"/>
      <c r="D736" s="70"/>
      <c r="E736" s="71"/>
      <c r="F736" s="125" t="str">
        <f>IF($A736 &lt;&gt; "",VLOOKUP($A736,CSP!$1:$1048576,10,FALSE)/1000000,"")</f>
        <v/>
      </c>
      <c r="G736" s="125" t="str">
        <f>IF($A736 &lt;&gt; "",VLOOKUP($A736,CSP!$1:$1048576,14,FALSE)/1000000,"")</f>
        <v/>
      </c>
      <c r="H736" s="126" t="str">
        <f t="shared" si="188"/>
        <v/>
      </c>
      <c r="I736" s="126" t="str">
        <f t="shared" si="189"/>
        <v/>
      </c>
      <c r="J736" s="126" t="str">
        <f t="shared" si="177"/>
        <v/>
      </c>
      <c r="K736" s="132" t="str">
        <f>IF($A736 &lt;&gt; "",VLOOKUP($A736,CSP!$1:$1048576,11,FALSE),"")</f>
        <v/>
      </c>
      <c r="L736" s="133" t="str">
        <f>IF($A736 &lt;&gt; "",VLOOKUP($A736,CSP!$1:$1048576,25,FALSE),"")</f>
        <v/>
      </c>
      <c r="N736" s="142"/>
      <c r="O736" s="144"/>
      <c r="P736" s="141" t="str">
        <f t="shared" ca="1" si="178"/>
        <v/>
      </c>
      <c r="W736" s="96">
        <f>SUMIF($E$11:$E$1004,AA736,AE$11:$AE$1004)</f>
        <v>0</v>
      </c>
      <c r="X736" s="74" t="str">
        <f t="shared" si="179"/>
        <v>sans</v>
      </c>
      <c r="Y736" s="74">
        <f>SUMIF($E$11:$E$1004,AA736,AD$11:$AD$1004)</f>
        <v>0</v>
      </c>
      <c r="Z736" s="95">
        <f>SUMIF($E$11:$E$1004,AA736,AB$11:$AB$1004)</f>
        <v>0</v>
      </c>
      <c r="AA736" s="97">
        <f t="shared" si="190"/>
        <v>726</v>
      </c>
      <c r="AB736" s="74">
        <f t="shared" si="180"/>
        <v>0</v>
      </c>
      <c r="AC736" s="74">
        <f t="shared" si="181"/>
        <v>0</v>
      </c>
      <c r="AD736" s="74">
        <f t="shared" si="182"/>
        <v>0</v>
      </c>
      <c r="AE736" s="96">
        <f t="shared" si="183"/>
        <v>0</v>
      </c>
      <c r="AF736" s="74" t="str">
        <f t="shared" si="184"/>
        <v>sans</v>
      </c>
      <c r="AG736" s="74">
        <f t="shared" si="185"/>
        <v>0</v>
      </c>
      <c r="AH736" s="74">
        <f t="shared" si="176"/>
        <v>0</v>
      </c>
      <c r="AI736" s="74">
        <f t="shared" si="191"/>
        <v>0</v>
      </c>
      <c r="AJ736" s="74">
        <f t="shared" si="186"/>
        <v>0</v>
      </c>
      <c r="AK736" s="74">
        <f t="shared" si="187"/>
        <v>0</v>
      </c>
    </row>
    <row r="737" spans="1:37" ht="15.75" customHeight="1">
      <c r="A737" s="20"/>
      <c r="B737" s="19"/>
      <c r="C737" s="19"/>
      <c r="D737" s="70"/>
      <c r="E737" s="71"/>
      <c r="F737" s="125" t="str">
        <f>IF($A737 &lt;&gt; "",VLOOKUP($A737,CSP!$1:$1048576,10,FALSE)/1000000,"")</f>
        <v/>
      </c>
      <c r="G737" s="125" t="str">
        <f>IF($A737 &lt;&gt; "",VLOOKUP($A737,CSP!$1:$1048576,14,FALSE)/1000000,"")</f>
        <v/>
      </c>
      <c r="H737" s="126" t="str">
        <f t="shared" si="188"/>
        <v/>
      </c>
      <c r="I737" s="126" t="str">
        <f t="shared" si="189"/>
        <v/>
      </c>
      <c r="J737" s="126" t="str">
        <f t="shared" si="177"/>
        <v/>
      </c>
      <c r="K737" s="132" t="str">
        <f>IF($A737 &lt;&gt; "",VLOOKUP($A737,CSP!$1:$1048576,11,FALSE),"")</f>
        <v/>
      </c>
      <c r="L737" s="133" t="str">
        <f>IF($A737 &lt;&gt; "",VLOOKUP($A737,CSP!$1:$1048576,25,FALSE),"")</f>
        <v/>
      </c>
      <c r="N737" s="142"/>
      <c r="O737" s="144"/>
      <c r="P737" s="141" t="str">
        <f t="shared" ca="1" si="178"/>
        <v/>
      </c>
      <c r="W737" s="96">
        <f>SUMIF($E$11:$E$1004,AA737,AE$11:$AE$1004)</f>
        <v>0</v>
      </c>
      <c r="X737" s="74" t="str">
        <f t="shared" si="179"/>
        <v>sans</v>
      </c>
      <c r="Y737" s="74">
        <f>SUMIF($E$11:$E$1004,AA737,AD$11:$AD$1004)</f>
        <v>0</v>
      </c>
      <c r="Z737" s="95">
        <f>SUMIF($E$11:$E$1004,AA737,AB$11:$AB$1004)</f>
        <v>0</v>
      </c>
      <c r="AA737" s="97">
        <f t="shared" si="190"/>
        <v>727</v>
      </c>
      <c r="AB737" s="74">
        <f t="shared" si="180"/>
        <v>0</v>
      </c>
      <c r="AC737" s="74">
        <f t="shared" si="181"/>
        <v>0</v>
      </c>
      <c r="AD737" s="74">
        <f t="shared" si="182"/>
        <v>0</v>
      </c>
      <c r="AE737" s="96">
        <f t="shared" si="183"/>
        <v>0</v>
      </c>
      <c r="AF737" s="74" t="str">
        <f t="shared" si="184"/>
        <v>sans</v>
      </c>
      <c r="AG737" s="74">
        <f t="shared" si="185"/>
        <v>0</v>
      </c>
      <c r="AH737" s="74">
        <f t="shared" si="176"/>
        <v>0</v>
      </c>
      <c r="AI737" s="74">
        <f t="shared" si="191"/>
        <v>0</v>
      </c>
      <c r="AJ737" s="74">
        <f t="shared" si="186"/>
        <v>0</v>
      </c>
      <c r="AK737" s="74">
        <f t="shared" si="187"/>
        <v>0</v>
      </c>
    </row>
    <row r="738" spans="1:37" ht="15.75" customHeight="1">
      <c r="A738" s="20"/>
      <c r="B738" s="19"/>
      <c r="C738" s="19"/>
      <c r="D738" s="70"/>
      <c r="E738" s="71"/>
      <c r="F738" s="125" t="str">
        <f>IF($A738 &lt;&gt; "",VLOOKUP($A738,CSP!$1:$1048576,10,FALSE)/1000000,"")</f>
        <v/>
      </c>
      <c r="G738" s="125" t="str">
        <f>IF($A738 &lt;&gt; "",VLOOKUP($A738,CSP!$1:$1048576,14,FALSE)/1000000,"")</f>
        <v/>
      </c>
      <c r="H738" s="126" t="str">
        <f t="shared" si="188"/>
        <v/>
      </c>
      <c r="I738" s="126" t="str">
        <f t="shared" si="189"/>
        <v/>
      </c>
      <c r="J738" s="126" t="str">
        <f t="shared" si="177"/>
        <v/>
      </c>
      <c r="K738" s="132" t="str">
        <f>IF($A738 &lt;&gt; "",VLOOKUP($A738,CSP!$1:$1048576,11,FALSE),"")</f>
        <v/>
      </c>
      <c r="L738" s="133" t="str">
        <f>IF($A738 &lt;&gt; "",VLOOKUP($A738,CSP!$1:$1048576,25,FALSE),"")</f>
        <v/>
      </c>
      <c r="N738" s="142"/>
      <c r="O738" s="144"/>
      <c r="P738" s="141" t="str">
        <f t="shared" ca="1" si="178"/>
        <v/>
      </c>
      <c r="W738" s="96">
        <f>SUMIF($E$11:$E$1004,AA738,AE$11:$AE$1004)</f>
        <v>0</v>
      </c>
      <c r="X738" s="74" t="str">
        <f t="shared" si="179"/>
        <v>sans</v>
      </c>
      <c r="Y738" s="74">
        <f>SUMIF($E$11:$E$1004,AA738,AD$11:$AD$1004)</f>
        <v>0</v>
      </c>
      <c r="Z738" s="95">
        <f>SUMIF($E$11:$E$1004,AA738,AB$11:$AB$1004)</f>
        <v>0</v>
      </c>
      <c r="AA738" s="97">
        <f t="shared" si="190"/>
        <v>728</v>
      </c>
      <c r="AB738" s="74">
        <f t="shared" si="180"/>
        <v>0</v>
      </c>
      <c r="AC738" s="74">
        <f t="shared" si="181"/>
        <v>0</v>
      </c>
      <c r="AD738" s="74">
        <f t="shared" si="182"/>
        <v>0</v>
      </c>
      <c r="AE738" s="96">
        <f t="shared" si="183"/>
        <v>0</v>
      </c>
      <c r="AF738" s="74" t="str">
        <f t="shared" si="184"/>
        <v>sans</v>
      </c>
      <c r="AG738" s="74">
        <f t="shared" si="185"/>
        <v>0</v>
      </c>
      <c r="AH738" s="74">
        <f t="shared" si="176"/>
        <v>0</v>
      </c>
      <c r="AI738" s="74">
        <f t="shared" si="191"/>
        <v>0</v>
      </c>
      <c r="AJ738" s="74">
        <f t="shared" si="186"/>
        <v>0</v>
      </c>
      <c r="AK738" s="74">
        <f t="shared" si="187"/>
        <v>0</v>
      </c>
    </row>
    <row r="739" spans="1:37" ht="15.75" customHeight="1">
      <c r="A739" s="20"/>
      <c r="B739" s="19"/>
      <c r="C739" s="19"/>
      <c r="D739" s="70"/>
      <c r="E739" s="71"/>
      <c r="F739" s="125" t="str">
        <f>IF($A739 &lt;&gt; "",VLOOKUP($A739,CSP!$1:$1048576,10,FALSE)/1000000,"")</f>
        <v/>
      </c>
      <c r="G739" s="125" t="str">
        <f>IF($A739 &lt;&gt; "",VLOOKUP($A739,CSP!$1:$1048576,14,FALSE)/1000000,"")</f>
        <v/>
      </c>
      <c r="H739" s="126" t="str">
        <f t="shared" si="188"/>
        <v/>
      </c>
      <c r="I739" s="126" t="str">
        <f t="shared" si="189"/>
        <v/>
      </c>
      <c r="J739" s="126" t="str">
        <f t="shared" si="177"/>
        <v/>
      </c>
      <c r="K739" s="132" t="str">
        <f>IF($A739 &lt;&gt; "",VLOOKUP($A739,CSP!$1:$1048576,11,FALSE),"")</f>
        <v/>
      </c>
      <c r="L739" s="133" t="str">
        <f>IF($A739 &lt;&gt; "",VLOOKUP($A739,CSP!$1:$1048576,25,FALSE),"")</f>
        <v/>
      </c>
      <c r="N739" s="142"/>
      <c r="O739" s="144"/>
      <c r="P739" s="141" t="str">
        <f t="shared" ca="1" si="178"/>
        <v/>
      </c>
      <c r="W739" s="96">
        <f>SUMIF($E$11:$E$1004,AA739,AE$11:$AE$1004)</f>
        <v>0</v>
      </c>
      <c r="X739" s="74" t="str">
        <f t="shared" si="179"/>
        <v>sans</v>
      </c>
      <c r="Y739" s="74">
        <f>SUMIF($E$11:$E$1004,AA739,AD$11:$AD$1004)</f>
        <v>0</v>
      </c>
      <c r="Z739" s="95">
        <f>SUMIF($E$11:$E$1004,AA739,AB$11:$AB$1004)</f>
        <v>0</v>
      </c>
      <c r="AA739" s="97">
        <f t="shared" si="190"/>
        <v>729</v>
      </c>
      <c r="AB739" s="74">
        <f t="shared" si="180"/>
        <v>0</v>
      </c>
      <c r="AC739" s="74">
        <f t="shared" si="181"/>
        <v>0</v>
      </c>
      <c r="AD739" s="74">
        <f t="shared" si="182"/>
        <v>0</v>
      </c>
      <c r="AE739" s="96">
        <f t="shared" si="183"/>
        <v>0</v>
      </c>
      <c r="AF739" s="74" t="str">
        <f t="shared" si="184"/>
        <v>sans</v>
      </c>
      <c r="AG739" s="74">
        <f t="shared" si="185"/>
        <v>0</v>
      </c>
      <c r="AH739" s="74">
        <f t="shared" si="176"/>
        <v>0</v>
      </c>
      <c r="AI739" s="74">
        <f t="shared" si="191"/>
        <v>0</v>
      </c>
      <c r="AJ739" s="74">
        <f t="shared" si="186"/>
        <v>0</v>
      </c>
      <c r="AK739" s="74">
        <f t="shared" si="187"/>
        <v>0</v>
      </c>
    </row>
    <row r="740" spans="1:37" ht="15.75" customHeight="1">
      <c r="A740" s="20"/>
      <c r="B740" s="19"/>
      <c r="C740" s="19"/>
      <c r="D740" s="70"/>
      <c r="E740" s="71"/>
      <c r="F740" s="125" t="str">
        <f>IF($A740 &lt;&gt; "",VLOOKUP($A740,CSP!$1:$1048576,10,FALSE)/1000000,"")</f>
        <v/>
      </c>
      <c r="G740" s="125" t="str">
        <f>IF($A740 &lt;&gt; "",VLOOKUP($A740,CSP!$1:$1048576,14,FALSE)/1000000,"")</f>
        <v/>
      </c>
      <c r="H740" s="126" t="str">
        <f t="shared" si="188"/>
        <v/>
      </c>
      <c r="I740" s="126" t="str">
        <f t="shared" si="189"/>
        <v/>
      </c>
      <c r="J740" s="126" t="str">
        <f t="shared" si="177"/>
        <v/>
      </c>
      <c r="K740" s="132" t="str">
        <f>IF($A740 &lt;&gt; "",VLOOKUP($A740,CSP!$1:$1048576,11,FALSE),"")</f>
        <v/>
      </c>
      <c r="L740" s="133" t="str">
        <f>IF($A740 &lt;&gt; "",VLOOKUP($A740,CSP!$1:$1048576,25,FALSE),"")</f>
        <v/>
      </c>
      <c r="N740" s="142"/>
      <c r="O740" s="144"/>
      <c r="P740" s="141" t="str">
        <f t="shared" ca="1" si="178"/>
        <v/>
      </c>
      <c r="W740" s="96">
        <f>SUMIF($E$11:$E$1004,AA740,AE$11:$AE$1004)</f>
        <v>0</v>
      </c>
      <c r="X740" s="74" t="str">
        <f t="shared" si="179"/>
        <v>sans</v>
      </c>
      <c r="Y740" s="74">
        <f>SUMIF($E$11:$E$1004,AA740,AD$11:$AD$1004)</f>
        <v>0</v>
      </c>
      <c r="Z740" s="95">
        <f>SUMIF($E$11:$E$1004,AA740,AB$11:$AB$1004)</f>
        <v>0</v>
      </c>
      <c r="AA740" s="97">
        <f t="shared" si="190"/>
        <v>730</v>
      </c>
      <c r="AB740" s="74">
        <f t="shared" si="180"/>
        <v>0</v>
      </c>
      <c r="AC740" s="74">
        <f t="shared" si="181"/>
        <v>0</v>
      </c>
      <c r="AD740" s="74">
        <f t="shared" si="182"/>
        <v>0</v>
      </c>
      <c r="AE740" s="96">
        <f t="shared" si="183"/>
        <v>0</v>
      </c>
      <c r="AF740" s="74" t="str">
        <f t="shared" si="184"/>
        <v>sans</v>
      </c>
      <c r="AG740" s="74">
        <f t="shared" si="185"/>
        <v>0</v>
      </c>
      <c r="AH740" s="74">
        <f t="shared" si="176"/>
        <v>0</v>
      </c>
      <c r="AI740" s="74">
        <f t="shared" si="191"/>
        <v>0</v>
      </c>
      <c r="AJ740" s="74">
        <f t="shared" si="186"/>
        <v>0</v>
      </c>
      <c r="AK740" s="74">
        <f t="shared" si="187"/>
        <v>0</v>
      </c>
    </row>
    <row r="741" spans="1:37" ht="15.75" customHeight="1">
      <c r="A741" s="20"/>
      <c r="B741" s="19"/>
      <c r="C741" s="19"/>
      <c r="D741" s="70"/>
      <c r="E741" s="71"/>
      <c r="F741" s="125" t="str">
        <f>IF($A741 &lt;&gt; "",VLOOKUP($A741,CSP!$1:$1048576,10,FALSE)/1000000,"")</f>
        <v/>
      </c>
      <c r="G741" s="125" t="str">
        <f>IF($A741 &lt;&gt; "",VLOOKUP($A741,CSP!$1:$1048576,14,FALSE)/1000000,"")</f>
        <v/>
      </c>
      <c r="H741" s="126" t="str">
        <f t="shared" si="188"/>
        <v/>
      </c>
      <c r="I741" s="126" t="str">
        <f t="shared" si="189"/>
        <v/>
      </c>
      <c r="J741" s="126" t="str">
        <f t="shared" si="177"/>
        <v/>
      </c>
      <c r="K741" s="132" t="str">
        <f>IF($A741 &lt;&gt; "",VLOOKUP($A741,CSP!$1:$1048576,11,FALSE),"")</f>
        <v/>
      </c>
      <c r="L741" s="133" t="str">
        <f>IF($A741 &lt;&gt; "",VLOOKUP($A741,CSP!$1:$1048576,25,FALSE),"")</f>
        <v/>
      </c>
      <c r="N741" s="142"/>
      <c r="O741" s="144"/>
      <c r="P741" s="141" t="str">
        <f t="shared" ca="1" si="178"/>
        <v/>
      </c>
      <c r="W741" s="96">
        <f>SUMIF($E$11:$E$1004,AA741,AE$11:$AE$1004)</f>
        <v>0</v>
      </c>
      <c r="X741" s="74" t="str">
        <f t="shared" si="179"/>
        <v>sans</v>
      </c>
      <c r="Y741" s="74">
        <f>SUMIF($E$11:$E$1004,AA741,AD$11:$AD$1004)</f>
        <v>0</v>
      </c>
      <c r="Z741" s="95">
        <f>SUMIF($E$11:$E$1004,AA741,AB$11:$AB$1004)</f>
        <v>0</v>
      </c>
      <c r="AA741" s="97">
        <f t="shared" si="190"/>
        <v>731</v>
      </c>
      <c r="AB741" s="74">
        <f t="shared" si="180"/>
        <v>0</v>
      </c>
      <c r="AC741" s="74">
        <f t="shared" si="181"/>
        <v>0</v>
      </c>
      <c r="AD741" s="74">
        <f t="shared" si="182"/>
        <v>0</v>
      </c>
      <c r="AE741" s="96">
        <f t="shared" si="183"/>
        <v>0</v>
      </c>
      <c r="AF741" s="74" t="str">
        <f t="shared" si="184"/>
        <v>sans</v>
      </c>
      <c r="AG741" s="74">
        <f t="shared" si="185"/>
        <v>0</v>
      </c>
      <c r="AH741" s="74">
        <f t="shared" si="176"/>
        <v>0</v>
      </c>
      <c r="AI741" s="74">
        <f t="shared" si="191"/>
        <v>0</v>
      </c>
      <c r="AJ741" s="74">
        <f t="shared" si="186"/>
        <v>0</v>
      </c>
      <c r="AK741" s="74">
        <f t="shared" si="187"/>
        <v>0</v>
      </c>
    </row>
    <row r="742" spans="1:37" ht="15.75" customHeight="1">
      <c r="A742" s="20"/>
      <c r="B742" s="19"/>
      <c r="C742" s="19"/>
      <c r="D742" s="70"/>
      <c r="E742" s="71"/>
      <c r="F742" s="125" t="str">
        <f>IF($A742 &lt;&gt; "",VLOOKUP($A742,CSP!$1:$1048576,10,FALSE)/1000000,"")</f>
        <v/>
      </c>
      <c r="G742" s="125" t="str">
        <f>IF($A742 &lt;&gt; "",VLOOKUP($A742,CSP!$1:$1048576,14,FALSE)/1000000,"")</f>
        <v/>
      </c>
      <c r="H742" s="126" t="str">
        <f t="shared" si="188"/>
        <v/>
      </c>
      <c r="I742" s="126" t="str">
        <f t="shared" si="189"/>
        <v/>
      </c>
      <c r="J742" s="126" t="str">
        <f t="shared" si="177"/>
        <v/>
      </c>
      <c r="K742" s="132" t="str">
        <f>IF($A742 &lt;&gt; "",VLOOKUP($A742,CSP!$1:$1048576,11,FALSE),"")</f>
        <v/>
      </c>
      <c r="L742" s="133" t="str">
        <f>IF($A742 &lt;&gt; "",VLOOKUP($A742,CSP!$1:$1048576,25,FALSE),"")</f>
        <v/>
      </c>
      <c r="N742" s="142"/>
      <c r="O742" s="144"/>
      <c r="P742" s="141" t="str">
        <f t="shared" ca="1" si="178"/>
        <v/>
      </c>
      <c r="W742" s="96">
        <f>SUMIF($E$11:$E$1004,AA742,AE$11:$AE$1004)</f>
        <v>0</v>
      </c>
      <c r="X742" s="74" t="str">
        <f t="shared" si="179"/>
        <v>sans</v>
      </c>
      <c r="Y742" s="74">
        <f>SUMIF($E$11:$E$1004,AA742,AD$11:$AD$1004)</f>
        <v>0</v>
      </c>
      <c r="Z742" s="95">
        <f>SUMIF($E$11:$E$1004,AA742,AB$11:$AB$1004)</f>
        <v>0</v>
      </c>
      <c r="AA742" s="97">
        <f t="shared" si="190"/>
        <v>732</v>
      </c>
      <c r="AB742" s="74">
        <f t="shared" si="180"/>
        <v>0</v>
      </c>
      <c r="AC742" s="74">
        <f t="shared" si="181"/>
        <v>0</v>
      </c>
      <c r="AD742" s="74">
        <f t="shared" si="182"/>
        <v>0</v>
      </c>
      <c r="AE742" s="96">
        <f t="shared" si="183"/>
        <v>0</v>
      </c>
      <c r="AF742" s="74" t="str">
        <f t="shared" si="184"/>
        <v>sans</v>
      </c>
      <c r="AG742" s="74">
        <f t="shared" si="185"/>
        <v>0</v>
      </c>
      <c r="AH742" s="74">
        <f t="shared" si="176"/>
        <v>0</v>
      </c>
      <c r="AI742" s="74">
        <f t="shared" si="191"/>
        <v>0</v>
      </c>
      <c r="AJ742" s="74">
        <f t="shared" si="186"/>
        <v>0</v>
      </c>
      <c r="AK742" s="74">
        <f t="shared" si="187"/>
        <v>0</v>
      </c>
    </row>
    <row r="743" spans="1:37" ht="15.75" customHeight="1">
      <c r="A743" s="20"/>
      <c r="B743" s="19"/>
      <c r="C743" s="19"/>
      <c r="D743" s="70"/>
      <c r="E743" s="71"/>
      <c r="F743" s="125" t="str">
        <f>IF($A743 &lt;&gt; "",VLOOKUP($A743,CSP!$1:$1048576,10,FALSE)/1000000,"")</f>
        <v/>
      </c>
      <c r="G743" s="125" t="str">
        <f>IF($A743 &lt;&gt; "",VLOOKUP($A743,CSP!$1:$1048576,14,FALSE)/1000000,"")</f>
        <v/>
      </c>
      <c r="H743" s="126" t="str">
        <f t="shared" si="188"/>
        <v/>
      </c>
      <c r="I743" s="126" t="str">
        <f t="shared" si="189"/>
        <v/>
      </c>
      <c r="J743" s="126" t="str">
        <f t="shared" si="177"/>
        <v/>
      </c>
      <c r="K743" s="132" t="str">
        <f>IF($A743 &lt;&gt; "",VLOOKUP($A743,CSP!$1:$1048576,11,FALSE),"")</f>
        <v/>
      </c>
      <c r="L743" s="133" t="str">
        <f>IF($A743 &lt;&gt; "",VLOOKUP($A743,CSP!$1:$1048576,25,FALSE),"")</f>
        <v/>
      </c>
      <c r="N743" s="142"/>
      <c r="O743" s="144"/>
      <c r="P743" s="141" t="str">
        <f t="shared" ca="1" si="178"/>
        <v/>
      </c>
      <c r="W743" s="96">
        <f>SUMIF($E$11:$E$1004,AA743,AE$11:$AE$1004)</f>
        <v>0</v>
      </c>
      <c r="X743" s="74" t="str">
        <f t="shared" si="179"/>
        <v>sans</v>
      </c>
      <c r="Y743" s="74">
        <f>SUMIF($E$11:$E$1004,AA743,AD$11:$AD$1004)</f>
        <v>0</v>
      </c>
      <c r="Z743" s="95">
        <f>SUMIF($E$11:$E$1004,AA743,AB$11:$AB$1004)</f>
        <v>0</v>
      </c>
      <c r="AA743" s="97">
        <f t="shared" si="190"/>
        <v>733</v>
      </c>
      <c r="AB743" s="74">
        <f t="shared" si="180"/>
        <v>0</v>
      </c>
      <c r="AC743" s="74">
        <f t="shared" si="181"/>
        <v>0</v>
      </c>
      <c r="AD743" s="74">
        <f t="shared" si="182"/>
        <v>0</v>
      </c>
      <c r="AE743" s="96">
        <f t="shared" si="183"/>
        <v>0</v>
      </c>
      <c r="AF743" s="74" t="str">
        <f t="shared" si="184"/>
        <v>sans</v>
      </c>
      <c r="AG743" s="74">
        <f t="shared" si="185"/>
        <v>0</v>
      </c>
      <c r="AH743" s="74">
        <f t="shared" si="176"/>
        <v>0</v>
      </c>
      <c r="AI743" s="74">
        <f t="shared" si="191"/>
        <v>0</v>
      </c>
      <c r="AJ743" s="74">
        <f t="shared" si="186"/>
        <v>0</v>
      </c>
      <c r="AK743" s="74">
        <f t="shared" si="187"/>
        <v>0</v>
      </c>
    </row>
    <row r="744" spans="1:37" ht="15.75" customHeight="1">
      <c r="A744" s="20"/>
      <c r="B744" s="19"/>
      <c r="C744" s="19"/>
      <c r="D744" s="70"/>
      <c r="E744" s="71"/>
      <c r="F744" s="125" t="str">
        <f>IF($A744 &lt;&gt; "",VLOOKUP($A744,CSP!$1:$1048576,10,FALSE)/1000000,"")</f>
        <v/>
      </c>
      <c r="G744" s="125" t="str">
        <f>IF($A744 &lt;&gt; "",VLOOKUP($A744,CSP!$1:$1048576,14,FALSE)/1000000,"")</f>
        <v/>
      </c>
      <c r="H744" s="126" t="str">
        <f t="shared" si="188"/>
        <v/>
      </c>
      <c r="I744" s="126" t="str">
        <f t="shared" si="189"/>
        <v/>
      </c>
      <c r="J744" s="126" t="str">
        <f t="shared" si="177"/>
        <v/>
      </c>
      <c r="K744" s="132" t="str">
        <f>IF($A744 &lt;&gt; "",VLOOKUP($A744,CSP!$1:$1048576,11,FALSE),"")</f>
        <v/>
      </c>
      <c r="L744" s="133" t="str">
        <f>IF($A744 &lt;&gt; "",VLOOKUP($A744,CSP!$1:$1048576,25,FALSE),"")</f>
        <v/>
      </c>
      <c r="N744" s="142"/>
      <c r="O744" s="144"/>
      <c r="P744" s="141" t="str">
        <f t="shared" ca="1" si="178"/>
        <v/>
      </c>
      <c r="W744" s="96">
        <f>SUMIF($E$11:$E$1004,AA744,AE$11:$AE$1004)</f>
        <v>0</v>
      </c>
      <c r="X744" s="74" t="str">
        <f t="shared" si="179"/>
        <v>sans</v>
      </c>
      <c r="Y744" s="74">
        <f>SUMIF($E$11:$E$1004,AA744,AD$11:$AD$1004)</f>
        <v>0</v>
      </c>
      <c r="Z744" s="95">
        <f>SUMIF($E$11:$E$1004,AA744,AB$11:$AB$1004)</f>
        <v>0</v>
      </c>
      <c r="AA744" s="97">
        <f t="shared" si="190"/>
        <v>734</v>
      </c>
      <c r="AB744" s="74">
        <f t="shared" si="180"/>
        <v>0</v>
      </c>
      <c r="AC744" s="74">
        <f t="shared" si="181"/>
        <v>0</v>
      </c>
      <c r="AD744" s="74">
        <f t="shared" si="182"/>
        <v>0</v>
      </c>
      <c r="AE744" s="96">
        <f t="shared" si="183"/>
        <v>0</v>
      </c>
      <c r="AF744" s="74" t="str">
        <f t="shared" si="184"/>
        <v>sans</v>
      </c>
      <c r="AG744" s="74">
        <f t="shared" si="185"/>
        <v>0</v>
      </c>
      <c r="AH744" s="74">
        <f t="shared" si="176"/>
        <v>0</v>
      </c>
      <c r="AI744" s="74">
        <f t="shared" si="191"/>
        <v>0</v>
      </c>
      <c r="AJ744" s="74">
        <f t="shared" si="186"/>
        <v>0</v>
      </c>
      <c r="AK744" s="74">
        <f t="shared" si="187"/>
        <v>0</v>
      </c>
    </row>
    <row r="745" spans="1:37" ht="15.75" customHeight="1">
      <c r="A745" s="20"/>
      <c r="B745" s="19"/>
      <c r="C745" s="19"/>
      <c r="D745" s="70"/>
      <c r="E745" s="71"/>
      <c r="F745" s="125" t="str">
        <f>IF($A745 &lt;&gt; "",VLOOKUP($A745,CSP!$1:$1048576,10,FALSE)/1000000,"")</f>
        <v/>
      </c>
      <c r="G745" s="125" t="str">
        <f>IF($A745 &lt;&gt; "",VLOOKUP($A745,CSP!$1:$1048576,14,FALSE)/1000000,"")</f>
        <v/>
      </c>
      <c r="H745" s="126" t="str">
        <f t="shared" si="188"/>
        <v/>
      </c>
      <c r="I745" s="126" t="str">
        <f t="shared" si="189"/>
        <v/>
      </c>
      <c r="J745" s="126" t="str">
        <f t="shared" si="177"/>
        <v/>
      </c>
      <c r="K745" s="132" t="str">
        <f>IF($A745 &lt;&gt; "",VLOOKUP($A745,CSP!$1:$1048576,11,FALSE),"")</f>
        <v/>
      </c>
      <c r="L745" s="133" t="str">
        <f>IF($A745 &lt;&gt; "",VLOOKUP($A745,CSP!$1:$1048576,25,FALSE),"")</f>
        <v/>
      </c>
      <c r="N745" s="142"/>
      <c r="O745" s="144"/>
      <c r="P745" s="141" t="str">
        <f t="shared" ca="1" si="178"/>
        <v/>
      </c>
      <c r="W745" s="96">
        <f>SUMIF($E$11:$E$1004,AA745,AE$11:$AE$1004)</f>
        <v>0</v>
      </c>
      <c r="X745" s="74" t="str">
        <f t="shared" si="179"/>
        <v>sans</v>
      </c>
      <c r="Y745" s="74">
        <f>SUMIF($E$11:$E$1004,AA745,AD$11:$AD$1004)</f>
        <v>0</v>
      </c>
      <c r="Z745" s="95">
        <f>SUMIF($E$11:$E$1004,AA745,AB$11:$AB$1004)</f>
        <v>0</v>
      </c>
      <c r="AA745" s="97">
        <f t="shared" si="190"/>
        <v>735</v>
      </c>
      <c r="AB745" s="74">
        <f t="shared" si="180"/>
        <v>0</v>
      </c>
      <c r="AC745" s="74">
        <f t="shared" si="181"/>
        <v>0</v>
      </c>
      <c r="AD745" s="74">
        <f t="shared" si="182"/>
        <v>0</v>
      </c>
      <c r="AE745" s="96">
        <f t="shared" si="183"/>
        <v>0</v>
      </c>
      <c r="AF745" s="74" t="str">
        <f t="shared" si="184"/>
        <v>sans</v>
      </c>
      <c r="AG745" s="74">
        <f t="shared" si="185"/>
        <v>0</v>
      </c>
      <c r="AH745" s="74">
        <f t="shared" si="176"/>
        <v>0</v>
      </c>
      <c r="AI745" s="74">
        <f t="shared" si="191"/>
        <v>0</v>
      </c>
      <c r="AJ745" s="74">
        <f t="shared" si="186"/>
        <v>0</v>
      </c>
      <c r="AK745" s="74">
        <f t="shared" si="187"/>
        <v>0</v>
      </c>
    </row>
    <row r="746" spans="1:37" ht="15.75" customHeight="1">
      <c r="A746" s="20"/>
      <c r="B746" s="19"/>
      <c r="C746" s="19"/>
      <c r="D746" s="70"/>
      <c r="E746" s="71"/>
      <c r="F746" s="125" t="str">
        <f>IF($A746 &lt;&gt; "",VLOOKUP($A746,CSP!$1:$1048576,10,FALSE)/1000000,"")</f>
        <v/>
      </c>
      <c r="G746" s="125" t="str">
        <f>IF($A746 &lt;&gt; "",VLOOKUP($A746,CSP!$1:$1048576,14,FALSE)/1000000,"")</f>
        <v/>
      </c>
      <c r="H746" s="126" t="str">
        <f t="shared" si="188"/>
        <v/>
      </c>
      <c r="I746" s="126" t="str">
        <f t="shared" si="189"/>
        <v/>
      </c>
      <c r="J746" s="126" t="str">
        <f t="shared" si="177"/>
        <v/>
      </c>
      <c r="K746" s="132" t="str">
        <f>IF($A746 &lt;&gt; "",VLOOKUP($A746,CSP!$1:$1048576,11,FALSE),"")</f>
        <v/>
      </c>
      <c r="L746" s="133" t="str">
        <f>IF($A746 &lt;&gt; "",VLOOKUP($A746,CSP!$1:$1048576,25,FALSE),"")</f>
        <v/>
      </c>
      <c r="N746" s="142"/>
      <c r="O746" s="144"/>
      <c r="P746" s="141" t="str">
        <f t="shared" ca="1" si="178"/>
        <v/>
      </c>
      <c r="W746" s="96">
        <f>SUMIF($E$11:$E$1004,AA746,AE$11:$AE$1004)</f>
        <v>0</v>
      </c>
      <c r="X746" s="74" t="str">
        <f t="shared" si="179"/>
        <v>sans</v>
      </c>
      <c r="Y746" s="74">
        <f>SUMIF($E$11:$E$1004,AA746,AD$11:$AD$1004)</f>
        <v>0</v>
      </c>
      <c r="Z746" s="95">
        <f>SUMIF($E$11:$E$1004,AA746,AB$11:$AB$1004)</f>
        <v>0</v>
      </c>
      <c r="AA746" s="97">
        <f t="shared" si="190"/>
        <v>736</v>
      </c>
      <c r="AB746" s="74">
        <f t="shared" si="180"/>
        <v>0</v>
      </c>
      <c r="AC746" s="74">
        <f t="shared" si="181"/>
        <v>0</v>
      </c>
      <c r="AD746" s="74">
        <f t="shared" si="182"/>
        <v>0</v>
      </c>
      <c r="AE746" s="96">
        <f t="shared" si="183"/>
        <v>0</v>
      </c>
      <c r="AF746" s="74" t="str">
        <f t="shared" si="184"/>
        <v>sans</v>
      </c>
      <c r="AG746" s="74">
        <f t="shared" si="185"/>
        <v>0</v>
      </c>
      <c r="AH746" s="74">
        <f t="shared" si="176"/>
        <v>0</v>
      </c>
      <c r="AI746" s="74">
        <f t="shared" si="191"/>
        <v>0</v>
      </c>
      <c r="AJ746" s="74">
        <f t="shared" si="186"/>
        <v>0</v>
      </c>
      <c r="AK746" s="74">
        <f t="shared" si="187"/>
        <v>0</v>
      </c>
    </row>
    <row r="747" spans="1:37" ht="15.75" customHeight="1">
      <c r="A747" s="20"/>
      <c r="B747" s="19"/>
      <c r="C747" s="19"/>
      <c r="D747" s="70"/>
      <c r="E747" s="71"/>
      <c r="F747" s="125" t="str">
        <f>IF($A747 &lt;&gt; "",VLOOKUP($A747,CSP!$1:$1048576,10,FALSE)/1000000,"")</f>
        <v/>
      </c>
      <c r="G747" s="125" t="str">
        <f>IF($A747 &lt;&gt; "",VLOOKUP($A747,CSP!$1:$1048576,14,FALSE)/1000000,"")</f>
        <v/>
      </c>
      <c r="H747" s="126" t="str">
        <f t="shared" si="188"/>
        <v/>
      </c>
      <c r="I747" s="126" t="str">
        <f t="shared" si="189"/>
        <v/>
      </c>
      <c r="J747" s="126" t="str">
        <f t="shared" si="177"/>
        <v/>
      </c>
      <c r="K747" s="132" t="str">
        <f>IF($A747 &lt;&gt; "",VLOOKUP($A747,CSP!$1:$1048576,11,FALSE),"")</f>
        <v/>
      </c>
      <c r="L747" s="133" t="str">
        <f>IF($A747 &lt;&gt; "",VLOOKUP($A747,CSP!$1:$1048576,25,FALSE),"")</f>
        <v/>
      </c>
      <c r="N747" s="142"/>
      <c r="O747" s="144"/>
      <c r="P747" s="141" t="str">
        <f t="shared" ca="1" si="178"/>
        <v/>
      </c>
      <c r="W747" s="96">
        <f>SUMIF($E$11:$E$1004,AA747,AE$11:$AE$1004)</f>
        <v>0</v>
      </c>
      <c r="X747" s="74" t="str">
        <f t="shared" si="179"/>
        <v>sans</v>
      </c>
      <c r="Y747" s="74">
        <f>SUMIF($E$11:$E$1004,AA747,AD$11:$AD$1004)</f>
        <v>0</v>
      </c>
      <c r="Z747" s="95">
        <f>SUMIF($E$11:$E$1004,AA747,AB$11:$AB$1004)</f>
        <v>0</v>
      </c>
      <c r="AA747" s="97">
        <f t="shared" si="190"/>
        <v>737</v>
      </c>
      <c r="AB747" s="74">
        <f t="shared" si="180"/>
        <v>0</v>
      </c>
      <c r="AC747" s="74">
        <f t="shared" si="181"/>
        <v>0</v>
      </c>
      <c r="AD747" s="74">
        <f t="shared" si="182"/>
        <v>0</v>
      </c>
      <c r="AE747" s="96">
        <f t="shared" si="183"/>
        <v>0</v>
      </c>
      <c r="AF747" s="74" t="str">
        <f t="shared" si="184"/>
        <v>sans</v>
      </c>
      <c r="AG747" s="74">
        <f t="shared" si="185"/>
        <v>0</v>
      </c>
      <c r="AH747" s="74">
        <f t="shared" si="176"/>
        <v>0</v>
      </c>
      <c r="AI747" s="74">
        <f t="shared" si="191"/>
        <v>0</v>
      </c>
      <c r="AJ747" s="74">
        <f t="shared" si="186"/>
        <v>0</v>
      </c>
      <c r="AK747" s="74">
        <f t="shared" si="187"/>
        <v>0</v>
      </c>
    </row>
    <row r="748" spans="1:37" ht="15.75" customHeight="1">
      <c r="A748" s="20"/>
      <c r="B748" s="19"/>
      <c r="C748" s="19"/>
      <c r="D748" s="70"/>
      <c r="E748" s="71"/>
      <c r="F748" s="125" t="str">
        <f>IF($A748 &lt;&gt; "",VLOOKUP($A748,CSP!$1:$1048576,10,FALSE)/1000000,"")</f>
        <v/>
      </c>
      <c r="G748" s="125" t="str">
        <f>IF($A748 &lt;&gt; "",VLOOKUP($A748,CSP!$1:$1048576,14,FALSE)/1000000,"")</f>
        <v/>
      </c>
      <c r="H748" s="126" t="str">
        <f t="shared" si="188"/>
        <v/>
      </c>
      <c r="I748" s="126" t="str">
        <f t="shared" si="189"/>
        <v/>
      </c>
      <c r="J748" s="126" t="str">
        <f t="shared" si="177"/>
        <v/>
      </c>
      <c r="K748" s="132" t="str">
        <f>IF($A748 &lt;&gt; "",VLOOKUP($A748,CSP!$1:$1048576,11,FALSE),"")</f>
        <v/>
      </c>
      <c r="L748" s="133" t="str">
        <f>IF($A748 &lt;&gt; "",VLOOKUP($A748,CSP!$1:$1048576,25,FALSE),"")</f>
        <v/>
      </c>
      <c r="N748" s="142"/>
      <c r="O748" s="144"/>
      <c r="P748" s="141" t="str">
        <f t="shared" ca="1" si="178"/>
        <v/>
      </c>
      <c r="W748" s="96">
        <f>SUMIF($E$11:$E$1004,AA748,AE$11:$AE$1004)</f>
        <v>0</v>
      </c>
      <c r="X748" s="74" t="str">
        <f t="shared" si="179"/>
        <v>sans</v>
      </c>
      <c r="Y748" s="74">
        <f>SUMIF($E$11:$E$1004,AA748,AD$11:$AD$1004)</f>
        <v>0</v>
      </c>
      <c r="Z748" s="95">
        <f>SUMIF($E$11:$E$1004,AA748,AB$11:$AB$1004)</f>
        <v>0</v>
      </c>
      <c r="AA748" s="97">
        <f t="shared" si="190"/>
        <v>738</v>
      </c>
      <c r="AB748" s="74">
        <f t="shared" si="180"/>
        <v>0</v>
      </c>
      <c r="AC748" s="74">
        <f t="shared" si="181"/>
        <v>0</v>
      </c>
      <c r="AD748" s="74">
        <f t="shared" si="182"/>
        <v>0</v>
      </c>
      <c r="AE748" s="96">
        <f t="shared" si="183"/>
        <v>0</v>
      </c>
      <c r="AF748" s="74" t="str">
        <f t="shared" si="184"/>
        <v>sans</v>
      </c>
      <c r="AG748" s="74">
        <f t="shared" si="185"/>
        <v>0</v>
      </c>
      <c r="AH748" s="74">
        <f t="shared" si="176"/>
        <v>0</v>
      </c>
      <c r="AI748" s="74">
        <f t="shared" si="191"/>
        <v>0</v>
      </c>
      <c r="AJ748" s="74">
        <f t="shared" si="186"/>
        <v>0</v>
      </c>
      <c r="AK748" s="74">
        <f t="shared" si="187"/>
        <v>0</v>
      </c>
    </row>
    <row r="749" spans="1:37" ht="15.75" customHeight="1">
      <c r="A749" s="20"/>
      <c r="B749" s="19"/>
      <c r="C749" s="19"/>
      <c r="D749" s="70"/>
      <c r="E749" s="71"/>
      <c r="F749" s="125" t="str">
        <f>IF($A749 &lt;&gt; "",VLOOKUP($A749,CSP!$1:$1048576,10,FALSE)/1000000,"")</f>
        <v/>
      </c>
      <c r="G749" s="125" t="str">
        <f>IF($A749 &lt;&gt; "",VLOOKUP($A749,CSP!$1:$1048576,14,FALSE)/1000000,"")</f>
        <v/>
      </c>
      <c r="H749" s="126" t="str">
        <f t="shared" si="188"/>
        <v/>
      </c>
      <c r="I749" s="126" t="str">
        <f t="shared" si="189"/>
        <v/>
      </c>
      <c r="J749" s="126" t="str">
        <f t="shared" si="177"/>
        <v/>
      </c>
      <c r="K749" s="132" t="str">
        <f>IF($A749 &lt;&gt; "",VLOOKUP($A749,CSP!$1:$1048576,11,FALSE),"")</f>
        <v/>
      </c>
      <c r="L749" s="133" t="str">
        <f>IF($A749 &lt;&gt; "",VLOOKUP($A749,CSP!$1:$1048576,25,FALSE),"")</f>
        <v/>
      </c>
      <c r="N749" s="142"/>
      <c r="O749" s="144"/>
      <c r="P749" s="141" t="str">
        <f t="shared" ca="1" si="178"/>
        <v/>
      </c>
      <c r="W749" s="96">
        <f>SUMIF($E$11:$E$1004,AA749,AE$11:$AE$1004)</f>
        <v>0</v>
      </c>
      <c r="X749" s="74" t="str">
        <f t="shared" si="179"/>
        <v>sans</v>
      </c>
      <c r="Y749" s="74">
        <f>SUMIF($E$11:$E$1004,AA749,AD$11:$AD$1004)</f>
        <v>0</v>
      </c>
      <c r="Z749" s="95">
        <f>SUMIF($E$11:$E$1004,AA749,AB$11:$AB$1004)</f>
        <v>0</v>
      </c>
      <c r="AA749" s="97">
        <f t="shared" si="190"/>
        <v>739</v>
      </c>
      <c r="AB749" s="74">
        <f t="shared" si="180"/>
        <v>0</v>
      </c>
      <c r="AC749" s="74">
        <f t="shared" si="181"/>
        <v>0</v>
      </c>
      <c r="AD749" s="74">
        <f t="shared" si="182"/>
        <v>0</v>
      </c>
      <c r="AE749" s="96">
        <f t="shared" si="183"/>
        <v>0</v>
      </c>
      <c r="AF749" s="74" t="str">
        <f t="shared" si="184"/>
        <v>sans</v>
      </c>
      <c r="AG749" s="74">
        <f t="shared" si="185"/>
        <v>0</v>
      </c>
      <c r="AH749" s="74">
        <f t="shared" si="176"/>
        <v>0</v>
      </c>
      <c r="AI749" s="74">
        <f t="shared" si="191"/>
        <v>0</v>
      </c>
      <c r="AJ749" s="74">
        <f t="shared" si="186"/>
        <v>0</v>
      </c>
      <c r="AK749" s="74">
        <f t="shared" si="187"/>
        <v>0</v>
      </c>
    </row>
    <row r="750" spans="1:37" ht="15.75" customHeight="1">
      <c r="A750" s="20"/>
      <c r="B750" s="19"/>
      <c r="C750" s="19"/>
      <c r="D750" s="70"/>
      <c r="E750" s="71"/>
      <c r="F750" s="125" t="str">
        <f>IF($A750 &lt;&gt; "",VLOOKUP($A750,CSP!$1:$1048576,10,FALSE)/1000000,"")</f>
        <v/>
      </c>
      <c r="G750" s="125" t="str">
        <f>IF($A750 &lt;&gt; "",VLOOKUP($A750,CSP!$1:$1048576,14,FALSE)/1000000,"")</f>
        <v/>
      </c>
      <c r="H750" s="126" t="str">
        <f t="shared" si="188"/>
        <v/>
      </c>
      <c r="I750" s="126" t="str">
        <f t="shared" si="189"/>
        <v/>
      </c>
      <c r="J750" s="126" t="str">
        <f t="shared" si="177"/>
        <v/>
      </c>
      <c r="K750" s="132" t="str">
        <f>IF($A750 &lt;&gt; "",VLOOKUP($A750,CSP!$1:$1048576,11,FALSE),"")</f>
        <v/>
      </c>
      <c r="L750" s="133" t="str">
        <f>IF($A750 &lt;&gt; "",VLOOKUP($A750,CSP!$1:$1048576,25,FALSE),"")</f>
        <v/>
      </c>
      <c r="N750" s="142"/>
      <c r="O750" s="144"/>
      <c r="P750" s="141" t="str">
        <f t="shared" ca="1" si="178"/>
        <v/>
      </c>
      <c r="W750" s="96">
        <f>SUMIF($E$11:$E$1004,AA750,AE$11:$AE$1004)</f>
        <v>0</v>
      </c>
      <c r="X750" s="74" t="str">
        <f t="shared" si="179"/>
        <v>sans</v>
      </c>
      <c r="Y750" s="74">
        <f>SUMIF($E$11:$E$1004,AA750,AD$11:$AD$1004)</f>
        <v>0</v>
      </c>
      <c r="Z750" s="95">
        <f>SUMIF($E$11:$E$1004,AA750,AB$11:$AB$1004)</f>
        <v>0</v>
      </c>
      <c r="AA750" s="97">
        <f t="shared" si="190"/>
        <v>740</v>
      </c>
      <c r="AB750" s="74">
        <f t="shared" si="180"/>
        <v>0</v>
      </c>
      <c r="AC750" s="74">
        <f t="shared" si="181"/>
        <v>0</v>
      </c>
      <c r="AD750" s="74">
        <f t="shared" si="182"/>
        <v>0</v>
      </c>
      <c r="AE750" s="96">
        <f t="shared" si="183"/>
        <v>0</v>
      </c>
      <c r="AF750" s="74" t="str">
        <f t="shared" si="184"/>
        <v>sans</v>
      </c>
      <c r="AG750" s="74">
        <f t="shared" si="185"/>
        <v>0</v>
      </c>
      <c r="AH750" s="74">
        <f t="shared" si="176"/>
        <v>0</v>
      </c>
      <c r="AI750" s="74">
        <f t="shared" si="191"/>
        <v>0</v>
      </c>
      <c r="AJ750" s="74">
        <f t="shared" si="186"/>
        <v>0</v>
      </c>
      <c r="AK750" s="74">
        <f t="shared" si="187"/>
        <v>0</v>
      </c>
    </row>
    <row r="751" spans="1:37" ht="15.75" customHeight="1">
      <c r="A751" s="20"/>
      <c r="B751" s="19"/>
      <c r="C751" s="19"/>
      <c r="D751" s="70"/>
      <c r="E751" s="71"/>
      <c r="F751" s="125" t="str">
        <f>IF($A751 &lt;&gt; "",VLOOKUP($A751,CSP!$1:$1048576,10,FALSE)/1000000,"")</f>
        <v/>
      </c>
      <c r="G751" s="125" t="str">
        <f>IF($A751 &lt;&gt; "",VLOOKUP($A751,CSP!$1:$1048576,14,FALSE)/1000000,"")</f>
        <v/>
      </c>
      <c r="H751" s="126" t="str">
        <f t="shared" si="188"/>
        <v/>
      </c>
      <c r="I751" s="126" t="str">
        <f t="shared" si="189"/>
        <v/>
      </c>
      <c r="J751" s="126" t="str">
        <f t="shared" si="177"/>
        <v/>
      </c>
      <c r="K751" s="132" t="str">
        <f>IF($A751 &lt;&gt; "",VLOOKUP($A751,CSP!$1:$1048576,11,FALSE),"")</f>
        <v/>
      </c>
      <c r="L751" s="133" t="str">
        <f>IF($A751 &lt;&gt; "",VLOOKUP($A751,CSP!$1:$1048576,25,FALSE),"")</f>
        <v/>
      </c>
      <c r="N751" s="142"/>
      <c r="O751" s="144"/>
      <c r="P751" s="141" t="str">
        <f t="shared" ca="1" si="178"/>
        <v/>
      </c>
      <c r="W751" s="96">
        <f>SUMIF($E$11:$E$1004,AA751,AE$11:$AE$1004)</f>
        <v>0</v>
      </c>
      <c r="X751" s="74" t="str">
        <f t="shared" si="179"/>
        <v>sans</v>
      </c>
      <c r="Y751" s="74">
        <f>SUMIF($E$11:$E$1004,AA751,AD$11:$AD$1004)</f>
        <v>0</v>
      </c>
      <c r="Z751" s="95">
        <f>SUMIF($E$11:$E$1004,AA751,AB$11:$AB$1004)</f>
        <v>0</v>
      </c>
      <c r="AA751" s="97">
        <f t="shared" si="190"/>
        <v>741</v>
      </c>
      <c r="AB751" s="74">
        <f t="shared" si="180"/>
        <v>0</v>
      </c>
      <c r="AC751" s="74">
        <f t="shared" si="181"/>
        <v>0</v>
      </c>
      <c r="AD751" s="74">
        <f t="shared" si="182"/>
        <v>0</v>
      </c>
      <c r="AE751" s="96">
        <f t="shared" si="183"/>
        <v>0</v>
      </c>
      <c r="AF751" s="74" t="str">
        <f t="shared" si="184"/>
        <v>sans</v>
      </c>
      <c r="AG751" s="74">
        <f t="shared" si="185"/>
        <v>0</v>
      </c>
      <c r="AH751" s="74">
        <f t="shared" si="176"/>
        <v>0</v>
      </c>
      <c r="AI751" s="74">
        <f t="shared" si="191"/>
        <v>0</v>
      </c>
      <c r="AJ751" s="74">
        <f t="shared" si="186"/>
        <v>0</v>
      </c>
      <c r="AK751" s="74">
        <f t="shared" si="187"/>
        <v>0</v>
      </c>
    </row>
    <row r="752" spans="1:37" ht="15.75" customHeight="1">
      <c r="A752" s="20"/>
      <c r="B752" s="19"/>
      <c r="C752" s="19"/>
      <c r="D752" s="70"/>
      <c r="E752" s="71"/>
      <c r="F752" s="125" t="str">
        <f>IF($A752 &lt;&gt; "",VLOOKUP($A752,CSP!$1:$1048576,10,FALSE)/1000000,"")</f>
        <v/>
      </c>
      <c r="G752" s="125" t="str">
        <f>IF($A752 &lt;&gt; "",VLOOKUP($A752,CSP!$1:$1048576,14,FALSE)/1000000,"")</f>
        <v/>
      </c>
      <c r="H752" s="126" t="str">
        <f t="shared" si="188"/>
        <v/>
      </c>
      <c r="I752" s="126" t="str">
        <f t="shared" si="189"/>
        <v/>
      </c>
      <c r="J752" s="126" t="str">
        <f t="shared" si="177"/>
        <v/>
      </c>
      <c r="K752" s="132" t="str">
        <f>IF($A752 &lt;&gt; "",VLOOKUP($A752,CSP!$1:$1048576,11,FALSE),"")</f>
        <v/>
      </c>
      <c r="L752" s="133" t="str">
        <f>IF($A752 &lt;&gt; "",VLOOKUP($A752,CSP!$1:$1048576,25,FALSE),"")</f>
        <v/>
      </c>
      <c r="N752" s="142"/>
      <c r="O752" s="144"/>
      <c r="P752" s="141" t="str">
        <f t="shared" ca="1" si="178"/>
        <v/>
      </c>
      <c r="W752" s="96">
        <f>SUMIF($E$11:$E$1004,AA752,AE$11:$AE$1004)</f>
        <v>0</v>
      </c>
      <c r="X752" s="74" t="str">
        <f t="shared" si="179"/>
        <v>sans</v>
      </c>
      <c r="Y752" s="74">
        <f>SUMIF($E$11:$E$1004,AA752,AD$11:$AD$1004)</f>
        <v>0</v>
      </c>
      <c r="Z752" s="95">
        <f>SUMIF($E$11:$E$1004,AA752,AB$11:$AB$1004)</f>
        <v>0</v>
      </c>
      <c r="AA752" s="97">
        <f t="shared" si="190"/>
        <v>742</v>
      </c>
      <c r="AB752" s="74">
        <f t="shared" si="180"/>
        <v>0</v>
      </c>
      <c r="AC752" s="74">
        <f t="shared" si="181"/>
        <v>0</v>
      </c>
      <c r="AD752" s="74">
        <f t="shared" si="182"/>
        <v>0</v>
      </c>
      <c r="AE752" s="96">
        <f t="shared" si="183"/>
        <v>0</v>
      </c>
      <c r="AF752" s="74" t="str">
        <f t="shared" si="184"/>
        <v>sans</v>
      </c>
      <c r="AG752" s="74">
        <f t="shared" si="185"/>
        <v>0</v>
      </c>
      <c r="AH752" s="74">
        <f t="shared" si="176"/>
        <v>0</v>
      </c>
      <c r="AI752" s="74">
        <f t="shared" si="191"/>
        <v>0</v>
      </c>
      <c r="AJ752" s="74">
        <f t="shared" si="186"/>
        <v>0</v>
      </c>
      <c r="AK752" s="74">
        <f t="shared" si="187"/>
        <v>0</v>
      </c>
    </row>
    <row r="753" spans="1:37" ht="15.75" customHeight="1">
      <c r="A753" s="20"/>
      <c r="B753" s="19"/>
      <c r="C753" s="19"/>
      <c r="D753" s="70"/>
      <c r="E753" s="71"/>
      <c r="F753" s="125" t="str">
        <f>IF($A753 &lt;&gt; "",VLOOKUP($A753,CSP!$1:$1048576,10,FALSE)/1000000,"")</f>
        <v/>
      </c>
      <c r="G753" s="125" t="str">
        <f>IF($A753 &lt;&gt; "",VLOOKUP($A753,CSP!$1:$1048576,14,FALSE)/1000000,"")</f>
        <v/>
      </c>
      <c r="H753" s="126" t="str">
        <f t="shared" si="188"/>
        <v/>
      </c>
      <c r="I753" s="126" t="str">
        <f t="shared" si="189"/>
        <v/>
      </c>
      <c r="J753" s="126" t="str">
        <f t="shared" si="177"/>
        <v/>
      </c>
      <c r="K753" s="132" t="str">
        <f>IF($A753 &lt;&gt; "",VLOOKUP($A753,CSP!$1:$1048576,11,FALSE),"")</f>
        <v/>
      </c>
      <c r="L753" s="133" t="str">
        <f>IF($A753 &lt;&gt; "",VLOOKUP($A753,CSP!$1:$1048576,25,FALSE),"")</f>
        <v/>
      </c>
      <c r="N753" s="142"/>
      <c r="O753" s="144"/>
      <c r="P753" s="141" t="str">
        <f t="shared" ca="1" si="178"/>
        <v/>
      </c>
      <c r="W753" s="96">
        <f>SUMIF($E$11:$E$1004,AA753,AE$11:$AE$1004)</f>
        <v>0</v>
      </c>
      <c r="X753" s="74" t="str">
        <f t="shared" si="179"/>
        <v>sans</v>
      </c>
      <c r="Y753" s="74">
        <f>SUMIF($E$11:$E$1004,AA753,AD$11:$AD$1004)</f>
        <v>0</v>
      </c>
      <c r="Z753" s="95">
        <f>SUMIF($E$11:$E$1004,AA753,AB$11:$AB$1004)</f>
        <v>0</v>
      </c>
      <c r="AA753" s="97">
        <f t="shared" si="190"/>
        <v>743</v>
      </c>
      <c r="AB753" s="74">
        <f t="shared" si="180"/>
        <v>0</v>
      </c>
      <c r="AC753" s="74">
        <f t="shared" si="181"/>
        <v>0</v>
      </c>
      <c r="AD753" s="74">
        <f t="shared" si="182"/>
        <v>0</v>
      </c>
      <c r="AE753" s="96">
        <f t="shared" si="183"/>
        <v>0</v>
      </c>
      <c r="AF753" s="74" t="str">
        <f t="shared" si="184"/>
        <v>sans</v>
      </c>
      <c r="AG753" s="74">
        <f t="shared" si="185"/>
        <v>0</v>
      </c>
      <c r="AH753" s="74">
        <f t="shared" si="176"/>
        <v>0</v>
      </c>
      <c r="AI753" s="74">
        <f t="shared" si="191"/>
        <v>0</v>
      </c>
      <c r="AJ753" s="74">
        <f t="shared" si="186"/>
        <v>0</v>
      </c>
      <c r="AK753" s="74">
        <f t="shared" si="187"/>
        <v>0</v>
      </c>
    </row>
    <row r="754" spans="1:37" ht="15.75" customHeight="1">
      <c r="A754" s="20"/>
      <c r="B754" s="19"/>
      <c r="C754" s="19"/>
      <c r="D754" s="70"/>
      <c r="E754" s="71"/>
      <c r="F754" s="125" t="str">
        <f>IF($A754 &lt;&gt; "",VLOOKUP($A754,CSP!$1:$1048576,10,FALSE)/1000000,"")</f>
        <v/>
      </c>
      <c r="G754" s="125" t="str">
        <f>IF($A754 &lt;&gt; "",VLOOKUP($A754,CSP!$1:$1048576,14,FALSE)/1000000,"")</f>
        <v/>
      </c>
      <c r="H754" s="126" t="str">
        <f t="shared" si="188"/>
        <v/>
      </c>
      <c r="I754" s="126" t="str">
        <f t="shared" si="189"/>
        <v/>
      </c>
      <c r="J754" s="126" t="str">
        <f t="shared" si="177"/>
        <v/>
      </c>
      <c r="K754" s="132" t="str">
        <f>IF($A754 &lt;&gt; "",VLOOKUP($A754,CSP!$1:$1048576,11,FALSE),"")</f>
        <v/>
      </c>
      <c r="L754" s="133" t="str">
        <f>IF($A754 &lt;&gt; "",VLOOKUP($A754,CSP!$1:$1048576,25,FALSE),"")</f>
        <v/>
      </c>
      <c r="N754" s="142"/>
      <c r="O754" s="144"/>
      <c r="P754" s="141" t="str">
        <f t="shared" ca="1" si="178"/>
        <v/>
      </c>
      <c r="W754" s="96">
        <f>SUMIF($E$11:$E$1004,AA754,AE$11:$AE$1004)</f>
        <v>0</v>
      </c>
      <c r="X754" s="74" t="str">
        <f t="shared" si="179"/>
        <v>sans</v>
      </c>
      <c r="Y754" s="74">
        <f>SUMIF($E$11:$E$1004,AA754,AD$11:$AD$1004)</f>
        <v>0</v>
      </c>
      <c r="Z754" s="95">
        <f>SUMIF($E$11:$E$1004,AA754,AB$11:$AB$1004)</f>
        <v>0</v>
      </c>
      <c r="AA754" s="97">
        <f t="shared" si="190"/>
        <v>744</v>
      </c>
      <c r="AB754" s="74">
        <f t="shared" si="180"/>
        <v>0</v>
      </c>
      <c r="AC754" s="74">
        <f t="shared" si="181"/>
        <v>0</v>
      </c>
      <c r="AD754" s="74">
        <f t="shared" si="182"/>
        <v>0</v>
      </c>
      <c r="AE754" s="96">
        <f t="shared" si="183"/>
        <v>0</v>
      </c>
      <c r="AF754" s="74" t="str">
        <f t="shared" si="184"/>
        <v>sans</v>
      </c>
      <c r="AG754" s="74">
        <f t="shared" si="185"/>
        <v>0</v>
      </c>
      <c r="AH754" s="74">
        <f t="shared" si="176"/>
        <v>0</v>
      </c>
      <c r="AI754" s="74">
        <f t="shared" si="191"/>
        <v>0</v>
      </c>
      <c r="AJ754" s="74">
        <f t="shared" si="186"/>
        <v>0</v>
      </c>
      <c r="AK754" s="74">
        <f t="shared" si="187"/>
        <v>0</v>
      </c>
    </row>
    <row r="755" spans="1:37" ht="15.75" customHeight="1">
      <c r="A755" s="20"/>
      <c r="B755" s="19"/>
      <c r="C755" s="19"/>
      <c r="D755" s="70"/>
      <c r="E755" s="71"/>
      <c r="F755" s="125" t="str">
        <f>IF($A755 &lt;&gt; "",VLOOKUP($A755,CSP!$1:$1048576,10,FALSE)/1000000,"")</f>
        <v/>
      </c>
      <c r="G755" s="125" t="str">
        <f>IF($A755 &lt;&gt; "",VLOOKUP($A755,CSP!$1:$1048576,14,FALSE)/1000000,"")</f>
        <v/>
      </c>
      <c r="H755" s="126" t="str">
        <f t="shared" si="188"/>
        <v/>
      </c>
      <c r="I755" s="126" t="str">
        <f t="shared" si="189"/>
        <v/>
      </c>
      <c r="J755" s="126" t="str">
        <f t="shared" si="177"/>
        <v/>
      </c>
      <c r="K755" s="132" t="str">
        <f>IF($A755 &lt;&gt; "",VLOOKUP($A755,CSP!$1:$1048576,11,FALSE),"")</f>
        <v/>
      </c>
      <c r="L755" s="133" t="str">
        <f>IF($A755 &lt;&gt; "",VLOOKUP($A755,CSP!$1:$1048576,25,FALSE),"")</f>
        <v/>
      </c>
      <c r="N755" s="142"/>
      <c r="O755" s="144"/>
      <c r="P755" s="141" t="str">
        <f t="shared" ca="1" si="178"/>
        <v/>
      </c>
      <c r="W755" s="96">
        <f>SUMIF($E$11:$E$1004,AA755,AE$11:$AE$1004)</f>
        <v>0</v>
      </c>
      <c r="X755" s="74" t="str">
        <f t="shared" si="179"/>
        <v>sans</v>
      </c>
      <c r="Y755" s="74">
        <f>SUMIF($E$11:$E$1004,AA755,AD$11:$AD$1004)</f>
        <v>0</v>
      </c>
      <c r="Z755" s="95">
        <f>SUMIF($E$11:$E$1004,AA755,AB$11:$AB$1004)</f>
        <v>0</v>
      </c>
      <c r="AA755" s="97">
        <f t="shared" si="190"/>
        <v>745</v>
      </c>
      <c r="AB755" s="74">
        <f t="shared" si="180"/>
        <v>0</v>
      </c>
      <c r="AC755" s="74">
        <f t="shared" si="181"/>
        <v>0</v>
      </c>
      <c r="AD755" s="74">
        <f t="shared" si="182"/>
        <v>0</v>
      </c>
      <c r="AE755" s="96">
        <f t="shared" si="183"/>
        <v>0</v>
      </c>
      <c r="AF755" s="74" t="str">
        <f t="shared" si="184"/>
        <v>sans</v>
      </c>
      <c r="AG755" s="74">
        <f t="shared" si="185"/>
        <v>0</v>
      </c>
      <c r="AH755" s="74">
        <f t="shared" si="176"/>
        <v>0</v>
      </c>
      <c r="AI755" s="74">
        <f t="shared" si="191"/>
        <v>0</v>
      </c>
      <c r="AJ755" s="74">
        <f t="shared" si="186"/>
        <v>0</v>
      </c>
      <c r="AK755" s="74">
        <f t="shared" si="187"/>
        <v>0</v>
      </c>
    </row>
    <row r="756" spans="1:37" ht="15.75" customHeight="1">
      <c r="A756" s="20"/>
      <c r="B756" s="19"/>
      <c r="C756" s="19"/>
      <c r="D756" s="70"/>
      <c r="E756" s="71"/>
      <c r="F756" s="125" t="str">
        <f>IF($A756 &lt;&gt; "",VLOOKUP($A756,CSP!$1:$1048576,10,FALSE)/1000000,"")</f>
        <v/>
      </c>
      <c r="G756" s="125" t="str">
        <f>IF($A756 &lt;&gt; "",VLOOKUP($A756,CSP!$1:$1048576,14,FALSE)/1000000,"")</f>
        <v/>
      </c>
      <c r="H756" s="126" t="str">
        <f t="shared" si="188"/>
        <v/>
      </c>
      <c r="I756" s="126" t="str">
        <f t="shared" si="189"/>
        <v/>
      </c>
      <c r="J756" s="126" t="str">
        <f t="shared" si="177"/>
        <v/>
      </c>
      <c r="K756" s="132" t="str">
        <f>IF($A756 &lt;&gt; "",VLOOKUP($A756,CSP!$1:$1048576,11,FALSE),"")</f>
        <v/>
      </c>
      <c r="L756" s="133" t="str">
        <f>IF($A756 &lt;&gt; "",VLOOKUP($A756,CSP!$1:$1048576,25,FALSE),"")</f>
        <v/>
      </c>
      <c r="N756" s="142"/>
      <c r="O756" s="144"/>
      <c r="P756" s="141" t="str">
        <f t="shared" ca="1" si="178"/>
        <v/>
      </c>
      <c r="W756" s="96">
        <f>SUMIF($E$11:$E$1004,AA756,AE$11:$AE$1004)</f>
        <v>0</v>
      </c>
      <c r="X756" s="74" t="str">
        <f t="shared" si="179"/>
        <v>sans</v>
      </c>
      <c r="Y756" s="74">
        <f>SUMIF($E$11:$E$1004,AA756,AD$11:$AD$1004)</f>
        <v>0</v>
      </c>
      <c r="Z756" s="95">
        <f>SUMIF($E$11:$E$1004,AA756,AB$11:$AB$1004)</f>
        <v>0</v>
      </c>
      <c r="AA756" s="97">
        <f t="shared" si="190"/>
        <v>746</v>
      </c>
      <c r="AB756" s="74">
        <f t="shared" si="180"/>
        <v>0</v>
      </c>
      <c r="AC756" s="74">
        <f t="shared" si="181"/>
        <v>0</v>
      </c>
      <c r="AD756" s="74">
        <f t="shared" si="182"/>
        <v>0</v>
      </c>
      <c r="AE756" s="96">
        <f t="shared" si="183"/>
        <v>0</v>
      </c>
      <c r="AF756" s="74" t="str">
        <f t="shared" si="184"/>
        <v>sans</v>
      </c>
      <c r="AG756" s="74">
        <f t="shared" si="185"/>
        <v>0</v>
      </c>
      <c r="AH756" s="74">
        <f t="shared" si="176"/>
        <v>0</v>
      </c>
      <c r="AI756" s="74">
        <f t="shared" si="191"/>
        <v>0</v>
      </c>
      <c r="AJ756" s="74">
        <f t="shared" si="186"/>
        <v>0</v>
      </c>
      <c r="AK756" s="74">
        <f t="shared" si="187"/>
        <v>0</v>
      </c>
    </row>
    <row r="757" spans="1:37" ht="15.75" customHeight="1">
      <c r="A757" s="20"/>
      <c r="B757" s="19"/>
      <c r="C757" s="19"/>
      <c r="D757" s="70"/>
      <c r="E757" s="71"/>
      <c r="F757" s="125" t="str">
        <f>IF($A757 &lt;&gt; "",VLOOKUP($A757,CSP!$1:$1048576,10,FALSE)/1000000,"")</f>
        <v/>
      </c>
      <c r="G757" s="125" t="str">
        <f>IF($A757 &lt;&gt; "",VLOOKUP($A757,CSP!$1:$1048576,14,FALSE)/1000000,"")</f>
        <v/>
      </c>
      <c r="H757" s="126" t="str">
        <f t="shared" si="188"/>
        <v/>
      </c>
      <c r="I757" s="126" t="str">
        <f t="shared" si="189"/>
        <v/>
      </c>
      <c r="J757" s="126" t="str">
        <f t="shared" si="177"/>
        <v/>
      </c>
      <c r="K757" s="132" t="str">
        <f>IF($A757 &lt;&gt; "",VLOOKUP($A757,CSP!$1:$1048576,11,FALSE),"")</f>
        <v/>
      </c>
      <c r="L757" s="133" t="str">
        <f>IF($A757 &lt;&gt; "",VLOOKUP($A757,CSP!$1:$1048576,25,FALSE),"")</f>
        <v/>
      </c>
      <c r="N757" s="142"/>
      <c r="O757" s="144"/>
      <c r="P757" s="141" t="str">
        <f t="shared" ca="1" si="178"/>
        <v/>
      </c>
      <c r="W757" s="96">
        <f>SUMIF($E$11:$E$1004,AA757,AE$11:$AE$1004)</f>
        <v>0</v>
      </c>
      <c r="X757" s="74" t="str">
        <f t="shared" si="179"/>
        <v>sans</v>
      </c>
      <c r="Y757" s="74">
        <f>SUMIF($E$11:$E$1004,AA757,AD$11:$AD$1004)</f>
        <v>0</v>
      </c>
      <c r="Z757" s="95">
        <f>SUMIF($E$11:$E$1004,AA757,AB$11:$AB$1004)</f>
        <v>0</v>
      </c>
      <c r="AA757" s="97">
        <f t="shared" si="190"/>
        <v>747</v>
      </c>
      <c r="AB757" s="74">
        <f t="shared" si="180"/>
        <v>0</v>
      </c>
      <c r="AC757" s="74">
        <f t="shared" si="181"/>
        <v>0</v>
      </c>
      <c r="AD757" s="74">
        <f t="shared" si="182"/>
        <v>0</v>
      </c>
      <c r="AE757" s="96">
        <f t="shared" si="183"/>
        <v>0</v>
      </c>
      <c r="AF757" s="74" t="str">
        <f t="shared" si="184"/>
        <v>sans</v>
      </c>
      <c r="AG757" s="74">
        <f t="shared" si="185"/>
        <v>0</v>
      </c>
      <c r="AH757" s="74">
        <f t="shared" si="176"/>
        <v>0</v>
      </c>
      <c r="AI757" s="74">
        <f t="shared" si="191"/>
        <v>0</v>
      </c>
      <c r="AJ757" s="74">
        <f t="shared" si="186"/>
        <v>0</v>
      </c>
      <c r="AK757" s="74">
        <f t="shared" si="187"/>
        <v>0</v>
      </c>
    </row>
    <row r="758" spans="1:37" ht="15.75" customHeight="1">
      <c r="A758" s="20"/>
      <c r="B758" s="19"/>
      <c r="C758" s="19"/>
      <c r="D758" s="70"/>
      <c r="E758" s="71"/>
      <c r="F758" s="125" t="str">
        <f>IF($A758 &lt;&gt; "",VLOOKUP($A758,CSP!$1:$1048576,10,FALSE)/1000000,"")</f>
        <v/>
      </c>
      <c r="G758" s="125" t="str">
        <f>IF($A758 &lt;&gt; "",VLOOKUP($A758,CSP!$1:$1048576,14,FALSE)/1000000,"")</f>
        <v/>
      </c>
      <c r="H758" s="126" t="str">
        <f t="shared" si="188"/>
        <v/>
      </c>
      <c r="I758" s="126" t="str">
        <f t="shared" si="189"/>
        <v/>
      </c>
      <c r="J758" s="126" t="str">
        <f t="shared" si="177"/>
        <v/>
      </c>
      <c r="K758" s="132" t="str">
        <f>IF($A758 &lt;&gt; "",VLOOKUP($A758,CSP!$1:$1048576,11,FALSE),"")</f>
        <v/>
      </c>
      <c r="L758" s="133" t="str">
        <f>IF($A758 &lt;&gt; "",VLOOKUP($A758,CSP!$1:$1048576,25,FALSE),"")</f>
        <v/>
      </c>
      <c r="N758" s="142"/>
      <c r="O758" s="144"/>
      <c r="P758" s="141" t="str">
        <f t="shared" ca="1" si="178"/>
        <v/>
      </c>
      <c r="W758" s="96">
        <f>SUMIF($E$11:$E$1004,AA758,AE$11:$AE$1004)</f>
        <v>0</v>
      </c>
      <c r="X758" s="74" t="str">
        <f t="shared" si="179"/>
        <v>sans</v>
      </c>
      <c r="Y758" s="74">
        <f>SUMIF($E$11:$E$1004,AA758,AD$11:$AD$1004)</f>
        <v>0</v>
      </c>
      <c r="Z758" s="95">
        <f>SUMIF($E$11:$E$1004,AA758,AB$11:$AB$1004)</f>
        <v>0</v>
      </c>
      <c r="AA758" s="97">
        <f t="shared" si="190"/>
        <v>748</v>
      </c>
      <c r="AB758" s="74">
        <f t="shared" si="180"/>
        <v>0</v>
      </c>
      <c r="AC758" s="74">
        <f t="shared" si="181"/>
        <v>0</v>
      </c>
      <c r="AD758" s="74">
        <f t="shared" si="182"/>
        <v>0</v>
      </c>
      <c r="AE758" s="96">
        <f t="shared" si="183"/>
        <v>0</v>
      </c>
      <c r="AF758" s="74" t="str">
        <f t="shared" si="184"/>
        <v>sans</v>
      </c>
      <c r="AG758" s="74">
        <f t="shared" si="185"/>
        <v>0</v>
      </c>
      <c r="AH758" s="74">
        <f t="shared" si="176"/>
        <v>0</v>
      </c>
      <c r="AI758" s="74">
        <f t="shared" si="191"/>
        <v>0</v>
      </c>
      <c r="AJ758" s="74">
        <f t="shared" si="186"/>
        <v>0</v>
      </c>
      <c r="AK758" s="74">
        <f t="shared" si="187"/>
        <v>0</v>
      </c>
    </row>
    <row r="759" spans="1:37" ht="15.75" customHeight="1">
      <c r="A759" s="20"/>
      <c r="B759" s="19"/>
      <c r="C759" s="19"/>
      <c r="D759" s="70"/>
      <c r="E759" s="71"/>
      <c r="F759" s="125" t="str">
        <f>IF($A759 &lt;&gt; "",VLOOKUP($A759,CSP!$1:$1048576,10,FALSE)/1000000,"")</f>
        <v/>
      </c>
      <c r="G759" s="125" t="str">
        <f>IF($A759 &lt;&gt; "",VLOOKUP($A759,CSP!$1:$1048576,14,FALSE)/1000000,"")</f>
        <v/>
      </c>
      <c r="H759" s="126" t="str">
        <f t="shared" si="188"/>
        <v/>
      </c>
      <c r="I759" s="126" t="str">
        <f t="shared" si="189"/>
        <v/>
      </c>
      <c r="J759" s="126" t="str">
        <f t="shared" si="177"/>
        <v/>
      </c>
      <c r="K759" s="132" t="str">
        <f>IF($A759 &lt;&gt; "",VLOOKUP($A759,CSP!$1:$1048576,11,FALSE),"")</f>
        <v/>
      </c>
      <c r="L759" s="133" t="str">
        <f>IF($A759 &lt;&gt; "",VLOOKUP($A759,CSP!$1:$1048576,25,FALSE),"")</f>
        <v/>
      </c>
      <c r="N759" s="142"/>
      <c r="O759" s="144"/>
      <c r="P759" s="141" t="str">
        <f t="shared" ca="1" si="178"/>
        <v/>
      </c>
      <c r="W759" s="96">
        <f>SUMIF($E$11:$E$1004,AA759,AE$11:$AE$1004)</f>
        <v>0</v>
      </c>
      <c r="X759" s="74" t="str">
        <f t="shared" si="179"/>
        <v>sans</v>
      </c>
      <c r="Y759" s="74">
        <f>SUMIF($E$11:$E$1004,AA759,AD$11:$AD$1004)</f>
        <v>0</v>
      </c>
      <c r="Z759" s="95">
        <f>SUMIF($E$11:$E$1004,AA759,AB$11:$AB$1004)</f>
        <v>0</v>
      </c>
      <c r="AA759" s="97">
        <f t="shared" si="190"/>
        <v>749</v>
      </c>
      <c r="AB759" s="74">
        <f t="shared" si="180"/>
        <v>0</v>
      </c>
      <c r="AC759" s="74">
        <f t="shared" si="181"/>
        <v>0</v>
      </c>
      <c r="AD759" s="74">
        <f t="shared" si="182"/>
        <v>0</v>
      </c>
      <c r="AE759" s="96">
        <f t="shared" si="183"/>
        <v>0</v>
      </c>
      <c r="AF759" s="74" t="str">
        <f t="shared" si="184"/>
        <v>sans</v>
      </c>
      <c r="AG759" s="74">
        <f t="shared" si="185"/>
        <v>0</v>
      </c>
      <c r="AH759" s="74">
        <f t="shared" si="176"/>
        <v>0</v>
      </c>
      <c r="AI759" s="74">
        <f t="shared" si="191"/>
        <v>0</v>
      </c>
      <c r="AJ759" s="74">
        <f t="shared" si="186"/>
        <v>0</v>
      </c>
      <c r="AK759" s="74">
        <f t="shared" si="187"/>
        <v>0</v>
      </c>
    </row>
    <row r="760" spans="1:37" ht="15.75" customHeight="1">
      <c r="A760" s="20"/>
      <c r="B760" s="19"/>
      <c r="C760" s="19"/>
      <c r="D760" s="70"/>
      <c r="E760" s="71"/>
      <c r="F760" s="125" t="str">
        <f>IF($A760 &lt;&gt; "",VLOOKUP($A760,CSP!$1:$1048576,10,FALSE)/1000000,"")</f>
        <v/>
      </c>
      <c r="G760" s="125" t="str">
        <f>IF($A760 &lt;&gt; "",VLOOKUP($A760,CSP!$1:$1048576,14,FALSE)/1000000,"")</f>
        <v/>
      </c>
      <c r="H760" s="126" t="str">
        <f t="shared" si="188"/>
        <v/>
      </c>
      <c r="I760" s="126" t="str">
        <f t="shared" si="189"/>
        <v/>
      </c>
      <c r="J760" s="126" t="str">
        <f t="shared" si="177"/>
        <v/>
      </c>
      <c r="K760" s="132" t="str">
        <f>IF($A760 &lt;&gt; "",VLOOKUP($A760,CSP!$1:$1048576,11,FALSE),"")</f>
        <v/>
      </c>
      <c r="L760" s="133" t="str">
        <f>IF($A760 &lt;&gt; "",VLOOKUP($A760,CSP!$1:$1048576,25,FALSE),"")</f>
        <v/>
      </c>
      <c r="N760" s="142"/>
      <c r="O760" s="144"/>
      <c r="P760" s="141" t="str">
        <f t="shared" ca="1" si="178"/>
        <v/>
      </c>
      <c r="W760" s="96">
        <f>SUMIF($E$11:$E$1004,AA760,AE$11:$AE$1004)</f>
        <v>0</v>
      </c>
      <c r="X760" s="74" t="str">
        <f t="shared" si="179"/>
        <v>sans</v>
      </c>
      <c r="Y760" s="74">
        <f>SUMIF($E$11:$E$1004,AA760,AD$11:$AD$1004)</f>
        <v>0</v>
      </c>
      <c r="Z760" s="95">
        <f>SUMIF($E$11:$E$1004,AA760,AB$11:$AB$1004)</f>
        <v>0</v>
      </c>
      <c r="AA760" s="97">
        <f t="shared" si="190"/>
        <v>750</v>
      </c>
      <c r="AB760" s="74">
        <f t="shared" si="180"/>
        <v>0</v>
      </c>
      <c r="AC760" s="74">
        <f t="shared" si="181"/>
        <v>0</v>
      </c>
      <c r="AD760" s="74">
        <f t="shared" si="182"/>
        <v>0</v>
      </c>
      <c r="AE760" s="96">
        <f t="shared" si="183"/>
        <v>0</v>
      </c>
      <c r="AF760" s="74" t="str">
        <f t="shared" si="184"/>
        <v>sans</v>
      </c>
      <c r="AG760" s="74">
        <f t="shared" si="185"/>
        <v>0</v>
      </c>
      <c r="AH760" s="74">
        <f t="shared" si="176"/>
        <v>0</v>
      </c>
      <c r="AI760" s="74">
        <f t="shared" si="191"/>
        <v>0</v>
      </c>
      <c r="AJ760" s="74">
        <f t="shared" si="186"/>
        <v>0</v>
      </c>
      <c r="AK760" s="74">
        <f t="shared" si="187"/>
        <v>0</v>
      </c>
    </row>
    <row r="761" spans="1:37" ht="15.75" customHeight="1">
      <c r="A761" s="20"/>
      <c r="B761" s="19"/>
      <c r="C761" s="19"/>
      <c r="D761" s="70"/>
      <c r="E761" s="71"/>
      <c r="F761" s="125" t="str">
        <f>IF($A761 &lt;&gt; "",VLOOKUP($A761,CSP!$1:$1048576,10,FALSE)/1000000,"")</f>
        <v/>
      </c>
      <c r="G761" s="125" t="str">
        <f>IF($A761 &lt;&gt; "",VLOOKUP($A761,CSP!$1:$1048576,14,FALSE)/1000000,"")</f>
        <v/>
      </c>
      <c r="H761" s="126" t="str">
        <f t="shared" si="188"/>
        <v/>
      </c>
      <c r="I761" s="126" t="str">
        <f t="shared" si="189"/>
        <v/>
      </c>
      <c r="J761" s="126" t="str">
        <f t="shared" si="177"/>
        <v/>
      </c>
      <c r="K761" s="132" t="str">
        <f>IF($A761 &lt;&gt; "",VLOOKUP($A761,CSP!$1:$1048576,11,FALSE),"")</f>
        <v/>
      </c>
      <c r="L761" s="133" t="str">
        <f>IF($A761 &lt;&gt; "",VLOOKUP($A761,CSP!$1:$1048576,25,FALSE),"")</f>
        <v/>
      </c>
      <c r="N761" s="142"/>
      <c r="O761" s="144"/>
      <c r="P761" s="141" t="str">
        <f t="shared" ca="1" si="178"/>
        <v/>
      </c>
      <c r="W761" s="96">
        <f>SUMIF($E$11:$E$1004,AA761,AE$11:$AE$1004)</f>
        <v>0</v>
      </c>
      <c r="X761" s="74" t="str">
        <f t="shared" si="179"/>
        <v>sans</v>
      </c>
      <c r="Y761" s="74">
        <f>SUMIF($E$11:$E$1004,AA761,AD$11:$AD$1004)</f>
        <v>0</v>
      </c>
      <c r="Z761" s="95">
        <f>SUMIF($E$11:$E$1004,AA761,AB$11:$AB$1004)</f>
        <v>0</v>
      </c>
      <c r="AA761" s="97">
        <f t="shared" si="190"/>
        <v>751</v>
      </c>
      <c r="AB761" s="74">
        <f t="shared" si="180"/>
        <v>0</v>
      </c>
      <c r="AC761" s="74">
        <f t="shared" si="181"/>
        <v>0</v>
      </c>
      <c r="AD761" s="74">
        <f t="shared" si="182"/>
        <v>0</v>
      </c>
      <c r="AE761" s="96">
        <f t="shared" si="183"/>
        <v>0</v>
      </c>
      <c r="AF761" s="74" t="str">
        <f t="shared" si="184"/>
        <v>sans</v>
      </c>
      <c r="AG761" s="74">
        <f t="shared" si="185"/>
        <v>0</v>
      </c>
      <c r="AH761" s="74">
        <f t="shared" si="176"/>
        <v>0</v>
      </c>
      <c r="AI761" s="74">
        <f t="shared" si="191"/>
        <v>0</v>
      </c>
      <c r="AJ761" s="74">
        <f t="shared" si="186"/>
        <v>0</v>
      </c>
      <c r="AK761" s="74">
        <f t="shared" si="187"/>
        <v>0</v>
      </c>
    </row>
    <row r="762" spans="1:37" ht="15.75" customHeight="1">
      <c r="A762" s="20"/>
      <c r="B762" s="19"/>
      <c r="C762" s="19"/>
      <c r="D762" s="70"/>
      <c r="E762" s="71"/>
      <c r="F762" s="125" t="str">
        <f>IF($A762 &lt;&gt; "",VLOOKUP($A762,CSP!$1:$1048576,10,FALSE)/1000000,"")</f>
        <v/>
      </c>
      <c r="G762" s="125" t="str">
        <f>IF($A762 &lt;&gt; "",VLOOKUP($A762,CSP!$1:$1048576,14,FALSE)/1000000,"")</f>
        <v/>
      </c>
      <c r="H762" s="126" t="str">
        <f t="shared" si="188"/>
        <v/>
      </c>
      <c r="I762" s="126" t="str">
        <f t="shared" si="189"/>
        <v/>
      </c>
      <c r="J762" s="126" t="str">
        <f t="shared" si="177"/>
        <v/>
      </c>
      <c r="K762" s="132" t="str">
        <f>IF($A762 &lt;&gt; "",VLOOKUP($A762,CSP!$1:$1048576,11,FALSE),"")</f>
        <v/>
      </c>
      <c r="L762" s="133" t="str">
        <f>IF($A762 &lt;&gt; "",VLOOKUP($A762,CSP!$1:$1048576,25,FALSE),"")</f>
        <v/>
      </c>
      <c r="N762" s="142"/>
      <c r="O762" s="144"/>
      <c r="P762" s="141" t="str">
        <f t="shared" ca="1" si="178"/>
        <v/>
      </c>
      <c r="W762" s="96">
        <f>SUMIF($E$11:$E$1004,AA762,AE$11:$AE$1004)</f>
        <v>0</v>
      </c>
      <c r="X762" s="74" t="str">
        <f t="shared" si="179"/>
        <v>sans</v>
      </c>
      <c r="Y762" s="74">
        <f>SUMIF($E$11:$E$1004,AA762,AD$11:$AD$1004)</f>
        <v>0</v>
      </c>
      <c r="Z762" s="95">
        <f>SUMIF($E$11:$E$1004,AA762,AB$11:$AB$1004)</f>
        <v>0</v>
      </c>
      <c r="AA762" s="97">
        <f t="shared" si="190"/>
        <v>752</v>
      </c>
      <c r="AB762" s="74">
        <f t="shared" si="180"/>
        <v>0</v>
      </c>
      <c r="AC762" s="74">
        <f t="shared" si="181"/>
        <v>0</v>
      </c>
      <c r="AD762" s="74">
        <f t="shared" si="182"/>
        <v>0</v>
      </c>
      <c r="AE762" s="96">
        <f t="shared" si="183"/>
        <v>0</v>
      </c>
      <c r="AF762" s="74" t="str">
        <f t="shared" si="184"/>
        <v>sans</v>
      </c>
      <c r="AG762" s="74">
        <f t="shared" si="185"/>
        <v>0</v>
      </c>
      <c r="AH762" s="74">
        <f t="shared" si="176"/>
        <v>0</v>
      </c>
      <c r="AI762" s="74">
        <f t="shared" si="191"/>
        <v>0</v>
      </c>
      <c r="AJ762" s="74">
        <f t="shared" si="186"/>
        <v>0</v>
      </c>
      <c r="AK762" s="74">
        <f t="shared" si="187"/>
        <v>0</v>
      </c>
    </row>
    <row r="763" spans="1:37" ht="15.75" customHeight="1">
      <c r="A763" s="20"/>
      <c r="B763" s="19"/>
      <c r="C763" s="19"/>
      <c r="D763" s="70"/>
      <c r="E763" s="71"/>
      <c r="F763" s="125" t="str">
        <f>IF($A763 &lt;&gt; "",VLOOKUP($A763,CSP!$1:$1048576,10,FALSE)/1000000,"")</f>
        <v/>
      </c>
      <c r="G763" s="125" t="str">
        <f>IF($A763 &lt;&gt; "",VLOOKUP($A763,CSP!$1:$1048576,14,FALSE)/1000000,"")</f>
        <v/>
      </c>
      <c r="H763" s="126" t="str">
        <f t="shared" si="188"/>
        <v/>
      </c>
      <c r="I763" s="126" t="str">
        <f t="shared" si="189"/>
        <v/>
      </c>
      <c r="J763" s="126" t="str">
        <f t="shared" si="177"/>
        <v/>
      </c>
      <c r="K763" s="132" t="str">
        <f>IF($A763 &lt;&gt; "",VLOOKUP($A763,CSP!$1:$1048576,11,FALSE),"")</f>
        <v/>
      </c>
      <c r="L763" s="133" t="str">
        <f>IF($A763 &lt;&gt; "",VLOOKUP($A763,CSP!$1:$1048576,25,FALSE),"")</f>
        <v/>
      </c>
      <c r="N763" s="142"/>
      <c r="O763" s="144"/>
      <c r="P763" s="141" t="str">
        <f t="shared" ca="1" si="178"/>
        <v/>
      </c>
      <c r="W763" s="96">
        <f>SUMIF($E$11:$E$1004,AA763,AE$11:$AE$1004)</f>
        <v>0</v>
      </c>
      <c r="X763" s="74" t="str">
        <f t="shared" si="179"/>
        <v>sans</v>
      </c>
      <c r="Y763" s="74">
        <f>SUMIF($E$11:$E$1004,AA763,AD$11:$AD$1004)</f>
        <v>0</v>
      </c>
      <c r="Z763" s="95">
        <f>SUMIF($E$11:$E$1004,AA763,AB$11:$AB$1004)</f>
        <v>0</v>
      </c>
      <c r="AA763" s="97">
        <f t="shared" si="190"/>
        <v>753</v>
      </c>
      <c r="AB763" s="74">
        <f t="shared" si="180"/>
        <v>0</v>
      </c>
      <c r="AC763" s="74">
        <f t="shared" si="181"/>
        <v>0</v>
      </c>
      <c r="AD763" s="74">
        <f t="shared" si="182"/>
        <v>0</v>
      </c>
      <c r="AE763" s="96">
        <f t="shared" si="183"/>
        <v>0</v>
      </c>
      <c r="AF763" s="74" t="str">
        <f t="shared" si="184"/>
        <v>sans</v>
      </c>
      <c r="AG763" s="74">
        <f t="shared" si="185"/>
        <v>0</v>
      </c>
      <c r="AH763" s="74">
        <f t="shared" si="176"/>
        <v>0</v>
      </c>
      <c r="AI763" s="74">
        <f t="shared" si="191"/>
        <v>0</v>
      </c>
      <c r="AJ763" s="74">
        <f t="shared" si="186"/>
        <v>0</v>
      </c>
      <c r="AK763" s="74">
        <f t="shared" si="187"/>
        <v>0</v>
      </c>
    </row>
    <row r="764" spans="1:37" ht="15.75" customHeight="1">
      <c r="A764" s="20"/>
      <c r="B764" s="19"/>
      <c r="C764" s="19"/>
      <c r="D764" s="70"/>
      <c r="E764" s="71"/>
      <c r="F764" s="125" t="str">
        <f>IF($A764 &lt;&gt; "",VLOOKUP($A764,CSP!$1:$1048576,10,FALSE)/1000000,"")</f>
        <v/>
      </c>
      <c r="G764" s="125" t="str">
        <f>IF($A764 &lt;&gt; "",VLOOKUP($A764,CSP!$1:$1048576,14,FALSE)/1000000,"")</f>
        <v/>
      </c>
      <c r="H764" s="126" t="str">
        <f t="shared" si="188"/>
        <v/>
      </c>
      <c r="I764" s="126" t="str">
        <f t="shared" si="189"/>
        <v/>
      </c>
      <c r="J764" s="126" t="str">
        <f t="shared" si="177"/>
        <v/>
      </c>
      <c r="K764" s="132" t="str">
        <f>IF($A764 &lt;&gt; "",VLOOKUP($A764,CSP!$1:$1048576,11,FALSE),"")</f>
        <v/>
      </c>
      <c r="L764" s="133" t="str">
        <f>IF($A764 &lt;&gt; "",VLOOKUP($A764,CSP!$1:$1048576,25,FALSE),"")</f>
        <v/>
      </c>
      <c r="N764" s="142"/>
      <c r="O764" s="144"/>
      <c r="P764" s="141" t="str">
        <f t="shared" ca="1" si="178"/>
        <v/>
      </c>
      <c r="W764" s="96">
        <f>SUMIF($E$11:$E$1004,AA764,AE$11:$AE$1004)</f>
        <v>0</v>
      </c>
      <c r="X764" s="74" t="str">
        <f t="shared" si="179"/>
        <v>sans</v>
      </c>
      <c r="Y764" s="74">
        <f>SUMIF($E$11:$E$1004,AA764,AD$11:$AD$1004)</f>
        <v>0</v>
      </c>
      <c r="Z764" s="95">
        <f>SUMIF($E$11:$E$1004,AA764,AB$11:$AB$1004)</f>
        <v>0</v>
      </c>
      <c r="AA764" s="97">
        <f t="shared" si="190"/>
        <v>754</v>
      </c>
      <c r="AB764" s="74">
        <f t="shared" si="180"/>
        <v>0</v>
      </c>
      <c r="AC764" s="74">
        <f t="shared" si="181"/>
        <v>0</v>
      </c>
      <c r="AD764" s="74">
        <f t="shared" si="182"/>
        <v>0</v>
      </c>
      <c r="AE764" s="96">
        <f t="shared" si="183"/>
        <v>0</v>
      </c>
      <c r="AF764" s="74" t="str">
        <f t="shared" si="184"/>
        <v>sans</v>
      </c>
      <c r="AG764" s="74">
        <f t="shared" si="185"/>
        <v>0</v>
      </c>
      <c r="AH764" s="74">
        <f t="shared" si="176"/>
        <v>0</v>
      </c>
      <c r="AI764" s="74">
        <f t="shared" si="191"/>
        <v>0</v>
      </c>
      <c r="AJ764" s="74">
        <f t="shared" si="186"/>
        <v>0</v>
      </c>
      <c r="AK764" s="74">
        <f t="shared" si="187"/>
        <v>0</v>
      </c>
    </row>
    <row r="765" spans="1:37" ht="15.75" customHeight="1">
      <c r="A765" s="20"/>
      <c r="B765" s="19"/>
      <c r="C765" s="19"/>
      <c r="D765" s="70"/>
      <c r="E765" s="71"/>
      <c r="F765" s="125" t="str">
        <f>IF($A765 &lt;&gt; "",VLOOKUP($A765,CSP!$1:$1048576,10,FALSE)/1000000,"")</f>
        <v/>
      </c>
      <c r="G765" s="125" t="str">
        <f>IF($A765 &lt;&gt; "",VLOOKUP($A765,CSP!$1:$1048576,14,FALSE)/1000000,"")</f>
        <v/>
      </c>
      <c r="H765" s="126" t="str">
        <f t="shared" si="188"/>
        <v/>
      </c>
      <c r="I765" s="126" t="str">
        <f t="shared" si="189"/>
        <v/>
      </c>
      <c r="J765" s="126" t="str">
        <f t="shared" si="177"/>
        <v/>
      </c>
      <c r="K765" s="132" t="str">
        <f>IF($A765 &lt;&gt; "",VLOOKUP($A765,CSP!$1:$1048576,11,FALSE),"")</f>
        <v/>
      </c>
      <c r="L765" s="133" t="str">
        <f>IF($A765 &lt;&gt; "",VLOOKUP($A765,CSP!$1:$1048576,25,FALSE),"")</f>
        <v/>
      </c>
      <c r="N765" s="142"/>
      <c r="O765" s="144"/>
      <c r="P765" s="141" t="str">
        <f t="shared" ca="1" si="178"/>
        <v/>
      </c>
      <c r="W765" s="96">
        <f>SUMIF($E$11:$E$1004,AA765,AE$11:$AE$1004)</f>
        <v>0</v>
      </c>
      <c r="X765" s="74" t="str">
        <f t="shared" si="179"/>
        <v>sans</v>
      </c>
      <c r="Y765" s="74">
        <f>SUMIF($E$11:$E$1004,AA765,AD$11:$AD$1004)</f>
        <v>0</v>
      </c>
      <c r="Z765" s="95">
        <f>SUMIF($E$11:$E$1004,AA765,AB$11:$AB$1004)</f>
        <v>0</v>
      </c>
      <c r="AA765" s="97">
        <f t="shared" si="190"/>
        <v>755</v>
      </c>
      <c r="AB765" s="74">
        <f t="shared" si="180"/>
        <v>0</v>
      </c>
      <c r="AC765" s="74">
        <f t="shared" si="181"/>
        <v>0</v>
      </c>
      <c r="AD765" s="74">
        <f t="shared" si="182"/>
        <v>0</v>
      </c>
      <c r="AE765" s="96">
        <f t="shared" si="183"/>
        <v>0</v>
      </c>
      <c r="AF765" s="74" t="str">
        <f t="shared" si="184"/>
        <v>sans</v>
      </c>
      <c r="AG765" s="74">
        <f t="shared" si="185"/>
        <v>0</v>
      </c>
      <c r="AH765" s="74">
        <f t="shared" si="176"/>
        <v>0</v>
      </c>
      <c r="AI765" s="74">
        <f t="shared" si="191"/>
        <v>0</v>
      </c>
      <c r="AJ765" s="74">
        <f t="shared" si="186"/>
        <v>0</v>
      </c>
      <c r="AK765" s="74">
        <f t="shared" si="187"/>
        <v>0</v>
      </c>
    </row>
    <row r="766" spans="1:37" ht="15.75" customHeight="1">
      <c r="A766" s="20"/>
      <c r="B766" s="19"/>
      <c r="C766" s="19"/>
      <c r="D766" s="70"/>
      <c r="E766" s="71"/>
      <c r="F766" s="125" t="str">
        <f>IF($A766 &lt;&gt; "",VLOOKUP($A766,CSP!$1:$1048576,10,FALSE)/1000000,"")</f>
        <v/>
      </c>
      <c r="G766" s="125" t="str">
        <f>IF($A766 &lt;&gt; "",VLOOKUP($A766,CSP!$1:$1048576,14,FALSE)/1000000,"")</f>
        <v/>
      </c>
      <c r="H766" s="126" t="str">
        <f t="shared" si="188"/>
        <v/>
      </c>
      <c r="I766" s="126" t="str">
        <f t="shared" si="189"/>
        <v/>
      </c>
      <c r="J766" s="126" t="str">
        <f t="shared" si="177"/>
        <v/>
      </c>
      <c r="K766" s="132" t="str">
        <f>IF($A766 &lt;&gt; "",VLOOKUP($A766,CSP!$1:$1048576,11,FALSE),"")</f>
        <v/>
      </c>
      <c r="L766" s="133" t="str">
        <f>IF($A766 &lt;&gt; "",VLOOKUP($A766,CSP!$1:$1048576,25,FALSE),"")</f>
        <v/>
      </c>
      <c r="N766" s="142"/>
      <c r="O766" s="144"/>
      <c r="P766" s="141" t="str">
        <f t="shared" ca="1" si="178"/>
        <v/>
      </c>
      <c r="W766" s="96">
        <f>SUMIF($E$11:$E$1004,AA766,AE$11:$AE$1004)</f>
        <v>0</v>
      </c>
      <c r="X766" s="74" t="str">
        <f t="shared" si="179"/>
        <v>sans</v>
      </c>
      <c r="Y766" s="74">
        <f>SUMIF($E$11:$E$1004,AA766,AD$11:$AD$1004)</f>
        <v>0</v>
      </c>
      <c r="Z766" s="95">
        <f>SUMIF($E$11:$E$1004,AA766,AB$11:$AB$1004)</f>
        <v>0</v>
      </c>
      <c r="AA766" s="97">
        <f t="shared" si="190"/>
        <v>756</v>
      </c>
      <c r="AB766" s="74">
        <f t="shared" si="180"/>
        <v>0</v>
      </c>
      <c r="AC766" s="74">
        <f t="shared" si="181"/>
        <v>0</v>
      </c>
      <c r="AD766" s="74">
        <f t="shared" si="182"/>
        <v>0</v>
      </c>
      <c r="AE766" s="96">
        <f t="shared" si="183"/>
        <v>0</v>
      </c>
      <c r="AF766" s="74" t="str">
        <f t="shared" si="184"/>
        <v>sans</v>
      </c>
      <c r="AG766" s="74">
        <f t="shared" si="185"/>
        <v>0</v>
      </c>
      <c r="AH766" s="74">
        <f t="shared" si="176"/>
        <v>0</v>
      </c>
      <c r="AI766" s="74">
        <f t="shared" si="191"/>
        <v>0</v>
      </c>
      <c r="AJ766" s="74">
        <f t="shared" si="186"/>
        <v>0</v>
      </c>
      <c r="AK766" s="74">
        <f t="shared" si="187"/>
        <v>0</v>
      </c>
    </row>
    <row r="767" spans="1:37" ht="15.75" customHeight="1">
      <c r="A767" s="20"/>
      <c r="B767" s="19"/>
      <c r="C767" s="19"/>
      <c r="D767" s="70"/>
      <c r="E767" s="71"/>
      <c r="F767" s="125" t="str">
        <f>IF($A767 &lt;&gt; "",VLOOKUP($A767,CSP!$1:$1048576,10,FALSE)/1000000,"")</f>
        <v/>
      </c>
      <c r="G767" s="125" t="str">
        <f>IF($A767 &lt;&gt; "",VLOOKUP($A767,CSP!$1:$1048576,14,FALSE)/1000000,"")</f>
        <v/>
      </c>
      <c r="H767" s="126" t="str">
        <f t="shared" si="188"/>
        <v/>
      </c>
      <c r="I767" s="126" t="str">
        <f t="shared" si="189"/>
        <v/>
      </c>
      <c r="J767" s="126" t="str">
        <f t="shared" si="177"/>
        <v/>
      </c>
      <c r="K767" s="132" t="str">
        <f>IF($A767 &lt;&gt; "",VLOOKUP($A767,CSP!$1:$1048576,11,FALSE),"")</f>
        <v/>
      </c>
      <c r="L767" s="133" t="str">
        <f>IF($A767 &lt;&gt; "",VLOOKUP($A767,CSP!$1:$1048576,25,FALSE),"")</f>
        <v/>
      </c>
      <c r="N767" s="142"/>
      <c r="O767" s="144"/>
      <c r="P767" s="141" t="str">
        <f t="shared" ca="1" si="178"/>
        <v/>
      </c>
      <c r="W767" s="96">
        <f>SUMIF($E$11:$E$1004,AA767,AE$11:$AE$1004)</f>
        <v>0</v>
      </c>
      <c r="X767" s="74" t="str">
        <f t="shared" si="179"/>
        <v>sans</v>
      </c>
      <c r="Y767" s="74">
        <f>SUMIF($E$11:$E$1004,AA767,AD$11:$AD$1004)</f>
        <v>0</v>
      </c>
      <c r="Z767" s="95">
        <f>SUMIF($E$11:$E$1004,AA767,AB$11:$AB$1004)</f>
        <v>0</v>
      </c>
      <c r="AA767" s="97">
        <f t="shared" si="190"/>
        <v>757</v>
      </c>
      <c r="AB767" s="74">
        <f t="shared" si="180"/>
        <v>0</v>
      </c>
      <c r="AC767" s="74">
        <f t="shared" si="181"/>
        <v>0</v>
      </c>
      <c r="AD767" s="74">
        <f t="shared" si="182"/>
        <v>0</v>
      </c>
      <c r="AE767" s="96">
        <f t="shared" si="183"/>
        <v>0</v>
      </c>
      <c r="AF767" s="74" t="str">
        <f t="shared" si="184"/>
        <v>sans</v>
      </c>
      <c r="AG767" s="74">
        <f t="shared" si="185"/>
        <v>0</v>
      </c>
      <c r="AH767" s="74">
        <f t="shared" si="176"/>
        <v>0</v>
      </c>
      <c r="AI767" s="74">
        <f t="shared" si="191"/>
        <v>0</v>
      </c>
      <c r="AJ767" s="74">
        <f t="shared" si="186"/>
        <v>0</v>
      </c>
      <c r="AK767" s="74">
        <f t="shared" si="187"/>
        <v>0</v>
      </c>
    </row>
    <row r="768" spans="1:37" ht="15.75" customHeight="1">
      <c r="A768" s="20"/>
      <c r="B768" s="19"/>
      <c r="C768" s="19"/>
      <c r="D768" s="70"/>
      <c r="E768" s="71"/>
      <c r="F768" s="125" t="str">
        <f>IF($A768 &lt;&gt; "",VLOOKUP($A768,CSP!$1:$1048576,10,FALSE)/1000000,"")</f>
        <v/>
      </c>
      <c r="G768" s="125" t="str">
        <f>IF($A768 &lt;&gt; "",VLOOKUP($A768,CSP!$1:$1048576,14,FALSE)/1000000,"")</f>
        <v/>
      </c>
      <c r="H768" s="126" t="str">
        <f t="shared" si="188"/>
        <v/>
      </c>
      <c r="I768" s="126" t="str">
        <f t="shared" si="189"/>
        <v/>
      </c>
      <c r="J768" s="126" t="str">
        <f t="shared" si="177"/>
        <v/>
      </c>
      <c r="K768" s="132" t="str">
        <f>IF($A768 &lt;&gt; "",VLOOKUP($A768,CSP!$1:$1048576,11,FALSE),"")</f>
        <v/>
      </c>
      <c r="L768" s="133" t="str">
        <f>IF($A768 &lt;&gt; "",VLOOKUP($A768,CSP!$1:$1048576,25,FALSE),"")</f>
        <v/>
      </c>
      <c r="N768" s="142"/>
      <c r="O768" s="144"/>
      <c r="P768" s="141" t="str">
        <f t="shared" ca="1" si="178"/>
        <v/>
      </c>
      <c r="W768" s="96">
        <f>SUMIF($E$11:$E$1004,AA768,AE$11:$AE$1004)</f>
        <v>0</v>
      </c>
      <c r="X768" s="74" t="str">
        <f t="shared" si="179"/>
        <v>sans</v>
      </c>
      <c r="Y768" s="74">
        <f>SUMIF($E$11:$E$1004,AA768,AD$11:$AD$1004)</f>
        <v>0</v>
      </c>
      <c r="Z768" s="95">
        <f>SUMIF($E$11:$E$1004,AA768,AB$11:$AB$1004)</f>
        <v>0</v>
      </c>
      <c r="AA768" s="97">
        <f t="shared" si="190"/>
        <v>758</v>
      </c>
      <c r="AB768" s="74">
        <f t="shared" si="180"/>
        <v>0</v>
      </c>
      <c r="AC768" s="74">
        <f t="shared" si="181"/>
        <v>0</v>
      </c>
      <c r="AD768" s="74">
        <f t="shared" si="182"/>
        <v>0</v>
      </c>
      <c r="AE768" s="96">
        <f t="shared" si="183"/>
        <v>0</v>
      </c>
      <c r="AF768" s="74" t="str">
        <f t="shared" si="184"/>
        <v>sans</v>
      </c>
      <c r="AG768" s="74">
        <f t="shared" si="185"/>
        <v>0</v>
      </c>
      <c r="AH768" s="74">
        <f t="shared" si="176"/>
        <v>0</v>
      </c>
      <c r="AI768" s="74">
        <f t="shared" si="191"/>
        <v>0</v>
      </c>
      <c r="AJ768" s="74">
        <f t="shared" si="186"/>
        <v>0</v>
      </c>
      <c r="AK768" s="74">
        <f t="shared" si="187"/>
        <v>0</v>
      </c>
    </row>
    <row r="769" spans="1:37" ht="15.75" customHeight="1">
      <c r="A769" s="20"/>
      <c r="B769" s="19"/>
      <c r="C769" s="19"/>
      <c r="D769" s="70"/>
      <c r="E769" s="71"/>
      <c r="F769" s="125" t="str">
        <f>IF($A769 &lt;&gt; "",VLOOKUP($A769,CSP!$1:$1048576,10,FALSE)/1000000,"")</f>
        <v/>
      </c>
      <c r="G769" s="125" t="str">
        <f>IF($A769 &lt;&gt; "",VLOOKUP($A769,CSP!$1:$1048576,14,FALSE)/1000000,"")</f>
        <v/>
      </c>
      <c r="H769" s="126" t="str">
        <f t="shared" si="188"/>
        <v/>
      </c>
      <c r="I769" s="126" t="str">
        <f t="shared" si="189"/>
        <v/>
      </c>
      <c r="J769" s="126" t="str">
        <f t="shared" si="177"/>
        <v/>
      </c>
      <c r="K769" s="132" t="str">
        <f>IF($A769 &lt;&gt; "",VLOOKUP($A769,CSP!$1:$1048576,11,FALSE),"")</f>
        <v/>
      </c>
      <c r="L769" s="133" t="str">
        <f>IF($A769 &lt;&gt; "",VLOOKUP($A769,CSP!$1:$1048576,25,FALSE),"")</f>
        <v/>
      </c>
      <c r="N769" s="142"/>
      <c r="O769" s="144"/>
      <c r="P769" s="141" t="str">
        <f t="shared" ca="1" si="178"/>
        <v/>
      </c>
      <c r="W769" s="96">
        <f>SUMIF($E$11:$E$1004,AA769,AE$11:$AE$1004)</f>
        <v>0</v>
      </c>
      <c r="X769" s="74" t="str">
        <f t="shared" si="179"/>
        <v>sans</v>
      </c>
      <c r="Y769" s="74">
        <f>SUMIF($E$11:$E$1004,AA769,AD$11:$AD$1004)</f>
        <v>0</v>
      </c>
      <c r="Z769" s="95">
        <f>SUMIF($E$11:$E$1004,AA769,AB$11:$AB$1004)</f>
        <v>0</v>
      </c>
      <c r="AA769" s="97">
        <f t="shared" si="190"/>
        <v>759</v>
      </c>
      <c r="AB769" s="74">
        <f t="shared" si="180"/>
        <v>0</v>
      </c>
      <c r="AC769" s="74">
        <f t="shared" si="181"/>
        <v>0</v>
      </c>
      <c r="AD769" s="74">
        <f t="shared" si="182"/>
        <v>0</v>
      </c>
      <c r="AE769" s="96">
        <f t="shared" si="183"/>
        <v>0</v>
      </c>
      <c r="AF769" s="74" t="str">
        <f t="shared" si="184"/>
        <v>sans</v>
      </c>
      <c r="AG769" s="74">
        <f t="shared" si="185"/>
        <v>0</v>
      </c>
      <c r="AH769" s="74">
        <f t="shared" si="176"/>
        <v>0</v>
      </c>
      <c r="AI769" s="74">
        <f t="shared" si="191"/>
        <v>0</v>
      </c>
      <c r="AJ769" s="74">
        <f t="shared" si="186"/>
        <v>0</v>
      </c>
      <c r="AK769" s="74">
        <f t="shared" si="187"/>
        <v>0</v>
      </c>
    </row>
    <row r="770" spans="1:37" ht="15.75" customHeight="1">
      <c r="A770" s="20"/>
      <c r="B770" s="19"/>
      <c r="C770" s="19"/>
      <c r="D770" s="70"/>
      <c r="E770" s="71"/>
      <c r="F770" s="125" t="str">
        <f>IF($A770 &lt;&gt; "",VLOOKUP($A770,CSP!$1:$1048576,10,FALSE)/1000000,"")</f>
        <v/>
      </c>
      <c r="G770" s="125" t="str">
        <f>IF($A770 &lt;&gt; "",VLOOKUP($A770,CSP!$1:$1048576,14,FALSE)/1000000,"")</f>
        <v/>
      </c>
      <c r="H770" s="126" t="str">
        <f t="shared" si="188"/>
        <v/>
      </c>
      <c r="I770" s="126" t="str">
        <f t="shared" si="189"/>
        <v/>
      </c>
      <c r="J770" s="126" t="str">
        <f t="shared" si="177"/>
        <v/>
      </c>
      <c r="K770" s="132" t="str">
        <f>IF($A770 &lt;&gt; "",VLOOKUP($A770,CSP!$1:$1048576,11,FALSE),"")</f>
        <v/>
      </c>
      <c r="L770" s="133" t="str">
        <f>IF($A770 &lt;&gt; "",VLOOKUP($A770,CSP!$1:$1048576,25,FALSE),"")</f>
        <v/>
      </c>
      <c r="N770" s="142"/>
      <c r="O770" s="144"/>
      <c r="P770" s="141" t="str">
        <f t="shared" ca="1" si="178"/>
        <v/>
      </c>
      <c r="W770" s="96">
        <f>SUMIF($E$11:$E$1004,AA770,AE$11:$AE$1004)</f>
        <v>0</v>
      </c>
      <c r="X770" s="74" t="str">
        <f t="shared" si="179"/>
        <v>sans</v>
      </c>
      <c r="Y770" s="74">
        <f>SUMIF($E$11:$E$1004,AA770,AD$11:$AD$1004)</f>
        <v>0</v>
      </c>
      <c r="Z770" s="95">
        <f>SUMIF($E$11:$E$1004,AA770,AB$11:$AB$1004)</f>
        <v>0</v>
      </c>
      <c r="AA770" s="97">
        <f t="shared" si="190"/>
        <v>760</v>
      </c>
      <c r="AB770" s="74">
        <f t="shared" si="180"/>
        <v>0</v>
      </c>
      <c r="AC770" s="74">
        <f t="shared" si="181"/>
        <v>0</v>
      </c>
      <c r="AD770" s="74">
        <f t="shared" si="182"/>
        <v>0</v>
      </c>
      <c r="AE770" s="96">
        <f t="shared" si="183"/>
        <v>0</v>
      </c>
      <c r="AF770" s="74" t="str">
        <f t="shared" si="184"/>
        <v>sans</v>
      </c>
      <c r="AG770" s="74">
        <f t="shared" si="185"/>
        <v>0</v>
      </c>
      <c r="AH770" s="74">
        <f t="shared" si="176"/>
        <v>0</v>
      </c>
      <c r="AI770" s="74">
        <f t="shared" si="191"/>
        <v>0</v>
      </c>
      <c r="AJ770" s="74">
        <f t="shared" si="186"/>
        <v>0</v>
      </c>
      <c r="AK770" s="74">
        <f t="shared" si="187"/>
        <v>0</v>
      </c>
    </row>
    <row r="771" spans="1:37" ht="15.75" customHeight="1">
      <c r="A771" s="20"/>
      <c r="B771" s="19"/>
      <c r="C771" s="19"/>
      <c r="D771" s="70"/>
      <c r="E771" s="71"/>
      <c r="F771" s="125" t="str">
        <f>IF($A771 &lt;&gt; "",VLOOKUP($A771,CSP!$1:$1048576,10,FALSE)/1000000,"")</f>
        <v/>
      </c>
      <c r="G771" s="125" t="str">
        <f>IF($A771 &lt;&gt; "",VLOOKUP($A771,CSP!$1:$1048576,14,FALSE)/1000000,"")</f>
        <v/>
      </c>
      <c r="H771" s="126" t="str">
        <f t="shared" si="188"/>
        <v/>
      </c>
      <c r="I771" s="126" t="str">
        <f t="shared" si="189"/>
        <v/>
      </c>
      <c r="J771" s="126" t="str">
        <f t="shared" si="177"/>
        <v/>
      </c>
      <c r="K771" s="132" t="str">
        <f>IF($A771 &lt;&gt; "",VLOOKUP($A771,CSP!$1:$1048576,11,FALSE),"")</f>
        <v/>
      </c>
      <c r="L771" s="133" t="str">
        <f>IF($A771 &lt;&gt; "",VLOOKUP($A771,CSP!$1:$1048576,25,FALSE),"")</f>
        <v/>
      </c>
      <c r="N771" s="142"/>
      <c r="O771" s="144"/>
      <c r="P771" s="141" t="str">
        <f t="shared" ca="1" si="178"/>
        <v/>
      </c>
      <c r="W771" s="96">
        <f>SUMIF($E$11:$E$1004,AA771,AE$11:$AE$1004)</f>
        <v>0</v>
      </c>
      <c r="X771" s="74" t="str">
        <f t="shared" si="179"/>
        <v>sans</v>
      </c>
      <c r="Y771" s="74">
        <f>SUMIF($E$11:$E$1004,AA771,AD$11:$AD$1004)</f>
        <v>0</v>
      </c>
      <c r="Z771" s="95">
        <f>SUMIF($E$11:$E$1004,AA771,AB$11:$AB$1004)</f>
        <v>0</v>
      </c>
      <c r="AA771" s="97">
        <f t="shared" si="190"/>
        <v>761</v>
      </c>
      <c r="AB771" s="74">
        <f t="shared" si="180"/>
        <v>0</v>
      </c>
      <c r="AC771" s="74">
        <f t="shared" si="181"/>
        <v>0</v>
      </c>
      <c r="AD771" s="74">
        <f t="shared" si="182"/>
        <v>0</v>
      </c>
      <c r="AE771" s="96">
        <f t="shared" si="183"/>
        <v>0</v>
      </c>
      <c r="AF771" s="74" t="str">
        <f t="shared" si="184"/>
        <v>sans</v>
      </c>
      <c r="AG771" s="74">
        <f t="shared" si="185"/>
        <v>0</v>
      </c>
      <c r="AH771" s="74">
        <f t="shared" si="176"/>
        <v>0</v>
      </c>
      <c r="AI771" s="74">
        <f t="shared" si="191"/>
        <v>0</v>
      </c>
      <c r="AJ771" s="74">
        <f t="shared" si="186"/>
        <v>0</v>
      </c>
      <c r="AK771" s="74">
        <f t="shared" si="187"/>
        <v>0</v>
      </c>
    </row>
    <row r="772" spans="1:37" ht="15.75" customHeight="1">
      <c r="A772" s="20"/>
      <c r="B772" s="19"/>
      <c r="C772" s="19"/>
      <c r="D772" s="70"/>
      <c r="E772" s="71"/>
      <c r="F772" s="125" t="str">
        <f>IF($A772 &lt;&gt; "",VLOOKUP($A772,CSP!$1:$1048576,10,FALSE)/1000000,"")</f>
        <v/>
      </c>
      <c r="G772" s="125" t="str">
        <f>IF($A772 &lt;&gt; "",VLOOKUP($A772,CSP!$1:$1048576,14,FALSE)/1000000,"")</f>
        <v/>
      </c>
      <c r="H772" s="126" t="str">
        <f t="shared" si="188"/>
        <v/>
      </c>
      <c r="I772" s="126" t="str">
        <f t="shared" si="189"/>
        <v/>
      </c>
      <c r="J772" s="126" t="str">
        <f t="shared" si="177"/>
        <v/>
      </c>
      <c r="K772" s="132" t="str">
        <f>IF($A772 &lt;&gt; "",VLOOKUP($A772,CSP!$1:$1048576,11,FALSE),"")</f>
        <v/>
      </c>
      <c r="L772" s="133" t="str">
        <f>IF($A772 &lt;&gt; "",VLOOKUP($A772,CSP!$1:$1048576,25,FALSE),"")</f>
        <v/>
      </c>
      <c r="N772" s="142"/>
      <c r="O772" s="144"/>
      <c r="P772" s="141" t="str">
        <f t="shared" ca="1" si="178"/>
        <v/>
      </c>
      <c r="W772" s="96">
        <f>SUMIF($E$11:$E$1004,AA772,AE$11:$AE$1004)</f>
        <v>0</v>
      </c>
      <c r="X772" s="74" t="str">
        <f t="shared" si="179"/>
        <v>sans</v>
      </c>
      <c r="Y772" s="74">
        <f>SUMIF($E$11:$E$1004,AA772,AD$11:$AD$1004)</f>
        <v>0</v>
      </c>
      <c r="Z772" s="95">
        <f>SUMIF($E$11:$E$1004,AA772,AB$11:$AB$1004)</f>
        <v>0</v>
      </c>
      <c r="AA772" s="97">
        <f t="shared" si="190"/>
        <v>762</v>
      </c>
      <c r="AB772" s="74">
        <f t="shared" si="180"/>
        <v>0</v>
      </c>
      <c r="AC772" s="74">
        <f t="shared" si="181"/>
        <v>0</v>
      </c>
      <c r="AD772" s="74">
        <f t="shared" si="182"/>
        <v>0</v>
      </c>
      <c r="AE772" s="96">
        <f t="shared" si="183"/>
        <v>0</v>
      </c>
      <c r="AF772" s="74" t="str">
        <f t="shared" si="184"/>
        <v>sans</v>
      </c>
      <c r="AG772" s="74">
        <f t="shared" si="185"/>
        <v>0</v>
      </c>
      <c r="AH772" s="74">
        <f t="shared" si="176"/>
        <v>0</v>
      </c>
      <c r="AI772" s="74">
        <f t="shared" si="191"/>
        <v>0</v>
      </c>
      <c r="AJ772" s="74">
        <f t="shared" si="186"/>
        <v>0</v>
      </c>
      <c r="AK772" s="74">
        <f t="shared" si="187"/>
        <v>0</v>
      </c>
    </row>
    <row r="773" spans="1:37" ht="15.75" customHeight="1">
      <c r="A773" s="20"/>
      <c r="B773" s="19"/>
      <c r="C773" s="19"/>
      <c r="D773" s="70"/>
      <c r="E773" s="71"/>
      <c r="F773" s="125" t="str">
        <f>IF($A773 &lt;&gt; "",VLOOKUP($A773,CSP!$1:$1048576,10,FALSE)/1000000,"")</f>
        <v/>
      </c>
      <c r="G773" s="125" t="str">
        <f>IF($A773 &lt;&gt; "",VLOOKUP($A773,CSP!$1:$1048576,14,FALSE)/1000000,"")</f>
        <v/>
      </c>
      <c r="H773" s="126" t="str">
        <f t="shared" si="188"/>
        <v/>
      </c>
      <c r="I773" s="126" t="str">
        <f t="shared" si="189"/>
        <v/>
      </c>
      <c r="J773" s="126" t="str">
        <f t="shared" si="177"/>
        <v/>
      </c>
      <c r="K773" s="132" t="str">
        <f>IF($A773 &lt;&gt; "",VLOOKUP($A773,CSP!$1:$1048576,11,FALSE),"")</f>
        <v/>
      </c>
      <c r="L773" s="133" t="str">
        <f>IF($A773 &lt;&gt; "",VLOOKUP($A773,CSP!$1:$1048576,25,FALSE),"")</f>
        <v/>
      </c>
      <c r="N773" s="142"/>
      <c r="O773" s="144"/>
      <c r="P773" s="141" t="str">
        <f t="shared" ca="1" si="178"/>
        <v/>
      </c>
      <c r="W773" s="96">
        <f>SUMIF($E$11:$E$1004,AA773,AE$11:$AE$1004)</f>
        <v>0</v>
      </c>
      <c r="X773" s="74" t="str">
        <f t="shared" si="179"/>
        <v>sans</v>
      </c>
      <c r="Y773" s="74">
        <f>SUMIF($E$11:$E$1004,AA773,AD$11:$AD$1004)</f>
        <v>0</v>
      </c>
      <c r="Z773" s="95">
        <f>SUMIF($E$11:$E$1004,AA773,AB$11:$AB$1004)</f>
        <v>0</v>
      </c>
      <c r="AA773" s="97">
        <f t="shared" si="190"/>
        <v>763</v>
      </c>
      <c r="AB773" s="74">
        <f t="shared" si="180"/>
        <v>0</v>
      </c>
      <c r="AC773" s="74">
        <f t="shared" si="181"/>
        <v>0</v>
      </c>
      <c r="AD773" s="74">
        <f t="shared" si="182"/>
        <v>0</v>
      </c>
      <c r="AE773" s="96">
        <f t="shared" si="183"/>
        <v>0</v>
      </c>
      <c r="AF773" s="74" t="str">
        <f t="shared" si="184"/>
        <v>sans</v>
      </c>
      <c r="AG773" s="74">
        <f t="shared" si="185"/>
        <v>0</v>
      </c>
      <c r="AH773" s="74">
        <f t="shared" si="176"/>
        <v>0</v>
      </c>
      <c r="AI773" s="74">
        <f t="shared" si="191"/>
        <v>0</v>
      </c>
      <c r="AJ773" s="74">
        <f t="shared" si="186"/>
        <v>0</v>
      </c>
      <c r="AK773" s="74">
        <f t="shared" si="187"/>
        <v>0</v>
      </c>
    </row>
    <row r="774" spans="1:37" ht="15.75" customHeight="1">
      <c r="A774" s="20"/>
      <c r="B774" s="19"/>
      <c r="C774" s="19"/>
      <c r="D774" s="70"/>
      <c r="E774" s="71"/>
      <c r="F774" s="125" t="str">
        <f>IF($A774 &lt;&gt; "",VLOOKUP($A774,CSP!$1:$1048576,10,FALSE)/1000000,"")</f>
        <v/>
      </c>
      <c r="G774" s="125" t="str">
        <f>IF($A774 &lt;&gt; "",VLOOKUP($A774,CSP!$1:$1048576,14,FALSE)/1000000,"")</f>
        <v/>
      </c>
      <c r="H774" s="126" t="str">
        <f t="shared" si="188"/>
        <v/>
      </c>
      <c r="I774" s="126" t="str">
        <f t="shared" si="189"/>
        <v/>
      </c>
      <c r="J774" s="126" t="str">
        <f t="shared" si="177"/>
        <v/>
      </c>
      <c r="K774" s="132" t="str">
        <f>IF($A774 &lt;&gt; "",VLOOKUP($A774,CSP!$1:$1048576,11,FALSE),"")</f>
        <v/>
      </c>
      <c r="L774" s="133" t="str">
        <f>IF($A774 &lt;&gt; "",VLOOKUP($A774,CSP!$1:$1048576,25,FALSE),"")</f>
        <v/>
      </c>
      <c r="N774" s="142"/>
      <c r="O774" s="144"/>
      <c r="P774" s="141" t="str">
        <f t="shared" ca="1" si="178"/>
        <v/>
      </c>
      <c r="W774" s="96">
        <f>SUMIF($E$11:$E$1004,AA774,AE$11:$AE$1004)</f>
        <v>0</v>
      </c>
      <c r="X774" s="74" t="str">
        <f t="shared" si="179"/>
        <v>sans</v>
      </c>
      <c r="Y774" s="74">
        <f>SUMIF($E$11:$E$1004,AA774,AD$11:$AD$1004)</f>
        <v>0</v>
      </c>
      <c r="Z774" s="95">
        <f>SUMIF($E$11:$E$1004,AA774,AB$11:$AB$1004)</f>
        <v>0</v>
      </c>
      <c r="AA774" s="97">
        <f t="shared" si="190"/>
        <v>764</v>
      </c>
      <c r="AB774" s="74">
        <f t="shared" si="180"/>
        <v>0</v>
      </c>
      <c r="AC774" s="74">
        <f t="shared" si="181"/>
        <v>0</v>
      </c>
      <c r="AD774" s="74">
        <f t="shared" si="182"/>
        <v>0</v>
      </c>
      <c r="AE774" s="96">
        <f t="shared" si="183"/>
        <v>0</v>
      </c>
      <c r="AF774" s="74" t="str">
        <f t="shared" si="184"/>
        <v>sans</v>
      </c>
      <c r="AG774" s="74">
        <f t="shared" si="185"/>
        <v>0</v>
      </c>
      <c r="AH774" s="74">
        <f t="shared" si="176"/>
        <v>0</v>
      </c>
      <c r="AI774" s="74">
        <f t="shared" si="191"/>
        <v>0</v>
      </c>
      <c r="AJ774" s="74">
        <f t="shared" si="186"/>
        <v>0</v>
      </c>
      <c r="AK774" s="74">
        <f t="shared" si="187"/>
        <v>0</v>
      </c>
    </row>
    <row r="775" spans="1:37" ht="15.75" customHeight="1">
      <c r="A775" s="20"/>
      <c r="B775" s="19"/>
      <c r="C775" s="19"/>
      <c r="D775" s="70"/>
      <c r="E775" s="71"/>
      <c r="F775" s="125" t="str">
        <f>IF($A775 &lt;&gt; "",VLOOKUP($A775,CSP!$1:$1048576,10,FALSE)/1000000,"")</f>
        <v/>
      </c>
      <c r="G775" s="125" t="str">
        <f>IF($A775 &lt;&gt; "",VLOOKUP($A775,CSP!$1:$1048576,14,FALSE)/1000000,"")</f>
        <v/>
      </c>
      <c r="H775" s="126" t="str">
        <f t="shared" si="188"/>
        <v/>
      </c>
      <c r="I775" s="126" t="str">
        <f t="shared" si="189"/>
        <v/>
      </c>
      <c r="J775" s="126" t="str">
        <f t="shared" si="177"/>
        <v/>
      </c>
      <c r="K775" s="132" t="str">
        <f>IF($A775 &lt;&gt; "",VLOOKUP($A775,CSP!$1:$1048576,11,FALSE),"")</f>
        <v/>
      </c>
      <c r="L775" s="133" t="str">
        <f>IF($A775 &lt;&gt; "",VLOOKUP($A775,CSP!$1:$1048576,25,FALSE),"")</f>
        <v/>
      </c>
      <c r="N775" s="142"/>
      <c r="O775" s="144"/>
      <c r="P775" s="141" t="str">
        <f t="shared" ca="1" si="178"/>
        <v/>
      </c>
      <c r="W775" s="96">
        <f>SUMIF($E$11:$E$1004,AA775,AE$11:$AE$1004)</f>
        <v>0</v>
      </c>
      <c r="X775" s="74" t="str">
        <f t="shared" si="179"/>
        <v>sans</v>
      </c>
      <c r="Y775" s="74">
        <f>SUMIF($E$11:$E$1004,AA775,AD$11:$AD$1004)</f>
        <v>0</v>
      </c>
      <c r="Z775" s="95">
        <f>SUMIF($E$11:$E$1004,AA775,AB$11:$AB$1004)</f>
        <v>0</v>
      </c>
      <c r="AA775" s="97">
        <f t="shared" si="190"/>
        <v>765</v>
      </c>
      <c r="AB775" s="74">
        <f t="shared" si="180"/>
        <v>0</v>
      </c>
      <c r="AC775" s="74">
        <f t="shared" si="181"/>
        <v>0</v>
      </c>
      <c r="AD775" s="74">
        <f t="shared" si="182"/>
        <v>0</v>
      </c>
      <c r="AE775" s="96">
        <f t="shared" si="183"/>
        <v>0</v>
      </c>
      <c r="AF775" s="74" t="str">
        <f t="shared" si="184"/>
        <v>sans</v>
      </c>
      <c r="AG775" s="74">
        <f t="shared" si="185"/>
        <v>0</v>
      </c>
      <c r="AH775" s="74">
        <f t="shared" si="176"/>
        <v>0</v>
      </c>
      <c r="AI775" s="74">
        <f t="shared" si="191"/>
        <v>0</v>
      </c>
      <c r="AJ775" s="74">
        <f t="shared" si="186"/>
        <v>0</v>
      </c>
      <c r="AK775" s="74">
        <f t="shared" si="187"/>
        <v>0</v>
      </c>
    </row>
    <row r="776" spans="1:37" ht="15.75" customHeight="1">
      <c r="A776" s="20"/>
      <c r="B776" s="19"/>
      <c r="C776" s="19"/>
      <c r="D776" s="70"/>
      <c r="E776" s="71"/>
      <c r="F776" s="125" t="str">
        <f>IF($A776 &lt;&gt; "",VLOOKUP($A776,CSP!$1:$1048576,10,FALSE)/1000000,"")</f>
        <v/>
      </c>
      <c r="G776" s="125" t="str">
        <f>IF($A776 &lt;&gt; "",VLOOKUP($A776,CSP!$1:$1048576,14,FALSE)/1000000,"")</f>
        <v/>
      </c>
      <c r="H776" s="126" t="str">
        <f t="shared" si="188"/>
        <v/>
      </c>
      <c r="I776" s="126" t="str">
        <f t="shared" si="189"/>
        <v/>
      </c>
      <c r="J776" s="126" t="str">
        <f t="shared" si="177"/>
        <v/>
      </c>
      <c r="K776" s="132" t="str">
        <f>IF($A776 &lt;&gt; "",VLOOKUP($A776,CSP!$1:$1048576,11,FALSE),"")</f>
        <v/>
      </c>
      <c r="L776" s="133" t="str">
        <f>IF($A776 &lt;&gt; "",VLOOKUP($A776,CSP!$1:$1048576,25,FALSE),"")</f>
        <v/>
      </c>
      <c r="N776" s="142"/>
      <c r="O776" s="144"/>
      <c r="P776" s="141" t="str">
        <f t="shared" ca="1" si="178"/>
        <v/>
      </c>
      <c r="W776" s="96">
        <f>SUMIF($E$11:$E$1004,AA776,AE$11:$AE$1004)</f>
        <v>0</v>
      </c>
      <c r="X776" s="74" t="str">
        <f t="shared" si="179"/>
        <v>sans</v>
      </c>
      <c r="Y776" s="74">
        <f>SUMIF($E$11:$E$1004,AA776,AD$11:$AD$1004)</f>
        <v>0</v>
      </c>
      <c r="Z776" s="95">
        <f>SUMIF($E$11:$E$1004,AA776,AB$11:$AB$1004)</f>
        <v>0</v>
      </c>
      <c r="AA776" s="97">
        <f t="shared" si="190"/>
        <v>766</v>
      </c>
      <c r="AB776" s="74">
        <f t="shared" si="180"/>
        <v>0</v>
      </c>
      <c r="AC776" s="74">
        <f t="shared" si="181"/>
        <v>0</v>
      </c>
      <c r="AD776" s="74">
        <f t="shared" si="182"/>
        <v>0</v>
      </c>
      <c r="AE776" s="96">
        <f t="shared" si="183"/>
        <v>0</v>
      </c>
      <c r="AF776" s="74" t="str">
        <f t="shared" si="184"/>
        <v>sans</v>
      </c>
      <c r="AG776" s="74">
        <f t="shared" si="185"/>
        <v>0</v>
      </c>
      <c r="AH776" s="74">
        <f t="shared" si="176"/>
        <v>0</v>
      </c>
      <c r="AI776" s="74">
        <f t="shared" si="191"/>
        <v>0</v>
      </c>
      <c r="AJ776" s="74">
        <f t="shared" si="186"/>
        <v>0</v>
      </c>
      <c r="AK776" s="74">
        <f t="shared" si="187"/>
        <v>0</v>
      </c>
    </row>
    <row r="777" spans="1:37" ht="15.75" customHeight="1">
      <c r="A777" s="20"/>
      <c r="B777" s="19"/>
      <c r="C777" s="19"/>
      <c r="D777" s="70"/>
      <c r="E777" s="71"/>
      <c r="F777" s="125" t="str">
        <f>IF($A777 &lt;&gt; "",VLOOKUP($A777,CSP!$1:$1048576,10,FALSE)/1000000,"")</f>
        <v/>
      </c>
      <c r="G777" s="125" t="str">
        <f>IF($A777 &lt;&gt; "",VLOOKUP($A777,CSP!$1:$1048576,14,FALSE)/1000000,"")</f>
        <v/>
      </c>
      <c r="H777" s="126" t="str">
        <f t="shared" si="188"/>
        <v/>
      </c>
      <c r="I777" s="126" t="str">
        <f t="shared" si="189"/>
        <v/>
      </c>
      <c r="J777" s="126" t="str">
        <f t="shared" si="177"/>
        <v/>
      </c>
      <c r="K777" s="132" t="str">
        <f>IF($A777 &lt;&gt; "",VLOOKUP($A777,CSP!$1:$1048576,11,FALSE),"")</f>
        <v/>
      </c>
      <c r="L777" s="133" t="str">
        <f>IF($A777 &lt;&gt; "",VLOOKUP($A777,CSP!$1:$1048576,25,FALSE),"")</f>
        <v/>
      </c>
      <c r="N777" s="142"/>
      <c r="O777" s="144"/>
      <c r="P777" s="141" t="str">
        <f t="shared" ca="1" si="178"/>
        <v/>
      </c>
      <c r="W777" s="96">
        <f>SUMIF($E$11:$E$1004,AA777,AE$11:$AE$1004)</f>
        <v>0</v>
      </c>
      <c r="X777" s="74" t="str">
        <f t="shared" si="179"/>
        <v>sans</v>
      </c>
      <c r="Y777" s="74">
        <f>SUMIF($E$11:$E$1004,AA777,AD$11:$AD$1004)</f>
        <v>0</v>
      </c>
      <c r="Z777" s="95">
        <f>SUMIF($E$11:$E$1004,AA777,AB$11:$AB$1004)</f>
        <v>0</v>
      </c>
      <c r="AA777" s="97">
        <f t="shared" si="190"/>
        <v>767</v>
      </c>
      <c r="AB777" s="74">
        <f t="shared" si="180"/>
        <v>0</v>
      </c>
      <c r="AC777" s="74">
        <f t="shared" si="181"/>
        <v>0</v>
      </c>
      <c r="AD777" s="74">
        <f t="shared" si="182"/>
        <v>0</v>
      </c>
      <c r="AE777" s="96">
        <f t="shared" si="183"/>
        <v>0</v>
      </c>
      <c r="AF777" s="74" t="str">
        <f t="shared" si="184"/>
        <v>sans</v>
      </c>
      <c r="AG777" s="74">
        <f t="shared" si="185"/>
        <v>0</v>
      </c>
      <c r="AH777" s="74">
        <f t="shared" si="176"/>
        <v>0</v>
      </c>
      <c r="AI777" s="74">
        <f t="shared" si="191"/>
        <v>0</v>
      </c>
      <c r="AJ777" s="74">
        <f t="shared" si="186"/>
        <v>0</v>
      </c>
      <c r="AK777" s="74">
        <f t="shared" si="187"/>
        <v>0</v>
      </c>
    </row>
    <row r="778" spans="1:37" ht="15.75" customHeight="1">
      <c r="A778" s="20"/>
      <c r="B778" s="19"/>
      <c r="C778" s="19"/>
      <c r="D778" s="70"/>
      <c r="E778" s="71"/>
      <c r="F778" s="125" t="str">
        <f>IF($A778 &lt;&gt; "",VLOOKUP($A778,CSP!$1:$1048576,10,FALSE)/1000000,"")</f>
        <v/>
      </c>
      <c r="G778" s="125" t="str">
        <f>IF($A778 &lt;&gt; "",VLOOKUP($A778,CSP!$1:$1048576,14,FALSE)/1000000,"")</f>
        <v/>
      </c>
      <c r="H778" s="126" t="str">
        <f t="shared" si="188"/>
        <v/>
      </c>
      <c r="I778" s="126" t="str">
        <f t="shared" si="189"/>
        <v/>
      </c>
      <c r="J778" s="126" t="str">
        <f t="shared" si="177"/>
        <v/>
      </c>
      <c r="K778" s="132" t="str">
        <f>IF($A778 &lt;&gt; "",VLOOKUP($A778,CSP!$1:$1048576,11,FALSE),"")</f>
        <v/>
      </c>
      <c r="L778" s="133" t="str">
        <f>IF($A778 &lt;&gt; "",VLOOKUP($A778,CSP!$1:$1048576,25,FALSE),"")</f>
        <v/>
      </c>
      <c r="N778" s="142"/>
      <c r="O778" s="144"/>
      <c r="P778" s="141" t="str">
        <f t="shared" ca="1" si="178"/>
        <v/>
      </c>
      <c r="W778" s="96">
        <f>SUMIF($E$11:$E$1004,AA778,AE$11:$AE$1004)</f>
        <v>0</v>
      </c>
      <c r="X778" s="74" t="str">
        <f t="shared" si="179"/>
        <v>sans</v>
      </c>
      <c r="Y778" s="74">
        <f>SUMIF($E$11:$E$1004,AA778,AD$11:$AD$1004)</f>
        <v>0</v>
      </c>
      <c r="Z778" s="95">
        <f>SUMIF($E$11:$E$1004,AA778,AB$11:$AB$1004)</f>
        <v>0</v>
      </c>
      <c r="AA778" s="97">
        <f t="shared" si="190"/>
        <v>768</v>
      </c>
      <c r="AB778" s="74">
        <f t="shared" si="180"/>
        <v>0</v>
      </c>
      <c r="AC778" s="74">
        <f t="shared" si="181"/>
        <v>0</v>
      </c>
      <c r="AD778" s="74">
        <f t="shared" si="182"/>
        <v>0</v>
      </c>
      <c r="AE778" s="96">
        <f t="shared" si="183"/>
        <v>0</v>
      </c>
      <c r="AF778" s="74" t="str">
        <f t="shared" si="184"/>
        <v>sans</v>
      </c>
      <c r="AG778" s="74">
        <f t="shared" si="185"/>
        <v>0</v>
      </c>
      <c r="AH778" s="74">
        <f t="shared" si="176"/>
        <v>0</v>
      </c>
      <c r="AI778" s="74">
        <f t="shared" si="191"/>
        <v>0</v>
      </c>
      <c r="AJ778" s="74">
        <f t="shared" si="186"/>
        <v>0</v>
      </c>
      <c r="AK778" s="74">
        <f t="shared" si="187"/>
        <v>0</v>
      </c>
    </row>
    <row r="779" spans="1:37" ht="15.75" customHeight="1">
      <c r="A779" s="20"/>
      <c r="B779" s="19"/>
      <c r="C779" s="19"/>
      <c r="D779" s="70"/>
      <c r="E779" s="71"/>
      <c r="F779" s="125" t="str">
        <f>IF($A779 &lt;&gt; "",VLOOKUP($A779,CSP!$1:$1048576,10,FALSE)/1000000,"")</f>
        <v/>
      </c>
      <c r="G779" s="125" t="str">
        <f>IF($A779 &lt;&gt; "",VLOOKUP($A779,CSP!$1:$1048576,14,FALSE)/1000000,"")</f>
        <v/>
      </c>
      <c r="H779" s="126" t="str">
        <f t="shared" si="188"/>
        <v/>
      </c>
      <c r="I779" s="126" t="str">
        <f t="shared" si="189"/>
        <v/>
      </c>
      <c r="J779" s="126" t="str">
        <f t="shared" si="177"/>
        <v/>
      </c>
      <c r="K779" s="132" t="str">
        <f>IF($A779 &lt;&gt; "",VLOOKUP($A779,CSP!$1:$1048576,11,FALSE),"")</f>
        <v/>
      </c>
      <c r="L779" s="133" t="str">
        <f>IF($A779 &lt;&gt; "",VLOOKUP($A779,CSP!$1:$1048576,25,FALSE),"")</f>
        <v/>
      </c>
      <c r="N779" s="142"/>
      <c r="O779" s="144"/>
      <c r="P779" s="141" t="str">
        <f t="shared" ca="1" si="178"/>
        <v/>
      </c>
      <c r="W779" s="96">
        <f>SUMIF($E$11:$E$1004,AA779,AE$11:$AE$1004)</f>
        <v>0</v>
      </c>
      <c r="X779" s="74" t="str">
        <f t="shared" si="179"/>
        <v>sans</v>
      </c>
      <c r="Y779" s="74">
        <f>SUMIF($E$11:$E$1004,AA779,AD$11:$AD$1004)</f>
        <v>0</v>
      </c>
      <c r="Z779" s="95">
        <f>SUMIF($E$11:$E$1004,AA779,AB$11:$AB$1004)</f>
        <v>0</v>
      </c>
      <c r="AA779" s="97">
        <f t="shared" si="190"/>
        <v>769</v>
      </c>
      <c r="AB779" s="74">
        <f t="shared" si="180"/>
        <v>0</v>
      </c>
      <c r="AC779" s="74">
        <f t="shared" si="181"/>
        <v>0</v>
      </c>
      <c r="AD779" s="74">
        <f t="shared" si="182"/>
        <v>0</v>
      </c>
      <c r="AE779" s="96">
        <f t="shared" si="183"/>
        <v>0</v>
      </c>
      <c r="AF779" s="74" t="str">
        <f t="shared" si="184"/>
        <v>sans</v>
      </c>
      <c r="AG779" s="74">
        <f t="shared" si="185"/>
        <v>0</v>
      </c>
      <c r="AH779" s="74">
        <f t="shared" ref="AH779:AH842" si="192">IF($G$5=E779,AG779,0)</f>
        <v>0</v>
      </c>
      <c r="AI779" s="74">
        <f t="shared" si="191"/>
        <v>0</v>
      </c>
      <c r="AJ779" s="74">
        <f t="shared" si="186"/>
        <v>0</v>
      </c>
      <c r="AK779" s="74">
        <f t="shared" si="187"/>
        <v>0</v>
      </c>
    </row>
    <row r="780" spans="1:37" ht="15.75" customHeight="1">
      <c r="A780" s="20"/>
      <c r="B780" s="19"/>
      <c r="C780" s="19"/>
      <c r="D780" s="70"/>
      <c r="E780" s="71"/>
      <c r="F780" s="125" t="str">
        <f>IF($A780 &lt;&gt; "",VLOOKUP($A780,CSP!$1:$1048576,10,FALSE)/1000000,"")</f>
        <v/>
      </c>
      <c r="G780" s="125" t="str">
        <f>IF($A780 &lt;&gt; "",VLOOKUP($A780,CSP!$1:$1048576,14,FALSE)/1000000,"")</f>
        <v/>
      </c>
      <c r="H780" s="126" t="str">
        <f t="shared" si="188"/>
        <v/>
      </c>
      <c r="I780" s="126" t="str">
        <f t="shared" si="189"/>
        <v/>
      </c>
      <c r="J780" s="126" t="str">
        <f t="shared" ref="J780:J843" si="193">IF(OR(AND(B780="",C780=""),A780=""),"",IF(OR(AND(B780&lt;&gt;"",B780&lt;F780),AND(C780&lt;&gt;"",C780&lt;F780)),"sans",IF(OR(AND(C780&lt;&gt;"",C780&gt;=F780),AND(B780&gt;=F780,B780&lt;G780)),"D",IF(AND(B780&gt;=G780,B780&lt;10*G780,D780&lt;&gt;"oui"),"C",IF(OR(AND(B780&lt;1000*G780,D780="oui"),AND(B780&gt;=G780*10,B780&lt;1000*G780)),"B",IF(B780&gt;=1000*G780,"A",""))))))</f>
        <v/>
      </c>
      <c r="K780" s="132" t="str">
        <f>IF($A780 &lt;&gt; "",VLOOKUP($A780,CSP!$1:$1048576,11,FALSE),"")</f>
        <v/>
      </c>
      <c r="L780" s="133" t="str">
        <f>IF($A780 &lt;&gt; "",VLOOKUP($A780,CSP!$1:$1048576,25,FALSE),"")</f>
        <v/>
      </c>
      <c r="N780" s="142"/>
      <c r="O780" s="144"/>
      <c r="P780" s="141" t="str">
        <f t="shared" ref="P780:P843" ca="1" si="194">IF(OR(N780="",O780="",A780=""),"",N780/(2^((TODAY()-O780)/L780)))</f>
        <v/>
      </c>
      <c r="W780" s="96">
        <f>SUMIF($E$11:$E$1004,AA780,AE$11:$AE$1004)</f>
        <v>0</v>
      </c>
      <c r="X780" s="74" t="str">
        <f t="shared" ref="X780:X843" si="195">IF(Z780&gt;=1000,"A",IF(OR(Z780&gt;=10,Y780&gt;=1),"B",IF(Z780&gt;=1,"C",IF(W780&gt;=1,"D","sans"))))</f>
        <v>sans</v>
      </c>
      <c r="Y780" s="74">
        <f>SUMIF($E$11:$E$1004,AA780,AD$11:$AD$1004)</f>
        <v>0</v>
      </c>
      <c r="Z780" s="95">
        <f>SUMIF($E$11:$E$1004,AA780,AB$11:$AB$1004)</f>
        <v>0</v>
      </c>
      <c r="AA780" s="97">
        <f t="shared" si="190"/>
        <v>770</v>
      </c>
      <c r="AB780" s="74">
        <f t="shared" ref="AB780:AB843" si="196">IF(AND(B780&lt;&gt;"",G780&lt;&gt;""),B780/G780,0)</f>
        <v>0</v>
      </c>
      <c r="AC780" s="74">
        <f t="shared" ref="AC780:AC843" si="197">IF(AB780&gt;=1,1,0)</f>
        <v>0</v>
      </c>
      <c r="AD780" s="74">
        <f t="shared" ref="AD780:AD843" si="198">IF(AND(B780&lt;&gt;"",D780="oui"),1,0)</f>
        <v>0</v>
      </c>
      <c r="AE780" s="96">
        <f t="shared" ref="AE780:AE843" si="199">IF(B780&lt;&gt;"",B780/F780,0)</f>
        <v>0</v>
      </c>
      <c r="AF780" s="74" t="str">
        <f t="shared" ref="AF780:AF843" si="200">X780</f>
        <v>sans</v>
      </c>
      <c r="AG780" s="74">
        <f t="shared" ref="AG780:AG843" si="201">IF(B780&lt;&gt;"",IF(J780="sans",0,IF(J780="A",4,IF(J780="B",3,IF(J780="C",2,IF(J780="D",1,""))))),0)</f>
        <v>0</v>
      </c>
      <c r="AH780" s="74">
        <f t="shared" si="192"/>
        <v>0</v>
      </c>
      <c r="AI780" s="74">
        <f t="shared" si="191"/>
        <v>0</v>
      </c>
      <c r="AJ780" s="74">
        <f t="shared" ref="AJ780:AJ843" si="202">IF(AI780&gt;=1,1,0)</f>
        <v>0</v>
      </c>
      <c r="AK780" s="74">
        <f t="shared" ref="AK780:AK843" si="203">IF(C780&lt;&gt;"",L780,0)</f>
        <v>0</v>
      </c>
    </row>
    <row r="781" spans="1:37" ht="15.75" customHeight="1">
      <c r="A781" s="20"/>
      <c r="B781" s="19"/>
      <c r="C781" s="19"/>
      <c r="D781" s="70"/>
      <c r="E781" s="71"/>
      <c r="F781" s="125" t="str">
        <f>IF($A781 &lt;&gt; "",VLOOKUP($A781,CSP!$1:$1048576,10,FALSE)/1000000,"")</f>
        <v/>
      </c>
      <c r="G781" s="125" t="str">
        <f>IF($A781 &lt;&gt; "",VLOOKUP($A781,CSP!$1:$1048576,14,FALSE)/1000000,"")</f>
        <v/>
      </c>
      <c r="H781" s="126" t="str">
        <f t="shared" ref="H781:H844" si="204">IF(AND(C781&lt;&gt;0,A781&lt;&gt;""), $C781/$F781,"")</f>
        <v/>
      </c>
      <c r="I781" s="126" t="str">
        <f t="shared" ref="I781:I844" si="205">IF(AND(F781=0,OR(B781&lt;&gt;"",C781&lt;&gt;"")),1,IF(AND(A781&lt;&gt;"",OR(B781&lt;&gt;"",C781&lt;&gt;"")),(B781+C781)/F781,""))</f>
        <v/>
      </c>
      <c r="J781" s="126" t="str">
        <f t="shared" si="193"/>
        <v/>
      </c>
      <c r="K781" s="132" t="str">
        <f>IF($A781 &lt;&gt; "",VLOOKUP($A781,CSP!$1:$1048576,11,FALSE),"")</f>
        <v/>
      </c>
      <c r="L781" s="133" t="str">
        <f>IF($A781 &lt;&gt; "",VLOOKUP($A781,CSP!$1:$1048576,25,FALSE),"")</f>
        <v/>
      </c>
      <c r="N781" s="142"/>
      <c r="O781" s="144"/>
      <c r="P781" s="141" t="str">
        <f t="shared" ca="1" si="194"/>
        <v/>
      </c>
      <c r="W781" s="96">
        <f>SUMIF($E$11:$E$1004,AA781,AE$11:$AE$1004)</f>
        <v>0</v>
      </c>
      <c r="X781" s="74" t="str">
        <f t="shared" si="195"/>
        <v>sans</v>
      </c>
      <c r="Y781" s="74">
        <f>SUMIF($E$11:$E$1004,AA781,AD$11:$AD$1004)</f>
        <v>0</v>
      </c>
      <c r="Z781" s="95">
        <f>SUMIF($E$11:$E$1004,AA781,AB$11:$AB$1004)</f>
        <v>0</v>
      </c>
      <c r="AA781" s="97">
        <f t="shared" ref="AA781:AA844" si="206">1+AA780</f>
        <v>771</v>
      </c>
      <c r="AB781" s="74">
        <f t="shared" si="196"/>
        <v>0</v>
      </c>
      <c r="AC781" s="74">
        <f t="shared" si="197"/>
        <v>0</v>
      </c>
      <c r="AD781" s="74">
        <f t="shared" si="198"/>
        <v>0</v>
      </c>
      <c r="AE781" s="96">
        <f t="shared" si="199"/>
        <v>0</v>
      </c>
      <c r="AF781" s="74" t="str">
        <f t="shared" si="200"/>
        <v>sans</v>
      </c>
      <c r="AG781" s="74">
        <f t="shared" si="201"/>
        <v>0</v>
      </c>
      <c r="AH781" s="74">
        <f t="shared" si="192"/>
        <v>0</v>
      </c>
      <c r="AI781" s="74">
        <f t="shared" ref="AI781:AI844" si="207">IF(AND(B781&lt;&gt;"",ISNUMBER(K781),K781&lt;&gt;0),B781/K781,0)</f>
        <v>0</v>
      </c>
      <c r="AJ781" s="74">
        <f t="shared" si="202"/>
        <v>0</v>
      </c>
      <c r="AK781" s="74">
        <f t="shared" si="203"/>
        <v>0</v>
      </c>
    </row>
    <row r="782" spans="1:37" ht="15.75" customHeight="1">
      <c r="A782" s="20"/>
      <c r="B782" s="19"/>
      <c r="C782" s="19"/>
      <c r="D782" s="70"/>
      <c r="E782" s="71"/>
      <c r="F782" s="125" t="str">
        <f>IF($A782 &lt;&gt; "",VLOOKUP($A782,CSP!$1:$1048576,10,FALSE)/1000000,"")</f>
        <v/>
      </c>
      <c r="G782" s="125" t="str">
        <f>IF($A782 &lt;&gt; "",VLOOKUP($A782,CSP!$1:$1048576,14,FALSE)/1000000,"")</f>
        <v/>
      </c>
      <c r="H782" s="126" t="str">
        <f t="shared" si="204"/>
        <v/>
      </c>
      <c r="I782" s="126" t="str">
        <f t="shared" si="205"/>
        <v/>
      </c>
      <c r="J782" s="126" t="str">
        <f t="shared" si="193"/>
        <v/>
      </c>
      <c r="K782" s="132" t="str">
        <f>IF($A782 &lt;&gt; "",VLOOKUP($A782,CSP!$1:$1048576,11,FALSE),"")</f>
        <v/>
      </c>
      <c r="L782" s="133" t="str">
        <f>IF($A782 &lt;&gt; "",VLOOKUP($A782,CSP!$1:$1048576,25,FALSE),"")</f>
        <v/>
      </c>
      <c r="N782" s="142"/>
      <c r="O782" s="144"/>
      <c r="P782" s="141" t="str">
        <f t="shared" ca="1" si="194"/>
        <v/>
      </c>
      <c r="W782" s="96">
        <f>SUMIF($E$11:$E$1004,AA782,AE$11:$AE$1004)</f>
        <v>0</v>
      </c>
      <c r="X782" s="74" t="str">
        <f t="shared" si="195"/>
        <v>sans</v>
      </c>
      <c r="Y782" s="74">
        <f>SUMIF($E$11:$E$1004,AA782,AD$11:$AD$1004)</f>
        <v>0</v>
      </c>
      <c r="Z782" s="95">
        <f>SUMIF($E$11:$E$1004,AA782,AB$11:$AB$1004)</f>
        <v>0</v>
      </c>
      <c r="AA782" s="97">
        <f t="shared" si="206"/>
        <v>772</v>
      </c>
      <c r="AB782" s="74">
        <f t="shared" si="196"/>
        <v>0</v>
      </c>
      <c r="AC782" s="74">
        <f t="shared" si="197"/>
        <v>0</v>
      </c>
      <c r="AD782" s="74">
        <f t="shared" si="198"/>
        <v>0</v>
      </c>
      <c r="AE782" s="96">
        <f t="shared" si="199"/>
        <v>0</v>
      </c>
      <c r="AF782" s="74" t="str">
        <f t="shared" si="200"/>
        <v>sans</v>
      </c>
      <c r="AG782" s="74">
        <f t="shared" si="201"/>
        <v>0</v>
      </c>
      <c r="AH782" s="74">
        <f t="shared" si="192"/>
        <v>0</v>
      </c>
      <c r="AI782" s="74">
        <f t="shared" si="207"/>
        <v>0</v>
      </c>
      <c r="AJ782" s="74">
        <f t="shared" si="202"/>
        <v>0</v>
      </c>
      <c r="AK782" s="74">
        <f t="shared" si="203"/>
        <v>0</v>
      </c>
    </row>
    <row r="783" spans="1:37" ht="15.75" customHeight="1">
      <c r="A783" s="20"/>
      <c r="B783" s="19"/>
      <c r="C783" s="19"/>
      <c r="D783" s="70"/>
      <c r="E783" s="71"/>
      <c r="F783" s="125" t="str">
        <f>IF($A783 &lt;&gt; "",VLOOKUP($A783,CSP!$1:$1048576,10,FALSE)/1000000,"")</f>
        <v/>
      </c>
      <c r="G783" s="125" t="str">
        <f>IF($A783 &lt;&gt; "",VLOOKUP($A783,CSP!$1:$1048576,14,FALSE)/1000000,"")</f>
        <v/>
      </c>
      <c r="H783" s="126" t="str">
        <f t="shared" si="204"/>
        <v/>
      </c>
      <c r="I783" s="126" t="str">
        <f t="shared" si="205"/>
        <v/>
      </c>
      <c r="J783" s="126" t="str">
        <f t="shared" si="193"/>
        <v/>
      </c>
      <c r="K783" s="132" t="str">
        <f>IF($A783 &lt;&gt; "",VLOOKUP($A783,CSP!$1:$1048576,11,FALSE),"")</f>
        <v/>
      </c>
      <c r="L783" s="133" t="str">
        <f>IF($A783 &lt;&gt; "",VLOOKUP($A783,CSP!$1:$1048576,25,FALSE),"")</f>
        <v/>
      </c>
      <c r="N783" s="142"/>
      <c r="O783" s="144"/>
      <c r="P783" s="141" t="str">
        <f t="shared" ca="1" si="194"/>
        <v/>
      </c>
      <c r="W783" s="96">
        <f>SUMIF($E$11:$E$1004,AA783,AE$11:$AE$1004)</f>
        <v>0</v>
      </c>
      <c r="X783" s="74" t="str">
        <f t="shared" si="195"/>
        <v>sans</v>
      </c>
      <c r="Y783" s="74">
        <f>SUMIF($E$11:$E$1004,AA783,AD$11:$AD$1004)</f>
        <v>0</v>
      </c>
      <c r="Z783" s="95">
        <f>SUMIF($E$11:$E$1004,AA783,AB$11:$AB$1004)</f>
        <v>0</v>
      </c>
      <c r="AA783" s="97">
        <f t="shared" si="206"/>
        <v>773</v>
      </c>
      <c r="AB783" s="74">
        <f t="shared" si="196"/>
        <v>0</v>
      </c>
      <c r="AC783" s="74">
        <f t="shared" si="197"/>
        <v>0</v>
      </c>
      <c r="AD783" s="74">
        <f t="shared" si="198"/>
        <v>0</v>
      </c>
      <c r="AE783" s="96">
        <f t="shared" si="199"/>
        <v>0</v>
      </c>
      <c r="AF783" s="74" t="str">
        <f t="shared" si="200"/>
        <v>sans</v>
      </c>
      <c r="AG783" s="74">
        <f t="shared" si="201"/>
        <v>0</v>
      </c>
      <c r="AH783" s="74">
        <f t="shared" si="192"/>
        <v>0</v>
      </c>
      <c r="AI783" s="74">
        <f t="shared" si="207"/>
        <v>0</v>
      </c>
      <c r="AJ783" s="74">
        <f t="shared" si="202"/>
        <v>0</v>
      </c>
      <c r="AK783" s="74">
        <f t="shared" si="203"/>
        <v>0</v>
      </c>
    </row>
    <row r="784" spans="1:37" ht="15.75" customHeight="1">
      <c r="A784" s="20"/>
      <c r="B784" s="19"/>
      <c r="C784" s="19"/>
      <c r="D784" s="70"/>
      <c r="E784" s="71"/>
      <c r="F784" s="125" t="str">
        <f>IF($A784 &lt;&gt; "",VLOOKUP($A784,CSP!$1:$1048576,10,FALSE)/1000000,"")</f>
        <v/>
      </c>
      <c r="G784" s="125" t="str">
        <f>IF($A784 &lt;&gt; "",VLOOKUP($A784,CSP!$1:$1048576,14,FALSE)/1000000,"")</f>
        <v/>
      </c>
      <c r="H784" s="126" t="str">
        <f t="shared" si="204"/>
        <v/>
      </c>
      <c r="I784" s="126" t="str">
        <f t="shared" si="205"/>
        <v/>
      </c>
      <c r="J784" s="126" t="str">
        <f t="shared" si="193"/>
        <v/>
      </c>
      <c r="K784" s="132" t="str">
        <f>IF($A784 &lt;&gt; "",VLOOKUP($A784,CSP!$1:$1048576,11,FALSE),"")</f>
        <v/>
      </c>
      <c r="L784" s="133" t="str">
        <f>IF($A784 &lt;&gt; "",VLOOKUP($A784,CSP!$1:$1048576,25,FALSE),"")</f>
        <v/>
      </c>
      <c r="N784" s="142"/>
      <c r="O784" s="144"/>
      <c r="P784" s="141" t="str">
        <f t="shared" ca="1" si="194"/>
        <v/>
      </c>
      <c r="W784" s="96">
        <f>SUMIF($E$11:$E$1004,AA784,AE$11:$AE$1004)</f>
        <v>0</v>
      </c>
      <c r="X784" s="74" t="str">
        <f t="shared" si="195"/>
        <v>sans</v>
      </c>
      <c r="Y784" s="74">
        <f>SUMIF($E$11:$E$1004,AA784,AD$11:$AD$1004)</f>
        <v>0</v>
      </c>
      <c r="Z784" s="95">
        <f>SUMIF($E$11:$E$1004,AA784,AB$11:$AB$1004)</f>
        <v>0</v>
      </c>
      <c r="AA784" s="97">
        <f t="shared" si="206"/>
        <v>774</v>
      </c>
      <c r="AB784" s="74">
        <f t="shared" si="196"/>
        <v>0</v>
      </c>
      <c r="AC784" s="74">
        <f t="shared" si="197"/>
        <v>0</v>
      </c>
      <c r="AD784" s="74">
        <f t="shared" si="198"/>
        <v>0</v>
      </c>
      <c r="AE784" s="96">
        <f t="shared" si="199"/>
        <v>0</v>
      </c>
      <c r="AF784" s="74" t="str">
        <f t="shared" si="200"/>
        <v>sans</v>
      </c>
      <c r="AG784" s="74">
        <f t="shared" si="201"/>
        <v>0</v>
      </c>
      <c r="AH784" s="74">
        <f t="shared" si="192"/>
        <v>0</v>
      </c>
      <c r="AI784" s="74">
        <f t="shared" si="207"/>
        <v>0</v>
      </c>
      <c r="AJ784" s="74">
        <f t="shared" si="202"/>
        <v>0</v>
      </c>
      <c r="AK784" s="74">
        <f t="shared" si="203"/>
        <v>0</v>
      </c>
    </row>
    <row r="785" spans="1:37" ht="15.75" customHeight="1">
      <c r="A785" s="20"/>
      <c r="B785" s="19"/>
      <c r="C785" s="19"/>
      <c r="D785" s="70"/>
      <c r="E785" s="71"/>
      <c r="F785" s="125" t="str">
        <f>IF($A785 &lt;&gt; "",VLOOKUP($A785,CSP!$1:$1048576,10,FALSE)/1000000,"")</f>
        <v/>
      </c>
      <c r="G785" s="125" t="str">
        <f>IF($A785 &lt;&gt; "",VLOOKUP($A785,CSP!$1:$1048576,14,FALSE)/1000000,"")</f>
        <v/>
      </c>
      <c r="H785" s="126" t="str">
        <f t="shared" si="204"/>
        <v/>
      </c>
      <c r="I785" s="126" t="str">
        <f t="shared" si="205"/>
        <v/>
      </c>
      <c r="J785" s="126" t="str">
        <f t="shared" si="193"/>
        <v/>
      </c>
      <c r="K785" s="132" t="str">
        <f>IF($A785 &lt;&gt; "",VLOOKUP($A785,CSP!$1:$1048576,11,FALSE),"")</f>
        <v/>
      </c>
      <c r="L785" s="133" t="str">
        <f>IF($A785 &lt;&gt; "",VLOOKUP($A785,CSP!$1:$1048576,25,FALSE),"")</f>
        <v/>
      </c>
      <c r="N785" s="142"/>
      <c r="O785" s="144"/>
      <c r="P785" s="141" t="str">
        <f t="shared" ca="1" si="194"/>
        <v/>
      </c>
      <c r="W785" s="96">
        <f>SUMIF($E$11:$E$1004,AA785,AE$11:$AE$1004)</f>
        <v>0</v>
      </c>
      <c r="X785" s="74" t="str">
        <f t="shared" si="195"/>
        <v>sans</v>
      </c>
      <c r="Y785" s="74">
        <f>SUMIF($E$11:$E$1004,AA785,AD$11:$AD$1004)</f>
        <v>0</v>
      </c>
      <c r="Z785" s="95">
        <f>SUMIF($E$11:$E$1004,AA785,AB$11:$AB$1004)</f>
        <v>0</v>
      </c>
      <c r="AA785" s="97">
        <f t="shared" si="206"/>
        <v>775</v>
      </c>
      <c r="AB785" s="74">
        <f t="shared" si="196"/>
        <v>0</v>
      </c>
      <c r="AC785" s="74">
        <f t="shared" si="197"/>
        <v>0</v>
      </c>
      <c r="AD785" s="74">
        <f t="shared" si="198"/>
        <v>0</v>
      </c>
      <c r="AE785" s="96">
        <f t="shared" si="199"/>
        <v>0</v>
      </c>
      <c r="AF785" s="74" t="str">
        <f t="shared" si="200"/>
        <v>sans</v>
      </c>
      <c r="AG785" s="74">
        <f t="shared" si="201"/>
        <v>0</v>
      </c>
      <c r="AH785" s="74">
        <f t="shared" si="192"/>
        <v>0</v>
      </c>
      <c r="AI785" s="74">
        <f t="shared" si="207"/>
        <v>0</v>
      </c>
      <c r="AJ785" s="74">
        <f t="shared" si="202"/>
        <v>0</v>
      </c>
      <c r="AK785" s="74">
        <f t="shared" si="203"/>
        <v>0</v>
      </c>
    </row>
    <row r="786" spans="1:37" ht="15.75" customHeight="1">
      <c r="A786" s="20"/>
      <c r="B786" s="19"/>
      <c r="C786" s="19"/>
      <c r="D786" s="70"/>
      <c r="E786" s="71"/>
      <c r="F786" s="125" t="str">
        <f>IF($A786 &lt;&gt; "",VLOOKUP($A786,CSP!$1:$1048576,10,FALSE)/1000000,"")</f>
        <v/>
      </c>
      <c r="G786" s="125" t="str">
        <f>IF($A786 &lt;&gt; "",VLOOKUP($A786,CSP!$1:$1048576,14,FALSE)/1000000,"")</f>
        <v/>
      </c>
      <c r="H786" s="126" t="str">
        <f t="shared" si="204"/>
        <v/>
      </c>
      <c r="I786" s="126" t="str">
        <f t="shared" si="205"/>
        <v/>
      </c>
      <c r="J786" s="126" t="str">
        <f t="shared" si="193"/>
        <v/>
      </c>
      <c r="K786" s="132" t="str">
        <f>IF($A786 &lt;&gt; "",VLOOKUP($A786,CSP!$1:$1048576,11,FALSE),"")</f>
        <v/>
      </c>
      <c r="L786" s="133" t="str">
        <f>IF($A786 &lt;&gt; "",VLOOKUP($A786,CSP!$1:$1048576,25,FALSE),"")</f>
        <v/>
      </c>
      <c r="N786" s="142"/>
      <c r="O786" s="144"/>
      <c r="P786" s="141" t="str">
        <f t="shared" ca="1" si="194"/>
        <v/>
      </c>
      <c r="W786" s="96">
        <f>SUMIF($E$11:$E$1004,AA786,AE$11:$AE$1004)</f>
        <v>0</v>
      </c>
      <c r="X786" s="74" t="str">
        <f t="shared" si="195"/>
        <v>sans</v>
      </c>
      <c r="Y786" s="74">
        <f>SUMIF($E$11:$E$1004,AA786,AD$11:$AD$1004)</f>
        <v>0</v>
      </c>
      <c r="Z786" s="95">
        <f>SUMIF($E$11:$E$1004,AA786,AB$11:$AB$1004)</f>
        <v>0</v>
      </c>
      <c r="AA786" s="97">
        <f t="shared" si="206"/>
        <v>776</v>
      </c>
      <c r="AB786" s="74">
        <f t="shared" si="196"/>
        <v>0</v>
      </c>
      <c r="AC786" s="74">
        <f t="shared" si="197"/>
        <v>0</v>
      </c>
      <c r="AD786" s="74">
        <f t="shared" si="198"/>
        <v>0</v>
      </c>
      <c r="AE786" s="96">
        <f t="shared" si="199"/>
        <v>0</v>
      </c>
      <c r="AF786" s="74" t="str">
        <f t="shared" si="200"/>
        <v>sans</v>
      </c>
      <c r="AG786" s="74">
        <f t="shared" si="201"/>
        <v>0</v>
      </c>
      <c r="AH786" s="74">
        <f t="shared" si="192"/>
        <v>0</v>
      </c>
      <c r="AI786" s="74">
        <f t="shared" si="207"/>
        <v>0</v>
      </c>
      <c r="AJ786" s="74">
        <f t="shared" si="202"/>
        <v>0</v>
      </c>
      <c r="AK786" s="74">
        <f t="shared" si="203"/>
        <v>0</v>
      </c>
    </row>
    <row r="787" spans="1:37" ht="15.75" customHeight="1">
      <c r="A787" s="20"/>
      <c r="B787" s="19"/>
      <c r="C787" s="19"/>
      <c r="D787" s="70"/>
      <c r="E787" s="71"/>
      <c r="F787" s="125" t="str">
        <f>IF($A787 &lt;&gt; "",VLOOKUP($A787,CSP!$1:$1048576,10,FALSE)/1000000,"")</f>
        <v/>
      </c>
      <c r="G787" s="125" t="str">
        <f>IF($A787 &lt;&gt; "",VLOOKUP($A787,CSP!$1:$1048576,14,FALSE)/1000000,"")</f>
        <v/>
      </c>
      <c r="H787" s="126" t="str">
        <f t="shared" si="204"/>
        <v/>
      </c>
      <c r="I787" s="126" t="str">
        <f t="shared" si="205"/>
        <v/>
      </c>
      <c r="J787" s="126" t="str">
        <f t="shared" si="193"/>
        <v/>
      </c>
      <c r="K787" s="132" t="str">
        <f>IF($A787 &lt;&gt; "",VLOOKUP($A787,CSP!$1:$1048576,11,FALSE),"")</f>
        <v/>
      </c>
      <c r="L787" s="133" t="str">
        <f>IF($A787 &lt;&gt; "",VLOOKUP($A787,CSP!$1:$1048576,25,FALSE),"")</f>
        <v/>
      </c>
      <c r="N787" s="142"/>
      <c r="O787" s="144"/>
      <c r="P787" s="141" t="str">
        <f t="shared" ca="1" si="194"/>
        <v/>
      </c>
      <c r="W787" s="96">
        <f>SUMIF($E$11:$E$1004,AA787,AE$11:$AE$1004)</f>
        <v>0</v>
      </c>
      <c r="X787" s="74" t="str">
        <f t="shared" si="195"/>
        <v>sans</v>
      </c>
      <c r="Y787" s="74">
        <f>SUMIF($E$11:$E$1004,AA787,AD$11:$AD$1004)</f>
        <v>0</v>
      </c>
      <c r="Z787" s="95">
        <f>SUMIF($E$11:$E$1004,AA787,AB$11:$AB$1004)</f>
        <v>0</v>
      </c>
      <c r="AA787" s="97">
        <f t="shared" si="206"/>
        <v>777</v>
      </c>
      <c r="AB787" s="74">
        <f t="shared" si="196"/>
        <v>0</v>
      </c>
      <c r="AC787" s="74">
        <f t="shared" si="197"/>
        <v>0</v>
      </c>
      <c r="AD787" s="74">
        <f t="shared" si="198"/>
        <v>0</v>
      </c>
      <c r="AE787" s="96">
        <f t="shared" si="199"/>
        <v>0</v>
      </c>
      <c r="AF787" s="74" t="str">
        <f t="shared" si="200"/>
        <v>sans</v>
      </c>
      <c r="AG787" s="74">
        <f t="shared" si="201"/>
        <v>0</v>
      </c>
      <c r="AH787" s="74">
        <f t="shared" si="192"/>
        <v>0</v>
      </c>
      <c r="AI787" s="74">
        <f t="shared" si="207"/>
        <v>0</v>
      </c>
      <c r="AJ787" s="74">
        <f t="shared" si="202"/>
        <v>0</v>
      </c>
      <c r="AK787" s="74">
        <f t="shared" si="203"/>
        <v>0</v>
      </c>
    </row>
    <row r="788" spans="1:37" ht="15.75" customHeight="1">
      <c r="A788" s="20"/>
      <c r="B788" s="19"/>
      <c r="C788" s="19"/>
      <c r="D788" s="70"/>
      <c r="E788" s="71"/>
      <c r="F788" s="125" t="str">
        <f>IF($A788 &lt;&gt; "",VLOOKUP($A788,CSP!$1:$1048576,10,FALSE)/1000000,"")</f>
        <v/>
      </c>
      <c r="G788" s="125" t="str">
        <f>IF($A788 &lt;&gt; "",VLOOKUP($A788,CSP!$1:$1048576,14,FALSE)/1000000,"")</f>
        <v/>
      </c>
      <c r="H788" s="126" t="str">
        <f t="shared" si="204"/>
        <v/>
      </c>
      <c r="I788" s="126" t="str">
        <f t="shared" si="205"/>
        <v/>
      </c>
      <c r="J788" s="126" t="str">
        <f t="shared" si="193"/>
        <v/>
      </c>
      <c r="K788" s="132" t="str">
        <f>IF($A788 &lt;&gt; "",VLOOKUP($A788,CSP!$1:$1048576,11,FALSE),"")</f>
        <v/>
      </c>
      <c r="L788" s="133" t="str">
        <f>IF($A788 &lt;&gt; "",VLOOKUP($A788,CSP!$1:$1048576,25,FALSE),"")</f>
        <v/>
      </c>
      <c r="N788" s="142"/>
      <c r="O788" s="144"/>
      <c r="P788" s="141" t="str">
        <f t="shared" ca="1" si="194"/>
        <v/>
      </c>
      <c r="W788" s="96">
        <f>SUMIF($E$11:$E$1004,AA788,AE$11:$AE$1004)</f>
        <v>0</v>
      </c>
      <c r="X788" s="74" t="str">
        <f t="shared" si="195"/>
        <v>sans</v>
      </c>
      <c r="Y788" s="74">
        <f>SUMIF($E$11:$E$1004,AA788,AD$11:$AD$1004)</f>
        <v>0</v>
      </c>
      <c r="Z788" s="95">
        <f>SUMIF($E$11:$E$1004,AA788,AB$11:$AB$1004)</f>
        <v>0</v>
      </c>
      <c r="AA788" s="97">
        <f t="shared" si="206"/>
        <v>778</v>
      </c>
      <c r="AB788" s="74">
        <f t="shared" si="196"/>
        <v>0</v>
      </c>
      <c r="AC788" s="74">
        <f t="shared" si="197"/>
        <v>0</v>
      </c>
      <c r="AD788" s="74">
        <f t="shared" si="198"/>
        <v>0</v>
      </c>
      <c r="AE788" s="96">
        <f t="shared" si="199"/>
        <v>0</v>
      </c>
      <c r="AF788" s="74" t="str">
        <f t="shared" si="200"/>
        <v>sans</v>
      </c>
      <c r="AG788" s="74">
        <f t="shared" si="201"/>
        <v>0</v>
      </c>
      <c r="AH788" s="74">
        <f t="shared" si="192"/>
        <v>0</v>
      </c>
      <c r="AI788" s="74">
        <f t="shared" si="207"/>
        <v>0</v>
      </c>
      <c r="AJ788" s="74">
        <f t="shared" si="202"/>
        <v>0</v>
      </c>
      <c r="AK788" s="74">
        <f t="shared" si="203"/>
        <v>0</v>
      </c>
    </row>
    <row r="789" spans="1:37" ht="15.75" customHeight="1">
      <c r="A789" s="20"/>
      <c r="B789" s="19"/>
      <c r="C789" s="19"/>
      <c r="D789" s="70"/>
      <c r="E789" s="71"/>
      <c r="F789" s="125" t="str">
        <f>IF($A789 &lt;&gt; "",VLOOKUP($A789,CSP!$1:$1048576,10,FALSE)/1000000,"")</f>
        <v/>
      </c>
      <c r="G789" s="125" t="str">
        <f>IF($A789 &lt;&gt; "",VLOOKUP($A789,CSP!$1:$1048576,14,FALSE)/1000000,"")</f>
        <v/>
      </c>
      <c r="H789" s="126" t="str">
        <f t="shared" si="204"/>
        <v/>
      </c>
      <c r="I789" s="126" t="str">
        <f t="shared" si="205"/>
        <v/>
      </c>
      <c r="J789" s="126" t="str">
        <f t="shared" si="193"/>
        <v/>
      </c>
      <c r="K789" s="132" t="str">
        <f>IF($A789 &lt;&gt; "",VLOOKUP($A789,CSP!$1:$1048576,11,FALSE),"")</f>
        <v/>
      </c>
      <c r="L789" s="133" t="str">
        <f>IF($A789 &lt;&gt; "",VLOOKUP($A789,CSP!$1:$1048576,25,FALSE),"")</f>
        <v/>
      </c>
      <c r="N789" s="142"/>
      <c r="O789" s="144"/>
      <c r="P789" s="141" t="str">
        <f t="shared" ca="1" si="194"/>
        <v/>
      </c>
      <c r="W789" s="96">
        <f>SUMIF($E$11:$E$1004,AA789,AE$11:$AE$1004)</f>
        <v>0</v>
      </c>
      <c r="X789" s="74" t="str">
        <f t="shared" si="195"/>
        <v>sans</v>
      </c>
      <c r="Y789" s="74">
        <f>SUMIF($E$11:$E$1004,AA789,AD$11:$AD$1004)</f>
        <v>0</v>
      </c>
      <c r="Z789" s="95">
        <f>SUMIF($E$11:$E$1004,AA789,AB$11:$AB$1004)</f>
        <v>0</v>
      </c>
      <c r="AA789" s="97">
        <f t="shared" si="206"/>
        <v>779</v>
      </c>
      <c r="AB789" s="74">
        <f t="shared" si="196"/>
        <v>0</v>
      </c>
      <c r="AC789" s="74">
        <f t="shared" si="197"/>
        <v>0</v>
      </c>
      <c r="AD789" s="74">
        <f t="shared" si="198"/>
        <v>0</v>
      </c>
      <c r="AE789" s="96">
        <f t="shared" si="199"/>
        <v>0</v>
      </c>
      <c r="AF789" s="74" t="str">
        <f t="shared" si="200"/>
        <v>sans</v>
      </c>
      <c r="AG789" s="74">
        <f t="shared" si="201"/>
        <v>0</v>
      </c>
      <c r="AH789" s="74">
        <f t="shared" si="192"/>
        <v>0</v>
      </c>
      <c r="AI789" s="74">
        <f t="shared" si="207"/>
        <v>0</v>
      </c>
      <c r="AJ789" s="74">
        <f t="shared" si="202"/>
        <v>0</v>
      </c>
      <c r="AK789" s="74">
        <f t="shared" si="203"/>
        <v>0</v>
      </c>
    </row>
    <row r="790" spans="1:37" ht="15.75" customHeight="1">
      <c r="A790" s="20"/>
      <c r="B790" s="19"/>
      <c r="C790" s="19"/>
      <c r="D790" s="70"/>
      <c r="E790" s="71"/>
      <c r="F790" s="125" t="str">
        <f>IF($A790 &lt;&gt; "",VLOOKUP($A790,CSP!$1:$1048576,10,FALSE)/1000000,"")</f>
        <v/>
      </c>
      <c r="G790" s="125" t="str">
        <f>IF($A790 &lt;&gt; "",VLOOKUP($A790,CSP!$1:$1048576,14,FALSE)/1000000,"")</f>
        <v/>
      </c>
      <c r="H790" s="126" t="str">
        <f t="shared" si="204"/>
        <v/>
      </c>
      <c r="I790" s="126" t="str">
        <f t="shared" si="205"/>
        <v/>
      </c>
      <c r="J790" s="126" t="str">
        <f t="shared" si="193"/>
        <v/>
      </c>
      <c r="K790" s="132" t="str">
        <f>IF($A790 &lt;&gt; "",VLOOKUP($A790,CSP!$1:$1048576,11,FALSE),"")</f>
        <v/>
      </c>
      <c r="L790" s="133" t="str">
        <f>IF($A790 &lt;&gt; "",VLOOKUP($A790,CSP!$1:$1048576,25,FALSE),"")</f>
        <v/>
      </c>
      <c r="N790" s="142"/>
      <c r="O790" s="144"/>
      <c r="P790" s="141" t="str">
        <f t="shared" ca="1" si="194"/>
        <v/>
      </c>
      <c r="W790" s="96">
        <f>SUMIF($E$11:$E$1004,AA790,AE$11:$AE$1004)</f>
        <v>0</v>
      </c>
      <c r="X790" s="74" t="str">
        <f t="shared" si="195"/>
        <v>sans</v>
      </c>
      <c r="Y790" s="74">
        <f>SUMIF($E$11:$E$1004,AA790,AD$11:$AD$1004)</f>
        <v>0</v>
      </c>
      <c r="Z790" s="95">
        <f>SUMIF($E$11:$E$1004,AA790,AB$11:$AB$1004)</f>
        <v>0</v>
      </c>
      <c r="AA790" s="97">
        <f t="shared" si="206"/>
        <v>780</v>
      </c>
      <c r="AB790" s="74">
        <f t="shared" si="196"/>
        <v>0</v>
      </c>
      <c r="AC790" s="74">
        <f t="shared" si="197"/>
        <v>0</v>
      </c>
      <c r="AD790" s="74">
        <f t="shared" si="198"/>
        <v>0</v>
      </c>
      <c r="AE790" s="96">
        <f t="shared" si="199"/>
        <v>0</v>
      </c>
      <c r="AF790" s="74" t="str">
        <f t="shared" si="200"/>
        <v>sans</v>
      </c>
      <c r="AG790" s="74">
        <f t="shared" si="201"/>
        <v>0</v>
      </c>
      <c r="AH790" s="74">
        <f t="shared" si="192"/>
        <v>0</v>
      </c>
      <c r="AI790" s="74">
        <f t="shared" si="207"/>
        <v>0</v>
      </c>
      <c r="AJ790" s="74">
        <f t="shared" si="202"/>
        <v>0</v>
      </c>
      <c r="AK790" s="74">
        <f t="shared" si="203"/>
        <v>0</v>
      </c>
    </row>
    <row r="791" spans="1:37" ht="15.75" customHeight="1">
      <c r="A791" s="20"/>
      <c r="B791" s="19"/>
      <c r="C791" s="19"/>
      <c r="D791" s="70"/>
      <c r="E791" s="71"/>
      <c r="F791" s="125" t="str">
        <f>IF($A791 &lt;&gt; "",VLOOKUP($A791,CSP!$1:$1048576,10,FALSE)/1000000,"")</f>
        <v/>
      </c>
      <c r="G791" s="125" t="str">
        <f>IF($A791 &lt;&gt; "",VLOOKUP($A791,CSP!$1:$1048576,14,FALSE)/1000000,"")</f>
        <v/>
      </c>
      <c r="H791" s="126" t="str">
        <f t="shared" si="204"/>
        <v/>
      </c>
      <c r="I791" s="126" t="str">
        <f t="shared" si="205"/>
        <v/>
      </c>
      <c r="J791" s="126" t="str">
        <f t="shared" si="193"/>
        <v/>
      </c>
      <c r="K791" s="132" t="str">
        <f>IF($A791 &lt;&gt; "",VLOOKUP($A791,CSP!$1:$1048576,11,FALSE),"")</f>
        <v/>
      </c>
      <c r="L791" s="133" t="str">
        <f>IF($A791 &lt;&gt; "",VLOOKUP($A791,CSP!$1:$1048576,25,FALSE),"")</f>
        <v/>
      </c>
      <c r="N791" s="142"/>
      <c r="O791" s="144"/>
      <c r="P791" s="141" t="str">
        <f t="shared" ca="1" si="194"/>
        <v/>
      </c>
      <c r="W791" s="96">
        <f>SUMIF($E$11:$E$1004,AA791,AE$11:$AE$1004)</f>
        <v>0</v>
      </c>
      <c r="X791" s="74" t="str">
        <f t="shared" si="195"/>
        <v>sans</v>
      </c>
      <c r="Y791" s="74">
        <f>SUMIF($E$11:$E$1004,AA791,AD$11:$AD$1004)</f>
        <v>0</v>
      </c>
      <c r="Z791" s="95">
        <f>SUMIF($E$11:$E$1004,AA791,AB$11:$AB$1004)</f>
        <v>0</v>
      </c>
      <c r="AA791" s="97">
        <f t="shared" si="206"/>
        <v>781</v>
      </c>
      <c r="AB791" s="74">
        <f t="shared" si="196"/>
        <v>0</v>
      </c>
      <c r="AC791" s="74">
        <f t="shared" si="197"/>
        <v>0</v>
      </c>
      <c r="AD791" s="74">
        <f t="shared" si="198"/>
        <v>0</v>
      </c>
      <c r="AE791" s="96">
        <f t="shared" si="199"/>
        <v>0</v>
      </c>
      <c r="AF791" s="74" t="str">
        <f t="shared" si="200"/>
        <v>sans</v>
      </c>
      <c r="AG791" s="74">
        <f t="shared" si="201"/>
        <v>0</v>
      </c>
      <c r="AH791" s="74">
        <f t="shared" si="192"/>
        <v>0</v>
      </c>
      <c r="AI791" s="74">
        <f t="shared" si="207"/>
        <v>0</v>
      </c>
      <c r="AJ791" s="74">
        <f t="shared" si="202"/>
        <v>0</v>
      </c>
      <c r="AK791" s="74">
        <f t="shared" si="203"/>
        <v>0</v>
      </c>
    </row>
    <row r="792" spans="1:37" ht="15.75" customHeight="1">
      <c r="A792" s="20"/>
      <c r="B792" s="19"/>
      <c r="C792" s="19"/>
      <c r="D792" s="70"/>
      <c r="E792" s="71"/>
      <c r="F792" s="125" t="str">
        <f>IF($A792 &lt;&gt; "",VLOOKUP($A792,CSP!$1:$1048576,10,FALSE)/1000000,"")</f>
        <v/>
      </c>
      <c r="G792" s="125" t="str">
        <f>IF($A792 &lt;&gt; "",VLOOKUP($A792,CSP!$1:$1048576,14,FALSE)/1000000,"")</f>
        <v/>
      </c>
      <c r="H792" s="126" t="str">
        <f t="shared" si="204"/>
        <v/>
      </c>
      <c r="I792" s="126" t="str">
        <f t="shared" si="205"/>
        <v/>
      </c>
      <c r="J792" s="126" t="str">
        <f t="shared" si="193"/>
        <v/>
      </c>
      <c r="K792" s="132" t="str">
        <f>IF($A792 &lt;&gt; "",VLOOKUP($A792,CSP!$1:$1048576,11,FALSE),"")</f>
        <v/>
      </c>
      <c r="L792" s="133" t="str">
        <f>IF($A792 &lt;&gt; "",VLOOKUP($A792,CSP!$1:$1048576,25,FALSE),"")</f>
        <v/>
      </c>
      <c r="N792" s="142"/>
      <c r="O792" s="144"/>
      <c r="P792" s="141" t="str">
        <f t="shared" ca="1" si="194"/>
        <v/>
      </c>
      <c r="W792" s="96">
        <f>SUMIF($E$11:$E$1004,AA792,AE$11:$AE$1004)</f>
        <v>0</v>
      </c>
      <c r="X792" s="74" t="str">
        <f t="shared" si="195"/>
        <v>sans</v>
      </c>
      <c r="Y792" s="74">
        <f>SUMIF($E$11:$E$1004,AA792,AD$11:$AD$1004)</f>
        <v>0</v>
      </c>
      <c r="Z792" s="95">
        <f>SUMIF($E$11:$E$1004,AA792,AB$11:$AB$1004)</f>
        <v>0</v>
      </c>
      <c r="AA792" s="97">
        <f t="shared" si="206"/>
        <v>782</v>
      </c>
      <c r="AB792" s="74">
        <f t="shared" si="196"/>
        <v>0</v>
      </c>
      <c r="AC792" s="74">
        <f t="shared" si="197"/>
        <v>0</v>
      </c>
      <c r="AD792" s="74">
        <f t="shared" si="198"/>
        <v>0</v>
      </c>
      <c r="AE792" s="96">
        <f t="shared" si="199"/>
        <v>0</v>
      </c>
      <c r="AF792" s="74" t="str">
        <f t="shared" si="200"/>
        <v>sans</v>
      </c>
      <c r="AG792" s="74">
        <f t="shared" si="201"/>
        <v>0</v>
      </c>
      <c r="AH792" s="74">
        <f t="shared" si="192"/>
        <v>0</v>
      </c>
      <c r="AI792" s="74">
        <f t="shared" si="207"/>
        <v>0</v>
      </c>
      <c r="AJ792" s="74">
        <f t="shared" si="202"/>
        <v>0</v>
      </c>
      <c r="AK792" s="74">
        <f t="shared" si="203"/>
        <v>0</v>
      </c>
    </row>
    <row r="793" spans="1:37" ht="15.75" customHeight="1">
      <c r="A793" s="20"/>
      <c r="B793" s="19"/>
      <c r="C793" s="19"/>
      <c r="D793" s="70"/>
      <c r="E793" s="71"/>
      <c r="F793" s="125" t="str">
        <f>IF($A793 &lt;&gt; "",VLOOKUP($A793,CSP!$1:$1048576,10,FALSE)/1000000,"")</f>
        <v/>
      </c>
      <c r="G793" s="125" t="str">
        <f>IF($A793 &lt;&gt; "",VLOOKUP($A793,CSP!$1:$1048576,14,FALSE)/1000000,"")</f>
        <v/>
      </c>
      <c r="H793" s="126" t="str">
        <f t="shared" si="204"/>
        <v/>
      </c>
      <c r="I793" s="126" t="str">
        <f t="shared" si="205"/>
        <v/>
      </c>
      <c r="J793" s="126" t="str">
        <f t="shared" si="193"/>
        <v/>
      </c>
      <c r="K793" s="132" t="str">
        <f>IF($A793 &lt;&gt; "",VLOOKUP($A793,CSP!$1:$1048576,11,FALSE),"")</f>
        <v/>
      </c>
      <c r="L793" s="133" t="str">
        <f>IF($A793 &lt;&gt; "",VLOOKUP($A793,CSP!$1:$1048576,25,FALSE),"")</f>
        <v/>
      </c>
      <c r="N793" s="142"/>
      <c r="O793" s="144"/>
      <c r="P793" s="141" t="str">
        <f t="shared" ca="1" si="194"/>
        <v/>
      </c>
      <c r="W793" s="96">
        <f>SUMIF($E$11:$E$1004,AA793,AE$11:$AE$1004)</f>
        <v>0</v>
      </c>
      <c r="X793" s="74" t="str">
        <f t="shared" si="195"/>
        <v>sans</v>
      </c>
      <c r="Y793" s="74">
        <f>SUMIF($E$11:$E$1004,AA793,AD$11:$AD$1004)</f>
        <v>0</v>
      </c>
      <c r="Z793" s="95">
        <f>SUMIF($E$11:$E$1004,AA793,AB$11:$AB$1004)</f>
        <v>0</v>
      </c>
      <c r="AA793" s="97">
        <f t="shared" si="206"/>
        <v>783</v>
      </c>
      <c r="AB793" s="74">
        <f t="shared" si="196"/>
        <v>0</v>
      </c>
      <c r="AC793" s="74">
        <f t="shared" si="197"/>
        <v>0</v>
      </c>
      <c r="AD793" s="74">
        <f t="shared" si="198"/>
        <v>0</v>
      </c>
      <c r="AE793" s="96">
        <f t="shared" si="199"/>
        <v>0</v>
      </c>
      <c r="AF793" s="74" t="str">
        <f t="shared" si="200"/>
        <v>sans</v>
      </c>
      <c r="AG793" s="74">
        <f t="shared" si="201"/>
        <v>0</v>
      </c>
      <c r="AH793" s="74">
        <f t="shared" si="192"/>
        <v>0</v>
      </c>
      <c r="AI793" s="74">
        <f t="shared" si="207"/>
        <v>0</v>
      </c>
      <c r="AJ793" s="74">
        <f t="shared" si="202"/>
        <v>0</v>
      </c>
      <c r="AK793" s="74">
        <f t="shared" si="203"/>
        <v>0</v>
      </c>
    </row>
    <row r="794" spans="1:37" ht="15.75" customHeight="1">
      <c r="A794" s="20"/>
      <c r="B794" s="19"/>
      <c r="C794" s="19"/>
      <c r="D794" s="70"/>
      <c r="E794" s="71"/>
      <c r="F794" s="125" t="str">
        <f>IF($A794 &lt;&gt; "",VLOOKUP($A794,CSP!$1:$1048576,10,FALSE)/1000000,"")</f>
        <v/>
      </c>
      <c r="G794" s="125" t="str">
        <f>IF($A794 &lt;&gt; "",VLOOKUP($A794,CSP!$1:$1048576,14,FALSE)/1000000,"")</f>
        <v/>
      </c>
      <c r="H794" s="126" t="str">
        <f t="shared" si="204"/>
        <v/>
      </c>
      <c r="I794" s="126" t="str">
        <f t="shared" si="205"/>
        <v/>
      </c>
      <c r="J794" s="126" t="str">
        <f t="shared" si="193"/>
        <v/>
      </c>
      <c r="K794" s="132" t="str">
        <f>IF($A794 &lt;&gt; "",VLOOKUP($A794,CSP!$1:$1048576,11,FALSE),"")</f>
        <v/>
      </c>
      <c r="L794" s="133" t="str">
        <f>IF($A794 &lt;&gt; "",VLOOKUP($A794,CSP!$1:$1048576,25,FALSE),"")</f>
        <v/>
      </c>
      <c r="N794" s="142"/>
      <c r="O794" s="144"/>
      <c r="P794" s="141" t="str">
        <f t="shared" ca="1" si="194"/>
        <v/>
      </c>
      <c r="W794" s="96">
        <f>SUMIF($E$11:$E$1004,AA794,AE$11:$AE$1004)</f>
        <v>0</v>
      </c>
      <c r="X794" s="74" t="str">
        <f t="shared" si="195"/>
        <v>sans</v>
      </c>
      <c r="Y794" s="74">
        <f>SUMIF($E$11:$E$1004,AA794,AD$11:$AD$1004)</f>
        <v>0</v>
      </c>
      <c r="Z794" s="95">
        <f>SUMIF($E$11:$E$1004,AA794,AB$11:$AB$1004)</f>
        <v>0</v>
      </c>
      <c r="AA794" s="97">
        <f t="shared" si="206"/>
        <v>784</v>
      </c>
      <c r="AB794" s="74">
        <f t="shared" si="196"/>
        <v>0</v>
      </c>
      <c r="AC794" s="74">
        <f t="shared" si="197"/>
        <v>0</v>
      </c>
      <c r="AD794" s="74">
        <f t="shared" si="198"/>
        <v>0</v>
      </c>
      <c r="AE794" s="96">
        <f t="shared" si="199"/>
        <v>0</v>
      </c>
      <c r="AF794" s="74" t="str">
        <f t="shared" si="200"/>
        <v>sans</v>
      </c>
      <c r="AG794" s="74">
        <f t="shared" si="201"/>
        <v>0</v>
      </c>
      <c r="AH794" s="74">
        <f t="shared" si="192"/>
        <v>0</v>
      </c>
      <c r="AI794" s="74">
        <f t="shared" si="207"/>
        <v>0</v>
      </c>
      <c r="AJ794" s="74">
        <f t="shared" si="202"/>
        <v>0</v>
      </c>
      <c r="AK794" s="74">
        <f t="shared" si="203"/>
        <v>0</v>
      </c>
    </row>
    <row r="795" spans="1:37" ht="15.75" customHeight="1">
      <c r="A795" s="20"/>
      <c r="B795" s="19"/>
      <c r="C795" s="19"/>
      <c r="D795" s="70"/>
      <c r="E795" s="71"/>
      <c r="F795" s="125" t="str">
        <f>IF($A795 &lt;&gt; "",VLOOKUP($A795,CSP!$1:$1048576,10,FALSE)/1000000,"")</f>
        <v/>
      </c>
      <c r="G795" s="125" t="str">
        <f>IF($A795 &lt;&gt; "",VLOOKUP($A795,CSP!$1:$1048576,14,FALSE)/1000000,"")</f>
        <v/>
      </c>
      <c r="H795" s="126" t="str">
        <f t="shared" si="204"/>
        <v/>
      </c>
      <c r="I795" s="126" t="str">
        <f t="shared" si="205"/>
        <v/>
      </c>
      <c r="J795" s="126" t="str">
        <f t="shared" si="193"/>
        <v/>
      </c>
      <c r="K795" s="132" t="str">
        <f>IF($A795 &lt;&gt; "",VLOOKUP($A795,CSP!$1:$1048576,11,FALSE),"")</f>
        <v/>
      </c>
      <c r="L795" s="133" t="str">
        <f>IF($A795 &lt;&gt; "",VLOOKUP($A795,CSP!$1:$1048576,25,FALSE),"")</f>
        <v/>
      </c>
      <c r="N795" s="142"/>
      <c r="O795" s="144"/>
      <c r="P795" s="141" t="str">
        <f t="shared" ca="1" si="194"/>
        <v/>
      </c>
      <c r="W795" s="96">
        <f>SUMIF($E$11:$E$1004,AA795,AE$11:$AE$1004)</f>
        <v>0</v>
      </c>
      <c r="X795" s="74" t="str">
        <f t="shared" si="195"/>
        <v>sans</v>
      </c>
      <c r="Y795" s="74">
        <f>SUMIF($E$11:$E$1004,AA795,AD$11:$AD$1004)</f>
        <v>0</v>
      </c>
      <c r="Z795" s="95">
        <f>SUMIF($E$11:$E$1004,AA795,AB$11:$AB$1004)</f>
        <v>0</v>
      </c>
      <c r="AA795" s="97">
        <f t="shared" si="206"/>
        <v>785</v>
      </c>
      <c r="AB795" s="74">
        <f t="shared" si="196"/>
        <v>0</v>
      </c>
      <c r="AC795" s="74">
        <f t="shared" si="197"/>
        <v>0</v>
      </c>
      <c r="AD795" s="74">
        <f t="shared" si="198"/>
        <v>0</v>
      </c>
      <c r="AE795" s="96">
        <f t="shared" si="199"/>
        <v>0</v>
      </c>
      <c r="AF795" s="74" t="str">
        <f t="shared" si="200"/>
        <v>sans</v>
      </c>
      <c r="AG795" s="74">
        <f t="shared" si="201"/>
        <v>0</v>
      </c>
      <c r="AH795" s="74">
        <f t="shared" si="192"/>
        <v>0</v>
      </c>
      <c r="AI795" s="74">
        <f t="shared" si="207"/>
        <v>0</v>
      </c>
      <c r="AJ795" s="74">
        <f t="shared" si="202"/>
        <v>0</v>
      </c>
      <c r="AK795" s="74">
        <f t="shared" si="203"/>
        <v>0</v>
      </c>
    </row>
    <row r="796" spans="1:37" ht="15.75" customHeight="1">
      <c r="A796" s="20"/>
      <c r="B796" s="19"/>
      <c r="C796" s="19"/>
      <c r="D796" s="70"/>
      <c r="E796" s="71"/>
      <c r="F796" s="125" t="str">
        <f>IF($A796 &lt;&gt; "",VLOOKUP($A796,CSP!$1:$1048576,10,FALSE)/1000000,"")</f>
        <v/>
      </c>
      <c r="G796" s="125" t="str">
        <f>IF($A796 &lt;&gt; "",VLOOKUP($A796,CSP!$1:$1048576,14,FALSE)/1000000,"")</f>
        <v/>
      </c>
      <c r="H796" s="126" t="str">
        <f t="shared" si="204"/>
        <v/>
      </c>
      <c r="I796" s="126" t="str">
        <f t="shared" si="205"/>
        <v/>
      </c>
      <c r="J796" s="126" t="str">
        <f t="shared" si="193"/>
        <v/>
      </c>
      <c r="K796" s="132" t="str">
        <f>IF($A796 &lt;&gt; "",VLOOKUP($A796,CSP!$1:$1048576,11,FALSE),"")</f>
        <v/>
      </c>
      <c r="L796" s="133" t="str">
        <f>IF($A796 &lt;&gt; "",VLOOKUP($A796,CSP!$1:$1048576,25,FALSE),"")</f>
        <v/>
      </c>
      <c r="N796" s="142"/>
      <c r="O796" s="144"/>
      <c r="P796" s="141" t="str">
        <f t="shared" ca="1" si="194"/>
        <v/>
      </c>
      <c r="W796" s="96">
        <f>SUMIF($E$11:$E$1004,AA796,AE$11:$AE$1004)</f>
        <v>0</v>
      </c>
      <c r="X796" s="74" t="str">
        <f t="shared" si="195"/>
        <v>sans</v>
      </c>
      <c r="Y796" s="74">
        <f>SUMIF($E$11:$E$1004,AA796,AD$11:$AD$1004)</f>
        <v>0</v>
      </c>
      <c r="Z796" s="95">
        <f>SUMIF($E$11:$E$1004,AA796,AB$11:$AB$1004)</f>
        <v>0</v>
      </c>
      <c r="AA796" s="97">
        <f t="shared" si="206"/>
        <v>786</v>
      </c>
      <c r="AB796" s="74">
        <f t="shared" si="196"/>
        <v>0</v>
      </c>
      <c r="AC796" s="74">
        <f t="shared" si="197"/>
        <v>0</v>
      </c>
      <c r="AD796" s="74">
        <f t="shared" si="198"/>
        <v>0</v>
      </c>
      <c r="AE796" s="96">
        <f t="shared" si="199"/>
        <v>0</v>
      </c>
      <c r="AF796" s="74" t="str">
        <f t="shared" si="200"/>
        <v>sans</v>
      </c>
      <c r="AG796" s="74">
        <f t="shared" si="201"/>
        <v>0</v>
      </c>
      <c r="AH796" s="74">
        <f t="shared" si="192"/>
        <v>0</v>
      </c>
      <c r="AI796" s="74">
        <f t="shared" si="207"/>
        <v>0</v>
      </c>
      <c r="AJ796" s="74">
        <f t="shared" si="202"/>
        <v>0</v>
      </c>
      <c r="AK796" s="74">
        <f t="shared" si="203"/>
        <v>0</v>
      </c>
    </row>
    <row r="797" spans="1:37" ht="15.75" customHeight="1">
      <c r="A797" s="20"/>
      <c r="B797" s="19"/>
      <c r="C797" s="19"/>
      <c r="D797" s="70"/>
      <c r="E797" s="71"/>
      <c r="F797" s="125" t="str">
        <f>IF($A797 &lt;&gt; "",VLOOKUP($A797,CSP!$1:$1048576,10,FALSE)/1000000,"")</f>
        <v/>
      </c>
      <c r="G797" s="125" t="str">
        <f>IF($A797 &lt;&gt; "",VLOOKUP($A797,CSP!$1:$1048576,14,FALSE)/1000000,"")</f>
        <v/>
      </c>
      <c r="H797" s="126" t="str">
        <f t="shared" si="204"/>
        <v/>
      </c>
      <c r="I797" s="126" t="str">
        <f t="shared" si="205"/>
        <v/>
      </c>
      <c r="J797" s="126" t="str">
        <f t="shared" si="193"/>
        <v/>
      </c>
      <c r="K797" s="132" t="str">
        <f>IF($A797 &lt;&gt; "",VLOOKUP($A797,CSP!$1:$1048576,11,FALSE),"")</f>
        <v/>
      </c>
      <c r="L797" s="133" t="str">
        <f>IF($A797 &lt;&gt; "",VLOOKUP($A797,CSP!$1:$1048576,25,FALSE),"")</f>
        <v/>
      </c>
      <c r="N797" s="142"/>
      <c r="O797" s="144"/>
      <c r="P797" s="141" t="str">
        <f t="shared" ca="1" si="194"/>
        <v/>
      </c>
      <c r="W797" s="96">
        <f>SUMIF($E$11:$E$1004,AA797,AE$11:$AE$1004)</f>
        <v>0</v>
      </c>
      <c r="X797" s="74" t="str">
        <f t="shared" si="195"/>
        <v>sans</v>
      </c>
      <c r="Y797" s="74">
        <f>SUMIF($E$11:$E$1004,AA797,AD$11:$AD$1004)</f>
        <v>0</v>
      </c>
      <c r="Z797" s="95">
        <f>SUMIF($E$11:$E$1004,AA797,AB$11:$AB$1004)</f>
        <v>0</v>
      </c>
      <c r="AA797" s="97">
        <f t="shared" si="206"/>
        <v>787</v>
      </c>
      <c r="AB797" s="74">
        <f t="shared" si="196"/>
        <v>0</v>
      </c>
      <c r="AC797" s="74">
        <f t="shared" si="197"/>
        <v>0</v>
      </c>
      <c r="AD797" s="74">
        <f t="shared" si="198"/>
        <v>0</v>
      </c>
      <c r="AE797" s="96">
        <f t="shared" si="199"/>
        <v>0</v>
      </c>
      <c r="AF797" s="74" t="str">
        <f t="shared" si="200"/>
        <v>sans</v>
      </c>
      <c r="AG797" s="74">
        <f t="shared" si="201"/>
        <v>0</v>
      </c>
      <c r="AH797" s="74">
        <f t="shared" si="192"/>
        <v>0</v>
      </c>
      <c r="AI797" s="74">
        <f t="shared" si="207"/>
        <v>0</v>
      </c>
      <c r="AJ797" s="74">
        <f t="shared" si="202"/>
        <v>0</v>
      </c>
      <c r="AK797" s="74">
        <f t="shared" si="203"/>
        <v>0</v>
      </c>
    </row>
    <row r="798" spans="1:37" ht="15.75" customHeight="1">
      <c r="A798" s="20"/>
      <c r="B798" s="19"/>
      <c r="C798" s="19"/>
      <c r="D798" s="70"/>
      <c r="E798" s="71"/>
      <c r="F798" s="125" t="str">
        <f>IF($A798 &lt;&gt; "",VLOOKUP($A798,CSP!$1:$1048576,10,FALSE)/1000000,"")</f>
        <v/>
      </c>
      <c r="G798" s="125" t="str">
        <f>IF($A798 &lt;&gt; "",VLOOKUP($A798,CSP!$1:$1048576,14,FALSE)/1000000,"")</f>
        <v/>
      </c>
      <c r="H798" s="126" t="str">
        <f t="shared" si="204"/>
        <v/>
      </c>
      <c r="I798" s="126" t="str">
        <f t="shared" si="205"/>
        <v/>
      </c>
      <c r="J798" s="126" t="str">
        <f t="shared" si="193"/>
        <v/>
      </c>
      <c r="K798" s="132" t="str">
        <f>IF($A798 &lt;&gt; "",VLOOKUP($A798,CSP!$1:$1048576,11,FALSE),"")</f>
        <v/>
      </c>
      <c r="L798" s="133" t="str">
        <f>IF($A798 &lt;&gt; "",VLOOKUP($A798,CSP!$1:$1048576,25,FALSE),"")</f>
        <v/>
      </c>
      <c r="N798" s="142"/>
      <c r="O798" s="144"/>
      <c r="P798" s="141" t="str">
        <f t="shared" ca="1" si="194"/>
        <v/>
      </c>
      <c r="W798" s="96">
        <f>SUMIF($E$11:$E$1004,AA798,AE$11:$AE$1004)</f>
        <v>0</v>
      </c>
      <c r="X798" s="74" t="str">
        <f t="shared" si="195"/>
        <v>sans</v>
      </c>
      <c r="Y798" s="74">
        <f>SUMIF($E$11:$E$1004,AA798,AD$11:$AD$1004)</f>
        <v>0</v>
      </c>
      <c r="Z798" s="95">
        <f>SUMIF($E$11:$E$1004,AA798,AB$11:$AB$1004)</f>
        <v>0</v>
      </c>
      <c r="AA798" s="97">
        <f t="shared" si="206"/>
        <v>788</v>
      </c>
      <c r="AB798" s="74">
        <f t="shared" si="196"/>
        <v>0</v>
      </c>
      <c r="AC798" s="74">
        <f t="shared" si="197"/>
        <v>0</v>
      </c>
      <c r="AD798" s="74">
        <f t="shared" si="198"/>
        <v>0</v>
      </c>
      <c r="AE798" s="96">
        <f t="shared" si="199"/>
        <v>0</v>
      </c>
      <c r="AF798" s="74" t="str">
        <f t="shared" si="200"/>
        <v>sans</v>
      </c>
      <c r="AG798" s="74">
        <f t="shared" si="201"/>
        <v>0</v>
      </c>
      <c r="AH798" s="74">
        <f t="shared" si="192"/>
        <v>0</v>
      </c>
      <c r="AI798" s="74">
        <f t="shared" si="207"/>
        <v>0</v>
      </c>
      <c r="AJ798" s="74">
        <f t="shared" si="202"/>
        <v>0</v>
      </c>
      <c r="AK798" s="74">
        <f t="shared" si="203"/>
        <v>0</v>
      </c>
    </row>
    <row r="799" spans="1:37" ht="15.75" customHeight="1">
      <c r="A799" s="20"/>
      <c r="B799" s="19"/>
      <c r="C799" s="19"/>
      <c r="D799" s="70"/>
      <c r="E799" s="71"/>
      <c r="F799" s="125" t="str">
        <f>IF($A799 &lt;&gt; "",VLOOKUP($A799,CSP!$1:$1048576,10,FALSE)/1000000,"")</f>
        <v/>
      </c>
      <c r="G799" s="125" t="str">
        <f>IF($A799 &lt;&gt; "",VLOOKUP($A799,CSP!$1:$1048576,14,FALSE)/1000000,"")</f>
        <v/>
      </c>
      <c r="H799" s="126" t="str">
        <f t="shared" si="204"/>
        <v/>
      </c>
      <c r="I799" s="126" t="str">
        <f t="shared" si="205"/>
        <v/>
      </c>
      <c r="J799" s="126" t="str">
        <f t="shared" si="193"/>
        <v/>
      </c>
      <c r="K799" s="132" t="str">
        <f>IF($A799 &lt;&gt; "",VLOOKUP($A799,CSP!$1:$1048576,11,FALSE),"")</f>
        <v/>
      </c>
      <c r="L799" s="133" t="str">
        <f>IF($A799 &lt;&gt; "",VLOOKUP($A799,CSP!$1:$1048576,25,FALSE),"")</f>
        <v/>
      </c>
      <c r="N799" s="142"/>
      <c r="O799" s="144"/>
      <c r="P799" s="141" t="str">
        <f t="shared" ca="1" si="194"/>
        <v/>
      </c>
      <c r="W799" s="96">
        <f>SUMIF($E$11:$E$1004,AA799,AE$11:$AE$1004)</f>
        <v>0</v>
      </c>
      <c r="X799" s="74" t="str">
        <f t="shared" si="195"/>
        <v>sans</v>
      </c>
      <c r="Y799" s="74">
        <f>SUMIF($E$11:$E$1004,AA799,AD$11:$AD$1004)</f>
        <v>0</v>
      </c>
      <c r="Z799" s="95">
        <f>SUMIF($E$11:$E$1004,AA799,AB$11:$AB$1004)</f>
        <v>0</v>
      </c>
      <c r="AA799" s="97">
        <f t="shared" si="206"/>
        <v>789</v>
      </c>
      <c r="AB799" s="74">
        <f t="shared" si="196"/>
        <v>0</v>
      </c>
      <c r="AC799" s="74">
        <f t="shared" si="197"/>
        <v>0</v>
      </c>
      <c r="AD799" s="74">
        <f t="shared" si="198"/>
        <v>0</v>
      </c>
      <c r="AE799" s="96">
        <f t="shared" si="199"/>
        <v>0</v>
      </c>
      <c r="AF799" s="74" t="str">
        <f t="shared" si="200"/>
        <v>sans</v>
      </c>
      <c r="AG799" s="74">
        <f t="shared" si="201"/>
        <v>0</v>
      </c>
      <c r="AH799" s="74">
        <f t="shared" si="192"/>
        <v>0</v>
      </c>
      <c r="AI799" s="74">
        <f t="shared" si="207"/>
        <v>0</v>
      </c>
      <c r="AJ799" s="74">
        <f t="shared" si="202"/>
        <v>0</v>
      </c>
      <c r="AK799" s="74">
        <f t="shared" si="203"/>
        <v>0</v>
      </c>
    </row>
    <row r="800" spans="1:37" ht="15.75" customHeight="1">
      <c r="A800" s="20"/>
      <c r="B800" s="19"/>
      <c r="C800" s="19"/>
      <c r="D800" s="70"/>
      <c r="E800" s="71"/>
      <c r="F800" s="125" t="str">
        <f>IF($A800 &lt;&gt; "",VLOOKUP($A800,CSP!$1:$1048576,10,FALSE)/1000000,"")</f>
        <v/>
      </c>
      <c r="G800" s="125" t="str">
        <f>IF($A800 &lt;&gt; "",VLOOKUP($A800,CSP!$1:$1048576,14,FALSE)/1000000,"")</f>
        <v/>
      </c>
      <c r="H800" s="126" t="str">
        <f t="shared" si="204"/>
        <v/>
      </c>
      <c r="I800" s="126" t="str">
        <f t="shared" si="205"/>
        <v/>
      </c>
      <c r="J800" s="126" t="str">
        <f t="shared" si="193"/>
        <v/>
      </c>
      <c r="K800" s="132" t="str">
        <f>IF($A800 &lt;&gt; "",VLOOKUP($A800,CSP!$1:$1048576,11,FALSE),"")</f>
        <v/>
      </c>
      <c r="L800" s="133" t="str">
        <f>IF($A800 &lt;&gt; "",VLOOKUP($A800,CSP!$1:$1048576,25,FALSE),"")</f>
        <v/>
      </c>
      <c r="N800" s="142"/>
      <c r="O800" s="144"/>
      <c r="P800" s="141" t="str">
        <f t="shared" ca="1" si="194"/>
        <v/>
      </c>
      <c r="W800" s="96">
        <f>SUMIF($E$11:$E$1004,AA800,AE$11:$AE$1004)</f>
        <v>0</v>
      </c>
      <c r="X800" s="74" t="str">
        <f t="shared" si="195"/>
        <v>sans</v>
      </c>
      <c r="Y800" s="74">
        <f>SUMIF($E$11:$E$1004,AA800,AD$11:$AD$1004)</f>
        <v>0</v>
      </c>
      <c r="Z800" s="95">
        <f>SUMIF($E$11:$E$1004,AA800,AB$11:$AB$1004)</f>
        <v>0</v>
      </c>
      <c r="AA800" s="97">
        <f t="shared" si="206"/>
        <v>790</v>
      </c>
      <c r="AB800" s="74">
        <f t="shared" si="196"/>
        <v>0</v>
      </c>
      <c r="AC800" s="74">
        <f t="shared" si="197"/>
        <v>0</v>
      </c>
      <c r="AD800" s="74">
        <f t="shared" si="198"/>
        <v>0</v>
      </c>
      <c r="AE800" s="96">
        <f t="shared" si="199"/>
        <v>0</v>
      </c>
      <c r="AF800" s="74" t="str">
        <f t="shared" si="200"/>
        <v>sans</v>
      </c>
      <c r="AG800" s="74">
        <f t="shared" si="201"/>
        <v>0</v>
      </c>
      <c r="AH800" s="74">
        <f t="shared" si="192"/>
        <v>0</v>
      </c>
      <c r="AI800" s="74">
        <f t="shared" si="207"/>
        <v>0</v>
      </c>
      <c r="AJ800" s="74">
        <f t="shared" si="202"/>
        <v>0</v>
      </c>
      <c r="AK800" s="74">
        <f t="shared" si="203"/>
        <v>0</v>
      </c>
    </row>
    <row r="801" spans="1:37" ht="15.75" customHeight="1">
      <c r="A801" s="20"/>
      <c r="B801" s="19"/>
      <c r="C801" s="19"/>
      <c r="D801" s="70"/>
      <c r="E801" s="71"/>
      <c r="F801" s="125" t="str">
        <f>IF($A801 &lt;&gt; "",VLOOKUP($A801,CSP!$1:$1048576,10,FALSE)/1000000,"")</f>
        <v/>
      </c>
      <c r="G801" s="125" t="str">
        <f>IF($A801 &lt;&gt; "",VLOOKUP($A801,CSP!$1:$1048576,14,FALSE)/1000000,"")</f>
        <v/>
      </c>
      <c r="H801" s="126" t="str">
        <f t="shared" si="204"/>
        <v/>
      </c>
      <c r="I801" s="126" t="str">
        <f t="shared" si="205"/>
        <v/>
      </c>
      <c r="J801" s="126" t="str">
        <f t="shared" si="193"/>
        <v/>
      </c>
      <c r="K801" s="132" t="str">
        <f>IF($A801 &lt;&gt; "",VLOOKUP($A801,CSP!$1:$1048576,11,FALSE),"")</f>
        <v/>
      </c>
      <c r="L801" s="133" t="str">
        <f>IF($A801 &lt;&gt; "",VLOOKUP($A801,CSP!$1:$1048576,25,FALSE),"")</f>
        <v/>
      </c>
      <c r="N801" s="142"/>
      <c r="O801" s="144"/>
      <c r="P801" s="141" t="str">
        <f t="shared" ca="1" si="194"/>
        <v/>
      </c>
      <c r="W801" s="96">
        <f>SUMIF($E$11:$E$1004,AA801,AE$11:$AE$1004)</f>
        <v>0</v>
      </c>
      <c r="X801" s="74" t="str">
        <f t="shared" si="195"/>
        <v>sans</v>
      </c>
      <c r="Y801" s="74">
        <f>SUMIF($E$11:$E$1004,AA801,AD$11:$AD$1004)</f>
        <v>0</v>
      </c>
      <c r="Z801" s="95">
        <f>SUMIF($E$11:$E$1004,AA801,AB$11:$AB$1004)</f>
        <v>0</v>
      </c>
      <c r="AA801" s="97">
        <f t="shared" si="206"/>
        <v>791</v>
      </c>
      <c r="AB801" s="74">
        <f t="shared" si="196"/>
        <v>0</v>
      </c>
      <c r="AC801" s="74">
        <f t="shared" si="197"/>
        <v>0</v>
      </c>
      <c r="AD801" s="74">
        <f t="shared" si="198"/>
        <v>0</v>
      </c>
      <c r="AE801" s="96">
        <f t="shared" si="199"/>
        <v>0</v>
      </c>
      <c r="AF801" s="74" t="str">
        <f t="shared" si="200"/>
        <v>sans</v>
      </c>
      <c r="AG801" s="74">
        <f t="shared" si="201"/>
        <v>0</v>
      </c>
      <c r="AH801" s="74">
        <f t="shared" si="192"/>
        <v>0</v>
      </c>
      <c r="AI801" s="74">
        <f t="shared" si="207"/>
        <v>0</v>
      </c>
      <c r="AJ801" s="74">
        <f t="shared" si="202"/>
        <v>0</v>
      </c>
      <c r="AK801" s="74">
        <f t="shared" si="203"/>
        <v>0</v>
      </c>
    </row>
    <row r="802" spans="1:37" ht="15.75" customHeight="1">
      <c r="A802" s="20"/>
      <c r="B802" s="19"/>
      <c r="C802" s="19"/>
      <c r="D802" s="70"/>
      <c r="E802" s="71"/>
      <c r="F802" s="125" t="str">
        <f>IF($A802 &lt;&gt; "",VLOOKUP($A802,CSP!$1:$1048576,10,FALSE)/1000000,"")</f>
        <v/>
      </c>
      <c r="G802" s="125" t="str">
        <f>IF($A802 &lt;&gt; "",VLOOKUP($A802,CSP!$1:$1048576,14,FALSE)/1000000,"")</f>
        <v/>
      </c>
      <c r="H802" s="126" t="str">
        <f t="shared" si="204"/>
        <v/>
      </c>
      <c r="I802" s="126" t="str">
        <f t="shared" si="205"/>
        <v/>
      </c>
      <c r="J802" s="126" t="str">
        <f t="shared" si="193"/>
        <v/>
      </c>
      <c r="K802" s="132" t="str">
        <f>IF($A802 &lt;&gt; "",VLOOKUP($A802,CSP!$1:$1048576,11,FALSE),"")</f>
        <v/>
      </c>
      <c r="L802" s="133" t="str">
        <f>IF($A802 &lt;&gt; "",VLOOKUP($A802,CSP!$1:$1048576,25,FALSE),"")</f>
        <v/>
      </c>
      <c r="N802" s="142"/>
      <c r="O802" s="144"/>
      <c r="P802" s="141" t="str">
        <f t="shared" ca="1" si="194"/>
        <v/>
      </c>
      <c r="W802" s="96">
        <f>SUMIF($E$11:$E$1004,AA802,AE$11:$AE$1004)</f>
        <v>0</v>
      </c>
      <c r="X802" s="74" t="str">
        <f t="shared" si="195"/>
        <v>sans</v>
      </c>
      <c r="Y802" s="74">
        <f>SUMIF($E$11:$E$1004,AA802,AD$11:$AD$1004)</f>
        <v>0</v>
      </c>
      <c r="Z802" s="95">
        <f>SUMIF($E$11:$E$1004,AA802,AB$11:$AB$1004)</f>
        <v>0</v>
      </c>
      <c r="AA802" s="97">
        <f t="shared" si="206"/>
        <v>792</v>
      </c>
      <c r="AB802" s="74">
        <f t="shared" si="196"/>
        <v>0</v>
      </c>
      <c r="AC802" s="74">
        <f t="shared" si="197"/>
        <v>0</v>
      </c>
      <c r="AD802" s="74">
        <f t="shared" si="198"/>
        <v>0</v>
      </c>
      <c r="AE802" s="96">
        <f t="shared" si="199"/>
        <v>0</v>
      </c>
      <c r="AF802" s="74" t="str">
        <f t="shared" si="200"/>
        <v>sans</v>
      </c>
      <c r="AG802" s="74">
        <f t="shared" si="201"/>
        <v>0</v>
      </c>
      <c r="AH802" s="74">
        <f t="shared" si="192"/>
        <v>0</v>
      </c>
      <c r="AI802" s="74">
        <f t="shared" si="207"/>
        <v>0</v>
      </c>
      <c r="AJ802" s="74">
        <f t="shared" si="202"/>
        <v>0</v>
      </c>
      <c r="AK802" s="74">
        <f t="shared" si="203"/>
        <v>0</v>
      </c>
    </row>
    <row r="803" spans="1:37" ht="15.75" customHeight="1">
      <c r="A803" s="20"/>
      <c r="B803" s="19"/>
      <c r="C803" s="19"/>
      <c r="D803" s="70"/>
      <c r="E803" s="71"/>
      <c r="F803" s="125" t="str">
        <f>IF($A803 &lt;&gt; "",VLOOKUP($A803,CSP!$1:$1048576,10,FALSE)/1000000,"")</f>
        <v/>
      </c>
      <c r="G803" s="125" t="str">
        <f>IF($A803 &lt;&gt; "",VLOOKUP($A803,CSP!$1:$1048576,14,FALSE)/1000000,"")</f>
        <v/>
      </c>
      <c r="H803" s="126" t="str">
        <f t="shared" si="204"/>
        <v/>
      </c>
      <c r="I803" s="126" t="str">
        <f t="shared" si="205"/>
        <v/>
      </c>
      <c r="J803" s="126" t="str">
        <f t="shared" si="193"/>
        <v/>
      </c>
      <c r="K803" s="132" t="str">
        <f>IF($A803 &lt;&gt; "",VLOOKUP($A803,CSP!$1:$1048576,11,FALSE),"")</f>
        <v/>
      </c>
      <c r="L803" s="133" t="str">
        <f>IF($A803 &lt;&gt; "",VLOOKUP($A803,CSP!$1:$1048576,25,FALSE),"")</f>
        <v/>
      </c>
      <c r="N803" s="142"/>
      <c r="O803" s="144"/>
      <c r="P803" s="141" t="str">
        <f t="shared" ca="1" si="194"/>
        <v/>
      </c>
      <c r="W803" s="96">
        <f>SUMIF($E$11:$E$1004,AA803,AE$11:$AE$1004)</f>
        <v>0</v>
      </c>
      <c r="X803" s="74" t="str">
        <f t="shared" si="195"/>
        <v>sans</v>
      </c>
      <c r="Y803" s="74">
        <f>SUMIF($E$11:$E$1004,AA803,AD$11:$AD$1004)</f>
        <v>0</v>
      </c>
      <c r="Z803" s="95">
        <f>SUMIF($E$11:$E$1004,AA803,AB$11:$AB$1004)</f>
        <v>0</v>
      </c>
      <c r="AA803" s="97">
        <f t="shared" si="206"/>
        <v>793</v>
      </c>
      <c r="AB803" s="74">
        <f t="shared" si="196"/>
        <v>0</v>
      </c>
      <c r="AC803" s="74">
        <f t="shared" si="197"/>
        <v>0</v>
      </c>
      <c r="AD803" s="74">
        <f t="shared" si="198"/>
        <v>0</v>
      </c>
      <c r="AE803" s="96">
        <f t="shared" si="199"/>
        <v>0</v>
      </c>
      <c r="AF803" s="74" t="str">
        <f t="shared" si="200"/>
        <v>sans</v>
      </c>
      <c r="AG803" s="74">
        <f t="shared" si="201"/>
        <v>0</v>
      </c>
      <c r="AH803" s="74">
        <f t="shared" si="192"/>
        <v>0</v>
      </c>
      <c r="AI803" s="74">
        <f t="shared" si="207"/>
        <v>0</v>
      </c>
      <c r="AJ803" s="74">
        <f t="shared" si="202"/>
        <v>0</v>
      </c>
      <c r="AK803" s="74">
        <f t="shared" si="203"/>
        <v>0</v>
      </c>
    </row>
    <row r="804" spans="1:37" ht="15.75" customHeight="1">
      <c r="A804" s="20"/>
      <c r="B804" s="19"/>
      <c r="C804" s="19"/>
      <c r="D804" s="70"/>
      <c r="E804" s="71"/>
      <c r="F804" s="125" t="str">
        <f>IF($A804 &lt;&gt; "",VLOOKUP($A804,CSP!$1:$1048576,10,FALSE)/1000000,"")</f>
        <v/>
      </c>
      <c r="G804" s="125" t="str">
        <f>IF($A804 &lt;&gt; "",VLOOKUP($A804,CSP!$1:$1048576,14,FALSE)/1000000,"")</f>
        <v/>
      </c>
      <c r="H804" s="126" t="str">
        <f t="shared" si="204"/>
        <v/>
      </c>
      <c r="I804" s="126" t="str">
        <f t="shared" si="205"/>
        <v/>
      </c>
      <c r="J804" s="126" t="str">
        <f t="shared" si="193"/>
        <v/>
      </c>
      <c r="K804" s="132" t="str">
        <f>IF($A804 &lt;&gt; "",VLOOKUP($A804,CSP!$1:$1048576,11,FALSE),"")</f>
        <v/>
      </c>
      <c r="L804" s="133" t="str">
        <f>IF($A804 &lt;&gt; "",VLOOKUP($A804,CSP!$1:$1048576,25,FALSE),"")</f>
        <v/>
      </c>
      <c r="N804" s="142"/>
      <c r="O804" s="144"/>
      <c r="P804" s="141" t="str">
        <f t="shared" ca="1" si="194"/>
        <v/>
      </c>
      <c r="W804" s="96">
        <f>SUMIF($E$11:$E$1004,AA804,AE$11:$AE$1004)</f>
        <v>0</v>
      </c>
      <c r="X804" s="74" t="str">
        <f t="shared" si="195"/>
        <v>sans</v>
      </c>
      <c r="Y804" s="74">
        <f>SUMIF($E$11:$E$1004,AA804,AD$11:$AD$1004)</f>
        <v>0</v>
      </c>
      <c r="Z804" s="95">
        <f>SUMIF($E$11:$E$1004,AA804,AB$11:$AB$1004)</f>
        <v>0</v>
      </c>
      <c r="AA804" s="97">
        <f t="shared" si="206"/>
        <v>794</v>
      </c>
      <c r="AB804" s="74">
        <f t="shared" si="196"/>
        <v>0</v>
      </c>
      <c r="AC804" s="74">
        <f t="shared" si="197"/>
        <v>0</v>
      </c>
      <c r="AD804" s="74">
        <f t="shared" si="198"/>
        <v>0</v>
      </c>
      <c r="AE804" s="96">
        <f t="shared" si="199"/>
        <v>0</v>
      </c>
      <c r="AF804" s="74" t="str">
        <f t="shared" si="200"/>
        <v>sans</v>
      </c>
      <c r="AG804" s="74">
        <f t="shared" si="201"/>
        <v>0</v>
      </c>
      <c r="AH804" s="74">
        <f t="shared" si="192"/>
        <v>0</v>
      </c>
      <c r="AI804" s="74">
        <f t="shared" si="207"/>
        <v>0</v>
      </c>
      <c r="AJ804" s="74">
        <f t="shared" si="202"/>
        <v>0</v>
      </c>
      <c r="AK804" s="74">
        <f t="shared" si="203"/>
        <v>0</v>
      </c>
    </row>
    <row r="805" spans="1:37" ht="15.75" customHeight="1">
      <c r="A805" s="20"/>
      <c r="B805" s="19"/>
      <c r="C805" s="19"/>
      <c r="D805" s="70"/>
      <c r="E805" s="71"/>
      <c r="F805" s="125" t="str">
        <f>IF($A805 &lt;&gt; "",VLOOKUP($A805,CSP!$1:$1048576,10,FALSE)/1000000,"")</f>
        <v/>
      </c>
      <c r="G805" s="125" t="str">
        <f>IF($A805 &lt;&gt; "",VLOOKUP($A805,CSP!$1:$1048576,14,FALSE)/1000000,"")</f>
        <v/>
      </c>
      <c r="H805" s="126" t="str">
        <f t="shared" si="204"/>
        <v/>
      </c>
      <c r="I805" s="126" t="str">
        <f t="shared" si="205"/>
        <v/>
      </c>
      <c r="J805" s="126" t="str">
        <f t="shared" si="193"/>
        <v/>
      </c>
      <c r="K805" s="132" t="str">
        <f>IF($A805 &lt;&gt; "",VLOOKUP($A805,CSP!$1:$1048576,11,FALSE),"")</f>
        <v/>
      </c>
      <c r="L805" s="133" t="str">
        <f>IF($A805 &lt;&gt; "",VLOOKUP($A805,CSP!$1:$1048576,25,FALSE),"")</f>
        <v/>
      </c>
      <c r="N805" s="142"/>
      <c r="O805" s="144"/>
      <c r="P805" s="141" t="str">
        <f t="shared" ca="1" si="194"/>
        <v/>
      </c>
      <c r="W805" s="96">
        <f>SUMIF($E$11:$E$1004,AA805,AE$11:$AE$1004)</f>
        <v>0</v>
      </c>
      <c r="X805" s="74" t="str">
        <f t="shared" si="195"/>
        <v>sans</v>
      </c>
      <c r="Y805" s="74">
        <f>SUMIF($E$11:$E$1004,AA805,AD$11:$AD$1004)</f>
        <v>0</v>
      </c>
      <c r="Z805" s="95">
        <f>SUMIF($E$11:$E$1004,AA805,AB$11:$AB$1004)</f>
        <v>0</v>
      </c>
      <c r="AA805" s="97">
        <f t="shared" si="206"/>
        <v>795</v>
      </c>
      <c r="AB805" s="74">
        <f t="shared" si="196"/>
        <v>0</v>
      </c>
      <c r="AC805" s="74">
        <f t="shared" si="197"/>
        <v>0</v>
      </c>
      <c r="AD805" s="74">
        <f t="shared" si="198"/>
        <v>0</v>
      </c>
      <c r="AE805" s="96">
        <f t="shared" si="199"/>
        <v>0</v>
      </c>
      <c r="AF805" s="74" t="str">
        <f t="shared" si="200"/>
        <v>sans</v>
      </c>
      <c r="AG805" s="74">
        <f t="shared" si="201"/>
        <v>0</v>
      </c>
      <c r="AH805" s="74">
        <f t="shared" si="192"/>
        <v>0</v>
      </c>
      <c r="AI805" s="74">
        <f t="shared" si="207"/>
        <v>0</v>
      </c>
      <c r="AJ805" s="74">
        <f t="shared" si="202"/>
        <v>0</v>
      </c>
      <c r="AK805" s="74">
        <f t="shared" si="203"/>
        <v>0</v>
      </c>
    </row>
    <row r="806" spans="1:37" ht="15.75" customHeight="1">
      <c r="A806" s="20"/>
      <c r="B806" s="19"/>
      <c r="C806" s="19"/>
      <c r="D806" s="70"/>
      <c r="E806" s="71"/>
      <c r="F806" s="125" t="str">
        <f>IF($A806 &lt;&gt; "",VLOOKUP($A806,CSP!$1:$1048576,10,FALSE)/1000000,"")</f>
        <v/>
      </c>
      <c r="G806" s="125" t="str">
        <f>IF($A806 &lt;&gt; "",VLOOKUP($A806,CSP!$1:$1048576,14,FALSE)/1000000,"")</f>
        <v/>
      </c>
      <c r="H806" s="126" t="str">
        <f t="shared" si="204"/>
        <v/>
      </c>
      <c r="I806" s="126" t="str">
        <f t="shared" si="205"/>
        <v/>
      </c>
      <c r="J806" s="126" t="str">
        <f t="shared" si="193"/>
        <v/>
      </c>
      <c r="K806" s="132" t="str">
        <f>IF($A806 &lt;&gt; "",VLOOKUP($A806,CSP!$1:$1048576,11,FALSE),"")</f>
        <v/>
      </c>
      <c r="L806" s="133" t="str">
        <f>IF($A806 &lt;&gt; "",VLOOKUP($A806,CSP!$1:$1048576,25,FALSE),"")</f>
        <v/>
      </c>
      <c r="N806" s="142"/>
      <c r="O806" s="144"/>
      <c r="P806" s="141" t="str">
        <f t="shared" ca="1" si="194"/>
        <v/>
      </c>
      <c r="W806" s="96">
        <f>SUMIF($E$11:$E$1004,AA806,AE$11:$AE$1004)</f>
        <v>0</v>
      </c>
      <c r="X806" s="74" t="str">
        <f t="shared" si="195"/>
        <v>sans</v>
      </c>
      <c r="Y806" s="74">
        <f>SUMIF($E$11:$E$1004,AA806,AD$11:$AD$1004)</f>
        <v>0</v>
      </c>
      <c r="Z806" s="95">
        <f>SUMIF($E$11:$E$1004,AA806,AB$11:$AB$1004)</f>
        <v>0</v>
      </c>
      <c r="AA806" s="97">
        <f t="shared" si="206"/>
        <v>796</v>
      </c>
      <c r="AB806" s="74">
        <f t="shared" si="196"/>
        <v>0</v>
      </c>
      <c r="AC806" s="74">
        <f t="shared" si="197"/>
        <v>0</v>
      </c>
      <c r="AD806" s="74">
        <f t="shared" si="198"/>
        <v>0</v>
      </c>
      <c r="AE806" s="96">
        <f t="shared" si="199"/>
        <v>0</v>
      </c>
      <c r="AF806" s="74" t="str">
        <f t="shared" si="200"/>
        <v>sans</v>
      </c>
      <c r="AG806" s="74">
        <f t="shared" si="201"/>
        <v>0</v>
      </c>
      <c r="AH806" s="74">
        <f t="shared" si="192"/>
        <v>0</v>
      </c>
      <c r="AI806" s="74">
        <f t="shared" si="207"/>
        <v>0</v>
      </c>
      <c r="AJ806" s="74">
        <f t="shared" si="202"/>
        <v>0</v>
      </c>
      <c r="AK806" s="74">
        <f t="shared" si="203"/>
        <v>0</v>
      </c>
    </row>
    <row r="807" spans="1:37" ht="15.75" customHeight="1">
      <c r="A807" s="20"/>
      <c r="B807" s="19"/>
      <c r="C807" s="19"/>
      <c r="D807" s="70"/>
      <c r="E807" s="71"/>
      <c r="F807" s="125" t="str">
        <f>IF($A807 &lt;&gt; "",VLOOKUP($A807,CSP!$1:$1048576,10,FALSE)/1000000,"")</f>
        <v/>
      </c>
      <c r="G807" s="125" t="str">
        <f>IF($A807 &lt;&gt; "",VLOOKUP($A807,CSP!$1:$1048576,14,FALSE)/1000000,"")</f>
        <v/>
      </c>
      <c r="H807" s="126" t="str">
        <f t="shared" si="204"/>
        <v/>
      </c>
      <c r="I807" s="126" t="str">
        <f t="shared" si="205"/>
        <v/>
      </c>
      <c r="J807" s="126" t="str">
        <f t="shared" si="193"/>
        <v/>
      </c>
      <c r="K807" s="132" t="str">
        <f>IF($A807 &lt;&gt; "",VLOOKUP($A807,CSP!$1:$1048576,11,FALSE),"")</f>
        <v/>
      </c>
      <c r="L807" s="133" t="str">
        <f>IF($A807 &lt;&gt; "",VLOOKUP($A807,CSP!$1:$1048576,25,FALSE),"")</f>
        <v/>
      </c>
      <c r="N807" s="142"/>
      <c r="O807" s="144"/>
      <c r="P807" s="141" t="str">
        <f t="shared" ca="1" si="194"/>
        <v/>
      </c>
      <c r="W807" s="96">
        <f>SUMIF($E$11:$E$1004,AA807,AE$11:$AE$1004)</f>
        <v>0</v>
      </c>
      <c r="X807" s="74" t="str">
        <f t="shared" si="195"/>
        <v>sans</v>
      </c>
      <c r="Y807" s="74">
        <f>SUMIF($E$11:$E$1004,AA807,AD$11:$AD$1004)</f>
        <v>0</v>
      </c>
      <c r="Z807" s="95">
        <f>SUMIF($E$11:$E$1004,AA807,AB$11:$AB$1004)</f>
        <v>0</v>
      </c>
      <c r="AA807" s="97">
        <f t="shared" si="206"/>
        <v>797</v>
      </c>
      <c r="AB807" s="74">
        <f t="shared" si="196"/>
        <v>0</v>
      </c>
      <c r="AC807" s="74">
        <f t="shared" si="197"/>
        <v>0</v>
      </c>
      <c r="AD807" s="74">
        <f t="shared" si="198"/>
        <v>0</v>
      </c>
      <c r="AE807" s="96">
        <f t="shared" si="199"/>
        <v>0</v>
      </c>
      <c r="AF807" s="74" t="str">
        <f t="shared" si="200"/>
        <v>sans</v>
      </c>
      <c r="AG807" s="74">
        <f t="shared" si="201"/>
        <v>0</v>
      </c>
      <c r="AH807" s="74">
        <f t="shared" si="192"/>
        <v>0</v>
      </c>
      <c r="AI807" s="74">
        <f t="shared" si="207"/>
        <v>0</v>
      </c>
      <c r="AJ807" s="74">
        <f t="shared" si="202"/>
        <v>0</v>
      </c>
      <c r="AK807" s="74">
        <f t="shared" si="203"/>
        <v>0</v>
      </c>
    </row>
    <row r="808" spans="1:37" ht="15.75" customHeight="1">
      <c r="A808" s="20"/>
      <c r="B808" s="19"/>
      <c r="C808" s="19"/>
      <c r="D808" s="70"/>
      <c r="E808" s="71"/>
      <c r="F808" s="125" t="str">
        <f>IF($A808 &lt;&gt; "",VLOOKUP($A808,CSP!$1:$1048576,10,FALSE)/1000000,"")</f>
        <v/>
      </c>
      <c r="G808" s="125" t="str">
        <f>IF($A808 &lt;&gt; "",VLOOKUP($A808,CSP!$1:$1048576,14,FALSE)/1000000,"")</f>
        <v/>
      </c>
      <c r="H808" s="126" t="str">
        <f t="shared" si="204"/>
        <v/>
      </c>
      <c r="I808" s="126" t="str">
        <f t="shared" si="205"/>
        <v/>
      </c>
      <c r="J808" s="126" t="str">
        <f t="shared" si="193"/>
        <v/>
      </c>
      <c r="K808" s="132" t="str">
        <f>IF($A808 &lt;&gt; "",VLOOKUP($A808,CSP!$1:$1048576,11,FALSE),"")</f>
        <v/>
      </c>
      <c r="L808" s="133" t="str">
        <f>IF($A808 &lt;&gt; "",VLOOKUP($A808,CSP!$1:$1048576,25,FALSE),"")</f>
        <v/>
      </c>
      <c r="N808" s="142"/>
      <c r="O808" s="144"/>
      <c r="P808" s="141" t="str">
        <f t="shared" ca="1" si="194"/>
        <v/>
      </c>
      <c r="W808" s="96">
        <f>SUMIF($E$11:$E$1004,AA808,AE$11:$AE$1004)</f>
        <v>0</v>
      </c>
      <c r="X808" s="74" t="str">
        <f t="shared" si="195"/>
        <v>sans</v>
      </c>
      <c r="Y808" s="74">
        <f>SUMIF($E$11:$E$1004,AA808,AD$11:$AD$1004)</f>
        <v>0</v>
      </c>
      <c r="Z808" s="95">
        <f>SUMIF($E$11:$E$1004,AA808,AB$11:$AB$1004)</f>
        <v>0</v>
      </c>
      <c r="AA808" s="97">
        <f t="shared" si="206"/>
        <v>798</v>
      </c>
      <c r="AB808" s="74">
        <f t="shared" si="196"/>
        <v>0</v>
      </c>
      <c r="AC808" s="74">
        <f t="shared" si="197"/>
        <v>0</v>
      </c>
      <c r="AD808" s="74">
        <f t="shared" si="198"/>
        <v>0</v>
      </c>
      <c r="AE808" s="96">
        <f t="shared" si="199"/>
        <v>0</v>
      </c>
      <c r="AF808" s="74" t="str">
        <f t="shared" si="200"/>
        <v>sans</v>
      </c>
      <c r="AG808" s="74">
        <f t="shared" si="201"/>
        <v>0</v>
      </c>
      <c r="AH808" s="74">
        <f t="shared" si="192"/>
        <v>0</v>
      </c>
      <c r="AI808" s="74">
        <f t="shared" si="207"/>
        <v>0</v>
      </c>
      <c r="AJ808" s="74">
        <f t="shared" si="202"/>
        <v>0</v>
      </c>
      <c r="AK808" s="74">
        <f t="shared" si="203"/>
        <v>0</v>
      </c>
    </row>
    <row r="809" spans="1:37" ht="15.75" customHeight="1">
      <c r="A809" s="20"/>
      <c r="B809" s="19"/>
      <c r="C809" s="19"/>
      <c r="D809" s="70"/>
      <c r="E809" s="71"/>
      <c r="F809" s="125" t="str">
        <f>IF($A809 &lt;&gt; "",VLOOKUP($A809,CSP!$1:$1048576,10,FALSE)/1000000,"")</f>
        <v/>
      </c>
      <c r="G809" s="125" t="str">
        <f>IF($A809 &lt;&gt; "",VLOOKUP($A809,CSP!$1:$1048576,14,FALSE)/1000000,"")</f>
        <v/>
      </c>
      <c r="H809" s="126" t="str">
        <f t="shared" si="204"/>
        <v/>
      </c>
      <c r="I809" s="126" t="str">
        <f t="shared" si="205"/>
        <v/>
      </c>
      <c r="J809" s="126" t="str">
        <f t="shared" si="193"/>
        <v/>
      </c>
      <c r="K809" s="132" t="str">
        <f>IF($A809 &lt;&gt; "",VLOOKUP($A809,CSP!$1:$1048576,11,FALSE),"")</f>
        <v/>
      </c>
      <c r="L809" s="133" t="str">
        <f>IF($A809 &lt;&gt; "",VLOOKUP($A809,CSP!$1:$1048576,25,FALSE),"")</f>
        <v/>
      </c>
      <c r="N809" s="142"/>
      <c r="O809" s="144"/>
      <c r="P809" s="141" t="str">
        <f t="shared" ca="1" si="194"/>
        <v/>
      </c>
      <c r="W809" s="96">
        <f>SUMIF($E$11:$E$1004,AA809,AE$11:$AE$1004)</f>
        <v>0</v>
      </c>
      <c r="X809" s="74" t="str">
        <f t="shared" si="195"/>
        <v>sans</v>
      </c>
      <c r="Y809" s="74">
        <f>SUMIF($E$11:$E$1004,AA809,AD$11:$AD$1004)</f>
        <v>0</v>
      </c>
      <c r="Z809" s="95">
        <f>SUMIF($E$11:$E$1004,AA809,AB$11:$AB$1004)</f>
        <v>0</v>
      </c>
      <c r="AA809" s="97">
        <f t="shared" si="206"/>
        <v>799</v>
      </c>
      <c r="AB809" s="74">
        <f t="shared" si="196"/>
        <v>0</v>
      </c>
      <c r="AC809" s="74">
        <f t="shared" si="197"/>
        <v>0</v>
      </c>
      <c r="AD809" s="74">
        <f t="shared" si="198"/>
        <v>0</v>
      </c>
      <c r="AE809" s="96">
        <f t="shared" si="199"/>
        <v>0</v>
      </c>
      <c r="AF809" s="74" t="str">
        <f t="shared" si="200"/>
        <v>sans</v>
      </c>
      <c r="AG809" s="74">
        <f t="shared" si="201"/>
        <v>0</v>
      </c>
      <c r="AH809" s="74">
        <f t="shared" si="192"/>
        <v>0</v>
      </c>
      <c r="AI809" s="74">
        <f t="shared" si="207"/>
        <v>0</v>
      </c>
      <c r="AJ809" s="74">
        <f t="shared" si="202"/>
        <v>0</v>
      </c>
      <c r="AK809" s="74">
        <f t="shared" si="203"/>
        <v>0</v>
      </c>
    </row>
    <row r="810" spans="1:37" ht="15.75" customHeight="1">
      <c r="A810" s="20"/>
      <c r="B810" s="19"/>
      <c r="C810" s="19"/>
      <c r="D810" s="70"/>
      <c r="E810" s="71"/>
      <c r="F810" s="125" t="str">
        <f>IF($A810 &lt;&gt; "",VLOOKUP($A810,CSP!$1:$1048576,10,FALSE)/1000000,"")</f>
        <v/>
      </c>
      <c r="G810" s="125" t="str">
        <f>IF($A810 &lt;&gt; "",VLOOKUP($A810,CSP!$1:$1048576,14,FALSE)/1000000,"")</f>
        <v/>
      </c>
      <c r="H810" s="126" t="str">
        <f t="shared" si="204"/>
        <v/>
      </c>
      <c r="I810" s="126" t="str">
        <f t="shared" si="205"/>
        <v/>
      </c>
      <c r="J810" s="126" t="str">
        <f t="shared" si="193"/>
        <v/>
      </c>
      <c r="K810" s="132" t="str">
        <f>IF($A810 &lt;&gt; "",VLOOKUP($A810,CSP!$1:$1048576,11,FALSE),"")</f>
        <v/>
      </c>
      <c r="L810" s="133" t="str">
        <f>IF($A810 &lt;&gt; "",VLOOKUP($A810,CSP!$1:$1048576,25,FALSE),"")</f>
        <v/>
      </c>
      <c r="N810" s="142"/>
      <c r="O810" s="144"/>
      <c r="P810" s="141" t="str">
        <f t="shared" ca="1" si="194"/>
        <v/>
      </c>
      <c r="W810" s="96">
        <f>SUMIF($E$11:$E$1004,AA810,AE$11:$AE$1004)</f>
        <v>0</v>
      </c>
      <c r="X810" s="74" t="str">
        <f t="shared" si="195"/>
        <v>sans</v>
      </c>
      <c r="Y810" s="74">
        <f>SUMIF($E$11:$E$1004,AA810,AD$11:$AD$1004)</f>
        <v>0</v>
      </c>
      <c r="Z810" s="95">
        <f>SUMIF($E$11:$E$1004,AA810,AB$11:$AB$1004)</f>
        <v>0</v>
      </c>
      <c r="AA810" s="97">
        <f t="shared" si="206"/>
        <v>800</v>
      </c>
      <c r="AB810" s="74">
        <f t="shared" si="196"/>
        <v>0</v>
      </c>
      <c r="AC810" s="74">
        <f t="shared" si="197"/>
        <v>0</v>
      </c>
      <c r="AD810" s="74">
        <f t="shared" si="198"/>
        <v>0</v>
      </c>
      <c r="AE810" s="96">
        <f t="shared" si="199"/>
        <v>0</v>
      </c>
      <c r="AF810" s="74" t="str">
        <f t="shared" si="200"/>
        <v>sans</v>
      </c>
      <c r="AG810" s="74">
        <f t="shared" si="201"/>
        <v>0</v>
      </c>
      <c r="AH810" s="74">
        <f t="shared" si="192"/>
        <v>0</v>
      </c>
      <c r="AI810" s="74">
        <f t="shared" si="207"/>
        <v>0</v>
      </c>
      <c r="AJ810" s="74">
        <f t="shared" si="202"/>
        <v>0</v>
      </c>
      <c r="AK810" s="74">
        <f t="shared" si="203"/>
        <v>0</v>
      </c>
    </row>
    <row r="811" spans="1:37" ht="15.75" customHeight="1">
      <c r="A811" s="20"/>
      <c r="B811" s="19"/>
      <c r="C811" s="19"/>
      <c r="D811" s="70"/>
      <c r="E811" s="71"/>
      <c r="F811" s="125" t="str">
        <f>IF($A811 &lt;&gt; "",VLOOKUP($A811,CSP!$1:$1048576,10,FALSE)/1000000,"")</f>
        <v/>
      </c>
      <c r="G811" s="125" t="str">
        <f>IF($A811 &lt;&gt; "",VLOOKUP($A811,CSP!$1:$1048576,14,FALSE)/1000000,"")</f>
        <v/>
      </c>
      <c r="H811" s="126" t="str">
        <f t="shared" si="204"/>
        <v/>
      </c>
      <c r="I811" s="126" t="str">
        <f t="shared" si="205"/>
        <v/>
      </c>
      <c r="J811" s="126" t="str">
        <f t="shared" si="193"/>
        <v/>
      </c>
      <c r="K811" s="132" t="str">
        <f>IF($A811 &lt;&gt; "",VLOOKUP($A811,CSP!$1:$1048576,11,FALSE),"")</f>
        <v/>
      </c>
      <c r="L811" s="133" t="str">
        <f>IF($A811 &lt;&gt; "",VLOOKUP($A811,CSP!$1:$1048576,25,FALSE),"")</f>
        <v/>
      </c>
      <c r="N811" s="142"/>
      <c r="O811" s="144"/>
      <c r="P811" s="141" t="str">
        <f t="shared" ca="1" si="194"/>
        <v/>
      </c>
      <c r="W811" s="96">
        <f>SUMIF($E$11:$E$1004,AA811,AE$11:$AE$1004)</f>
        <v>0</v>
      </c>
      <c r="X811" s="74" t="str">
        <f t="shared" si="195"/>
        <v>sans</v>
      </c>
      <c r="Y811" s="74">
        <f>SUMIF($E$11:$E$1004,AA811,AD$11:$AD$1004)</f>
        <v>0</v>
      </c>
      <c r="Z811" s="95">
        <f>SUMIF($E$11:$E$1004,AA811,AB$11:$AB$1004)</f>
        <v>0</v>
      </c>
      <c r="AA811" s="97">
        <f t="shared" si="206"/>
        <v>801</v>
      </c>
      <c r="AB811" s="74">
        <f t="shared" si="196"/>
        <v>0</v>
      </c>
      <c r="AC811" s="74">
        <f t="shared" si="197"/>
        <v>0</v>
      </c>
      <c r="AD811" s="74">
        <f t="shared" si="198"/>
        <v>0</v>
      </c>
      <c r="AE811" s="96">
        <f t="shared" si="199"/>
        <v>0</v>
      </c>
      <c r="AF811" s="74" t="str">
        <f t="shared" si="200"/>
        <v>sans</v>
      </c>
      <c r="AG811" s="74">
        <f t="shared" si="201"/>
        <v>0</v>
      </c>
      <c r="AH811" s="74">
        <f t="shared" si="192"/>
        <v>0</v>
      </c>
      <c r="AI811" s="74">
        <f t="shared" si="207"/>
        <v>0</v>
      </c>
      <c r="AJ811" s="74">
        <f t="shared" si="202"/>
        <v>0</v>
      </c>
      <c r="AK811" s="74">
        <f t="shared" si="203"/>
        <v>0</v>
      </c>
    </row>
    <row r="812" spans="1:37" ht="15.75" customHeight="1">
      <c r="A812" s="20"/>
      <c r="B812" s="19"/>
      <c r="C812" s="19"/>
      <c r="D812" s="70"/>
      <c r="E812" s="71"/>
      <c r="F812" s="125" t="str">
        <f>IF($A812 &lt;&gt; "",VLOOKUP($A812,CSP!$1:$1048576,10,FALSE)/1000000,"")</f>
        <v/>
      </c>
      <c r="G812" s="125" t="str">
        <f>IF($A812 &lt;&gt; "",VLOOKUP($A812,CSP!$1:$1048576,14,FALSE)/1000000,"")</f>
        <v/>
      </c>
      <c r="H812" s="126" t="str">
        <f t="shared" si="204"/>
        <v/>
      </c>
      <c r="I812" s="126" t="str">
        <f t="shared" si="205"/>
        <v/>
      </c>
      <c r="J812" s="126" t="str">
        <f t="shared" si="193"/>
        <v/>
      </c>
      <c r="K812" s="132" t="str">
        <f>IF($A812 &lt;&gt; "",VLOOKUP($A812,CSP!$1:$1048576,11,FALSE),"")</f>
        <v/>
      </c>
      <c r="L812" s="133" t="str">
        <f>IF($A812 &lt;&gt; "",VLOOKUP($A812,CSP!$1:$1048576,25,FALSE),"")</f>
        <v/>
      </c>
      <c r="N812" s="142"/>
      <c r="O812" s="144"/>
      <c r="P812" s="141" t="str">
        <f t="shared" ca="1" si="194"/>
        <v/>
      </c>
      <c r="W812" s="96">
        <f>SUMIF($E$11:$E$1004,AA812,AE$11:$AE$1004)</f>
        <v>0</v>
      </c>
      <c r="X812" s="74" t="str">
        <f t="shared" si="195"/>
        <v>sans</v>
      </c>
      <c r="Y812" s="74">
        <f>SUMIF($E$11:$E$1004,AA812,AD$11:$AD$1004)</f>
        <v>0</v>
      </c>
      <c r="Z812" s="95">
        <f>SUMIF($E$11:$E$1004,AA812,AB$11:$AB$1004)</f>
        <v>0</v>
      </c>
      <c r="AA812" s="97">
        <f t="shared" si="206"/>
        <v>802</v>
      </c>
      <c r="AB812" s="74">
        <f t="shared" si="196"/>
        <v>0</v>
      </c>
      <c r="AC812" s="74">
        <f t="shared" si="197"/>
        <v>0</v>
      </c>
      <c r="AD812" s="74">
        <f t="shared" si="198"/>
        <v>0</v>
      </c>
      <c r="AE812" s="96">
        <f t="shared" si="199"/>
        <v>0</v>
      </c>
      <c r="AF812" s="74" t="str">
        <f t="shared" si="200"/>
        <v>sans</v>
      </c>
      <c r="AG812" s="74">
        <f t="shared" si="201"/>
        <v>0</v>
      </c>
      <c r="AH812" s="74">
        <f t="shared" si="192"/>
        <v>0</v>
      </c>
      <c r="AI812" s="74">
        <f t="shared" si="207"/>
        <v>0</v>
      </c>
      <c r="AJ812" s="74">
        <f t="shared" si="202"/>
        <v>0</v>
      </c>
      <c r="AK812" s="74">
        <f t="shared" si="203"/>
        <v>0</v>
      </c>
    </row>
    <row r="813" spans="1:37" ht="15.75" customHeight="1">
      <c r="A813" s="20"/>
      <c r="B813" s="19"/>
      <c r="C813" s="19"/>
      <c r="D813" s="70"/>
      <c r="E813" s="71"/>
      <c r="F813" s="125" t="str">
        <f>IF($A813 &lt;&gt; "",VLOOKUP($A813,CSP!$1:$1048576,10,FALSE)/1000000,"")</f>
        <v/>
      </c>
      <c r="G813" s="125" t="str">
        <f>IF($A813 &lt;&gt; "",VLOOKUP($A813,CSP!$1:$1048576,14,FALSE)/1000000,"")</f>
        <v/>
      </c>
      <c r="H813" s="126" t="str">
        <f t="shared" si="204"/>
        <v/>
      </c>
      <c r="I813" s="126" t="str">
        <f t="shared" si="205"/>
        <v/>
      </c>
      <c r="J813" s="126" t="str">
        <f t="shared" si="193"/>
        <v/>
      </c>
      <c r="K813" s="132" t="str">
        <f>IF($A813 &lt;&gt; "",VLOOKUP($A813,CSP!$1:$1048576,11,FALSE),"")</f>
        <v/>
      </c>
      <c r="L813" s="133" t="str">
        <f>IF($A813 &lt;&gt; "",VLOOKUP($A813,CSP!$1:$1048576,25,FALSE),"")</f>
        <v/>
      </c>
      <c r="N813" s="142"/>
      <c r="O813" s="144"/>
      <c r="P813" s="141" t="str">
        <f t="shared" ca="1" si="194"/>
        <v/>
      </c>
      <c r="W813" s="96">
        <f>SUMIF($E$11:$E$1004,AA813,AE$11:$AE$1004)</f>
        <v>0</v>
      </c>
      <c r="X813" s="74" t="str">
        <f t="shared" si="195"/>
        <v>sans</v>
      </c>
      <c r="Y813" s="74">
        <f>SUMIF($E$11:$E$1004,AA813,AD$11:$AD$1004)</f>
        <v>0</v>
      </c>
      <c r="Z813" s="95">
        <f>SUMIF($E$11:$E$1004,AA813,AB$11:$AB$1004)</f>
        <v>0</v>
      </c>
      <c r="AA813" s="97">
        <f t="shared" si="206"/>
        <v>803</v>
      </c>
      <c r="AB813" s="74">
        <f t="shared" si="196"/>
        <v>0</v>
      </c>
      <c r="AC813" s="74">
        <f t="shared" si="197"/>
        <v>0</v>
      </c>
      <c r="AD813" s="74">
        <f t="shared" si="198"/>
        <v>0</v>
      </c>
      <c r="AE813" s="96">
        <f t="shared" si="199"/>
        <v>0</v>
      </c>
      <c r="AF813" s="74" t="str">
        <f t="shared" si="200"/>
        <v>sans</v>
      </c>
      <c r="AG813" s="74">
        <f t="shared" si="201"/>
        <v>0</v>
      </c>
      <c r="AH813" s="74">
        <f t="shared" si="192"/>
        <v>0</v>
      </c>
      <c r="AI813" s="74">
        <f t="shared" si="207"/>
        <v>0</v>
      </c>
      <c r="AJ813" s="74">
        <f t="shared" si="202"/>
        <v>0</v>
      </c>
      <c r="AK813" s="74">
        <f t="shared" si="203"/>
        <v>0</v>
      </c>
    </row>
    <row r="814" spans="1:37" ht="15.75" customHeight="1">
      <c r="A814" s="20"/>
      <c r="B814" s="19"/>
      <c r="C814" s="19"/>
      <c r="D814" s="70"/>
      <c r="E814" s="71"/>
      <c r="F814" s="125" t="str">
        <f>IF($A814 &lt;&gt; "",VLOOKUP($A814,CSP!$1:$1048576,10,FALSE)/1000000,"")</f>
        <v/>
      </c>
      <c r="G814" s="125" t="str">
        <f>IF($A814 &lt;&gt; "",VLOOKUP($A814,CSP!$1:$1048576,14,FALSE)/1000000,"")</f>
        <v/>
      </c>
      <c r="H814" s="126" t="str">
        <f t="shared" si="204"/>
        <v/>
      </c>
      <c r="I814" s="126" t="str">
        <f t="shared" si="205"/>
        <v/>
      </c>
      <c r="J814" s="126" t="str">
        <f t="shared" si="193"/>
        <v/>
      </c>
      <c r="K814" s="132" t="str">
        <f>IF($A814 &lt;&gt; "",VLOOKUP($A814,CSP!$1:$1048576,11,FALSE),"")</f>
        <v/>
      </c>
      <c r="L814" s="133" t="str">
        <f>IF($A814 &lt;&gt; "",VLOOKUP($A814,CSP!$1:$1048576,25,FALSE),"")</f>
        <v/>
      </c>
      <c r="N814" s="142"/>
      <c r="O814" s="144"/>
      <c r="P814" s="141" t="str">
        <f t="shared" ca="1" si="194"/>
        <v/>
      </c>
      <c r="W814" s="96">
        <f>SUMIF($E$11:$E$1004,AA814,AE$11:$AE$1004)</f>
        <v>0</v>
      </c>
      <c r="X814" s="74" t="str">
        <f t="shared" si="195"/>
        <v>sans</v>
      </c>
      <c r="Y814" s="74">
        <f>SUMIF($E$11:$E$1004,AA814,AD$11:$AD$1004)</f>
        <v>0</v>
      </c>
      <c r="Z814" s="95">
        <f>SUMIF($E$11:$E$1004,AA814,AB$11:$AB$1004)</f>
        <v>0</v>
      </c>
      <c r="AA814" s="97">
        <f t="shared" si="206"/>
        <v>804</v>
      </c>
      <c r="AB814" s="74">
        <f t="shared" si="196"/>
        <v>0</v>
      </c>
      <c r="AC814" s="74">
        <f t="shared" si="197"/>
        <v>0</v>
      </c>
      <c r="AD814" s="74">
        <f t="shared" si="198"/>
        <v>0</v>
      </c>
      <c r="AE814" s="96">
        <f t="shared" si="199"/>
        <v>0</v>
      </c>
      <c r="AF814" s="74" t="str">
        <f t="shared" si="200"/>
        <v>sans</v>
      </c>
      <c r="AG814" s="74">
        <f t="shared" si="201"/>
        <v>0</v>
      </c>
      <c r="AH814" s="74">
        <f t="shared" si="192"/>
        <v>0</v>
      </c>
      <c r="AI814" s="74">
        <f t="shared" si="207"/>
        <v>0</v>
      </c>
      <c r="AJ814" s="74">
        <f t="shared" si="202"/>
        <v>0</v>
      </c>
      <c r="AK814" s="74">
        <f t="shared" si="203"/>
        <v>0</v>
      </c>
    </row>
    <row r="815" spans="1:37" ht="15.75" customHeight="1">
      <c r="A815" s="20"/>
      <c r="B815" s="19"/>
      <c r="C815" s="19"/>
      <c r="D815" s="70"/>
      <c r="E815" s="71"/>
      <c r="F815" s="125" t="str">
        <f>IF($A815 &lt;&gt; "",VLOOKUP($A815,CSP!$1:$1048576,10,FALSE)/1000000,"")</f>
        <v/>
      </c>
      <c r="G815" s="125" t="str">
        <f>IF($A815 &lt;&gt; "",VLOOKUP($A815,CSP!$1:$1048576,14,FALSE)/1000000,"")</f>
        <v/>
      </c>
      <c r="H815" s="126" t="str">
        <f t="shared" si="204"/>
        <v/>
      </c>
      <c r="I815" s="126" t="str">
        <f t="shared" si="205"/>
        <v/>
      </c>
      <c r="J815" s="126" t="str">
        <f t="shared" si="193"/>
        <v/>
      </c>
      <c r="K815" s="132" t="str">
        <f>IF($A815 &lt;&gt; "",VLOOKUP($A815,CSP!$1:$1048576,11,FALSE),"")</f>
        <v/>
      </c>
      <c r="L815" s="133" t="str">
        <f>IF($A815 &lt;&gt; "",VLOOKUP($A815,CSP!$1:$1048576,25,FALSE),"")</f>
        <v/>
      </c>
      <c r="N815" s="142"/>
      <c r="O815" s="144"/>
      <c r="P815" s="141" t="str">
        <f t="shared" ca="1" si="194"/>
        <v/>
      </c>
      <c r="W815" s="96">
        <f>SUMIF($E$11:$E$1004,AA815,AE$11:$AE$1004)</f>
        <v>0</v>
      </c>
      <c r="X815" s="74" t="str">
        <f t="shared" si="195"/>
        <v>sans</v>
      </c>
      <c r="Y815" s="74">
        <f>SUMIF($E$11:$E$1004,AA815,AD$11:$AD$1004)</f>
        <v>0</v>
      </c>
      <c r="Z815" s="95">
        <f>SUMIF($E$11:$E$1004,AA815,AB$11:$AB$1004)</f>
        <v>0</v>
      </c>
      <c r="AA815" s="97">
        <f t="shared" si="206"/>
        <v>805</v>
      </c>
      <c r="AB815" s="74">
        <f t="shared" si="196"/>
        <v>0</v>
      </c>
      <c r="AC815" s="74">
        <f t="shared" si="197"/>
        <v>0</v>
      </c>
      <c r="AD815" s="74">
        <f t="shared" si="198"/>
        <v>0</v>
      </c>
      <c r="AE815" s="96">
        <f t="shared" si="199"/>
        <v>0</v>
      </c>
      <c r="AF815" s="74" t="str">
        <f t="shared" si="200"/>
        <v>sans</v>
      </c>
      <c r="AG815" s="74">
        <f t="shared" si="201"/>
        <v>0</v>
      </c>
      <c r="AH815" s="74">
        <f t="shared" si="192"/>
        <v>0</v>
      </c>
      <c r="AI815" s="74">
        <f t="shared" si="207"/>
        <v>0</v>
      </c>
      <c r="AJ815" s="74">
        <f t="shared" si="202"/>
        <v>0</v>
      </c>
      <c r="AK815" s="74">
        <f t="shared" si="203"/>
        <v>0</v>
      </c>
    </row>
    <row r="816" spans="1:37" ht="15.75" customHeight="1">
      <c r="A816" s="20"/>
      <c r="B816" s="19"/>
      <c r="C816" s="19"/>
      <c r="D816" s="70"/>
      <c r="E816" s="71"/>
      <c r="F816" s="125" t="str">
        <f>IF($A816 &lt;&gt; "",VLOOKUP($A816,CSP!$1:$1048576,10,FALSE)/1000000,"")</f>
        <v/>
      </c>
      <c r="G816" s="125" t="str">
        <f>IF($A816 &lt;&gt; "",VLOOKUP($A816,CSP!$1:$1048576,14,FALSE)/1000000,"")</f>
        <v/>
      </c>
      <c r="H816" s="126" t="str">
        <f t="shared" si="204"/>
        <v/>
      </c>
      <c r="I816" s="126" t="str">
        <f t="shared" si="205"/>
        <v/>
      </c>
      <c r="J816" s="126" t="str">
        <f t="shared" si="193"/>
        <v/>
      </c>
      <c r="K816" s="132" t="str">
        <f>IF($A816 &lt;&gt; "",VLOOKUP($A816,CSP!$1:$1048576,11,FALSE),"")</f>
        <v/>
      </c>
      <c r="L816" s="133" t="str">
        <f>IF($A816 &lt;&gt; "",VLOOKUP($A816,CSP!$1:$1048576,25,FALSE),"")</f>
        <v/>
      </c>
      <c r="N816" s="142"/>
      <c r="O816" s="144"/>
      <c r="P816" s="141" t="str">
        <f t="shared" ca="1" si="194"/>
        <v/>
      </c>
      <c r="W816" s="96">
        <f>SUMIF($E$11:$E$1004,AA816,AE$11:$AE$1004)</f>
        <v>0</v>
      </c>
      <c r="X816" s="74" t="str">
        <f t="shared" si="195"/>
        <v>sans</v>
      </c>
      <c r="Y816" s="74">
        <f>SUMIF($E$11:$E$1004,AA816,AD$11:$AD$1004)</f>
        <v>0</v>
      </c>
      <c r="Z816" s="95">
        <f>SUMIF($E$11:$E$1004,AA816,AB$11:$AB$1004)</f>
        <v>0</v>
      </c>
      <c r="AA816" s="97">
        <f t="shared" si="206"/>
        <v>806</v>
      </c>
      <c r="AB816" s="74">
        <f t="shared" si="196"/>
        <v>0</v>
      </c>
      <c r="AC816" s="74">
        <f t="shared" si="197"/>
        <v>0</v>
      </c>
      <c r="AD816" s="74">
        <f t="shared" si="198"/>
        <v>0</v>
      </c>
      <c r="AE816" s="96">
        <f t="shared" si="199"/>
        <v>0</v>
      </c>
      <c r="AF816" s="74" t="str">
        <f t="shared" si="200"/>
        <v>sans</v>
      </c>
      <c r="AG816" s="74">
        <f t="shared" si="201"/>
        <v>0</v>
      </c>
      <c r="AH816" s="74">
        <f t="shared" si="192"/>
        <v>0</v>
      </c>
      <c r="AI816" s="74">
        <f t="shared" si="207"/>
        <v>0</v>
      </c>
      <c r="AJ816" s="74">
        <f t="shared" si="202"/>
        <v>0</v>
      </c>
      <c r="AK816" s="74">
        <f t="shared" si="203"/>
        <v>0</v>
      </c>
    </row>
    <row r="817" spans="1:37" ht="15.75" customHeight="1">
      <c r="A817" s="20"/>
      <c r="B817" s="19"/>
      <c r="C817" s="19"/>
      <c r="D817" s="70"/>
      <c r="E817" s="71"/>
      <c r="F817" s="125" t="str">
        <f>IF($A817 &lt;&gt; "",VLOOKUP($A817,CSP!$1:$1048576,10,FALSE)/1000000,"")</f>
        <v/>
      </c>
      <c r="G817" s="125" t="str">
        <f>IF($A817 &lt;&gt; "",VLOOKUP($A817,CSP!$1:$1048576,14,FALSE)/1000000,"")</f>
        <v/>
      </c>
      <c r="H817" s="126" t="str">
        <f t="shared" si="204"/>
        <v/>
      </c>
      <c r="I817" s="126" t="str">
        <f t="shared" si="205"/>
        <v/>
      </c>
      <c r="J817" s="126" t="str">
        <f t="shared" si="193"/>
        <v/>
      </c>
      <c r="K817" s="132" t="str">
        <f>IF($A817 &lt;&gt; "",VLOOKUP($A817,CSP!$1:$1048576,11,FALSE),"")</f>
        <v/>
      </c>
      <c r="L817" s="133" t="str">
        <f>IF($A817 &lt;&gt; "",VLOOKUP($A817,CSP!$1:$1048576,25,FALSE),"")</f>
        <v/>
      </c>
      <c r="N817" s="142"/>
      <c r="O817" s="144"/>
      <c r="P817" s="141" t="str">
        <f t="shared" ca="1" si="194"/>
        <v/>
      </c>
      <c r="W817" s="96">
        <f>SUMIF($E$11:$E$1004,AA817,AE$11:$AE$1004)</f>
        <v>0</v>
      </c>
      <c r="X817" s="74" t="str">
        <f t="shared" si="195"/>
        <v>sans</v>
      </c>
      <c r="Y817" s="74">
        <f>SUMIF($E$11:$E$1004,AA817,AD$11:$AD$1004)</f>
        <v>0</v>
      </c>
      <c r="Z817" s="95">
        <f>SUMIF($E$11:$E$1004,AA817,AB$11:$AB$1004)</f>
        <v>0</v>
      </c>
      <c r="AA817" s="97">
        <f t="shared" si="206"/>
        <v>807</v>
      </c>
      <c r="AB817" s="74">
        <f t="shared" si="196"/>
        <v>0</v>
      </c>
      <c r="AC817" s="74">
        <f t="shared" si="197"/>
        <v>0</v>
      </c>
      <c r="AD817" s="74">
        <f t="shared" si="198"/>
        <v>0</v>
      </c>
      <c r="AE817" s="96">
        <f t="shared" si="199"/>
        <v>0</v>
      </c>
      <c r="AF817" s="74" t="str">
        <f t="shared" si="200"/>
        <v>sans</v>
      </c>
      <c r="AG817" s="74">
        <f t="shared" si="201"/>
        <v>0</v>
      </c>
      <c r="AH817" s="74">
        <f t="shared" si="192"/>
        <v>0</v>
      </c>
      <c r="AI817" s="74">
        <f t="shared" si="207"/>
        <v>0</v>
      </c>
      <c r="AJ817" s="74">
        <f t="shared" si="202"/>
        <v>0</v>
      </c>
      <c r="AK817" s="74">
        <f t="shared" si="203"/>
        <v>0</v>
      </c>
    </row>
    <row r="818" spans="1:37" ht="15.75" customHeight="1">
      <c r="A818" s="20"/>
      <c r="B818" s="19"/>
      <c r="C818" s="19"/>
      <c r="D818" s="70"/>
      <c r="E818" s="71"/>
      <c r="F818" s="125" t="str">
        <f>IF($A818 &lt;&gt; "",VLOOKUP($A818,CSP!$1:$1048576,10,FALSE)/1000000,"")</f>
        <v/>
      </c>
      <c r="G818" s="125" t="str">
        <f>IF($A818 &lt;&gt; "",VLOOKUP($A818,CSP!$1:$1048576,14,FALSE)/1000000,"")</f>
        <v/>
      </c>
      <c r="H818" s="126" t="str">
        <f t="shared" si="204"/>
        <v/>
      </c>
      <c r="I818" s="126" t="str">
        <f t="shared" si="205"/>
        <v/>
      </c>
      <c r="J818" s="126" t="str">
        <f t="shared" si="193"/>
        <v/>
      </c>
      <c r="K818" s="132" t="str">
        <f>IF($A818 &lt;&gt; "",VLOOKUP($A818,CSP!$1:$1048576,11,FALSE),"")</f>
        <v/>
      </c>
      <c r="L818" s="133" t="str">
        <f>IF($A818 &lt;&gt; "",VLOOKUP($A818,CSP!$1:$1048576,25,FALSE),"")</f>
        <v/>
      </c>
      <c r="N818" s="142"/>
      <c r="O818" s="144"/>
      <c r="P818" s="141" t="str">
        <f t="shared" ca="1" si="194"/>
        <v/>
      </c>
      <c r="W818" s="96">
        <f>SUMIF($E$11:$E$1004,AA818,AE$11:$AE$1004)</f>
        <v>0</v>
      </c>
      <c r="X818" s="74" t="str">
        <f t="shared" si="195"/>
        <v>sans</v>
      </c>
      <c r="Y818" s="74">
        <f>SUMIF($E$11:$E$1004,AA818,AD$11:$AD$1004)</f>
        <v>0</v>
      </c>
      <c r="Z818" s="95">
        <f>SUMIF($E$11:$E$1004,AA818,AB$11:$AB$1004)</f>
        <v>0</v>
      </c>
      <c r="AA818" s="97">
        <f t="shared" si="206"/>
        <v>808</v>
      </c>
      <c r="AB818" s="74">
        <f t="shared" si="196"/>
        <v>0</v>
      </c>
      <c r="AC818" s="74">
        <f t="shared" si="197"/>
        <v>0</v>
      </c>
      <c r="AD818" s="74">
        <f t="shared" si="198"/>
        <v>0</v>
      </c>
      <c r="AE818" s="96">
        <f t="shared" si="199"/>
        <v>0</v>
      </c>
      <c r="AF818" s="74" t="str">
        <f t="shared" si="200"/>
        <v>sans</v>
      </c>
      <c r="AG818" s="74">
        <f t="shared" si="201"/>
        <v>0</v>
      </c>
      <c r="AH818" s="74">
        <f t="shared" si="192"/>
        <v>0</v>
      </c>
      <c r="AI818" s="74">
        <f t="shared" si="207"/>
        <v>0</v>
      </c>
      <c r="AJ818" s="74">
        <f t="shared" si="202"/>
        <v>0</v>
      </c>
      <c r="AK818" s="74">
        <f t="shared" si="203"/>
        <v>0</v>
      </c>
    </row>
    <row r="819" spans="1:37" ht="15.75" customHeight="1">
      <c r="A819" s="20"/>
      <c r="B819" s="19"/>
      <c r="C819" s="19"/>
      <c r="D819" s="70"/>
      <c r="E819" s="71"/>
      <c r="F819" s="125" t="str">
        <f>IF($A819 &lt;&gt; "",VLOOKUP($A819,CSP!$1:$1048576,10,FALSE)/1000000,"")</f>
        <v/>
      </c>
      <c r="G819" s="125" t="str">
        <f>IF($A819 &lt;&gt; "",VLOOKUP($A819,CSP!$1:$1048576,14,FALSE)/1000000,"")</f>
        <v/>
      </c>
      <c r="H819" s="126" t="str">
        <f t="shared" si="204"/>
        <v/>
      </c>
      <c r="I819" s="126" t="str">
        <f t="shared" si="205"/>
        <v/>
      </c>
      <c r="J819" s="126" t="str">
        <f t="shared" si="193"/>
        <v/>
      </c>
      <c r="K819" s="132" t="str">
        <f>IF($A819 &lt;&gt; "",VLOOKUP($A819,CSP!$1:$1048576,11,FALSE),"")</f>
        <v/>
      </c>
      <c r="L819" s="133" t="str">
        <f>IF($A819 &lt;&gt; "",VLOOKUP($A819,CSP!$1:$1048576,25,FALSE),"")</f>
        <v/>
      </c>
      <c r="N819" s="142"/>
      <c r="O819" s="144"/>
      <c r="P819" s="141" t="str">
        <f t="shared" ca="1" si="194"/>
        <v/>
      </c>
      <c r="W819" s="96">
        <f>SUMIF($E$11:$E$1004,AA819,AE$11:$AE$1004)</f>
        <v>0</v>
      </c>
      <c r="X819" s="74" t="str">
        <f t="shared" si="195"/>
        <v>sans</v>
      </c>
      <c r="Y819" s="74">
        <f>SUMIF($E$11:$E$1004,AA819,AD$11:$AD$1004)</f>
        <v>0</v>
      </c>
      <c r="Z819" s="95">
        <f>SUMIF($E$11:$E$1004,AA819,AB$11:$AB$1004)</f>
        <v>0</v>
      </c>
      <c r="AA819" s="97">
        <f t="shared" si="206"/>
        <v>809</v>
      </c>
      <c r="AB819" s="74">
        <f t="shared" si="196"/>
        <v>0</v>
      </c>
      <c r="AC819" s="74">
        <f t="shared" si="197"/>
        <v>0</v>
      </c>
      <c r="AD819" s="74">
        <f t="shared" si="198"/>
        <v>0</v>
      </c>
      <c r="AE819" s="96">
        <f t="shared" si="199"/>
        <v>0</v>
      </c>
      <c r="AF819" s="74" t="str">
        <f t="shared" si="200"/>
        <v>sans</v>
      </c>
      <c r="AG819" s="74">
        <f t="shared" si="201"/>
        <v>0</v>
      </c>
      <c r="AH819" s="74">
        <f t="shared" si="192"/>
        <v>0</v>
      </c>
      <c r="AI819" s="74">
        <f t="shared" si="207"/>
        <v>0</v>
      </c>
      <c r="AJ819" s="74">
        <f t="shared" si="202"/>
        <v>0</v>
      </c>
      <c r="AK819" s="74">
        <f t="shared" si="203"/>
        <v>0</v>
      </c>
    </row>
    <row r="820" spans="1:37" ht="15.75" customHeight="1">
      <c r="A820" s="20"/>
      <c r="B820" s="19"/>
      <c r="C820" s="19"/>
      <c r="D820" s="70"/>
      <c r="E820" s="71"/>
      <c r="F820" s="125" t="str">
        <f>IF($A820 &lt;&gt; "",VLOOKUP($A820,CSP!$1:$1048576,10,FALSE)/1000000,"")</f>
        <v/>
      </c>
      <c r="G820" s="125" t="str">
        <f>IF($A820 &lt;&gt; "",VLOOKUP($A820,CSP!$1:$1048576,14,FALSE)/1000000,"")</f>
        <v/>
      </c>
      <c r="H820" s="126" t="str">
        <f t="shared" si="204"/>
        <v/>
      </c>
      <c r="I820" s="126" t="str">
        <f t="shared" si="205"/>
        <v/>
      </c>
      <c r="J820" s="126" t="str">
        <f t="shared" si="193"/>
        <v/>
      </c>
      <c r="K820" s="132" t="str">
        <f>IF($A820 &lt;&gt; "",VLOOKUP($A820,CSP!$1:$1048576,11,FALSE),"")</f>
        <v/>
      </c>
      <c r="L820" s="133" t="str">
        <f>IF($A820 &lt;&gt; "",VLOOKUP($A820,CSP!$1:$1048576,25,FALSE),"")</f>
        <v/>
      </c>
      <c r="N820" s="142"/>
      <c r="O820" s="144"/>
      <c r="P820" s="141" t="str">
        <f t="shared" ca="1" si="194"/>
        <v/>
      </c>
      <c r="W820" s="96">
        <f>SUMIF($E$11:$E$1004,AA820,AE$11:$AE$1004)</f>
        <v>0</v>
      </c>
      <c r="X820" s="74" t="str">
        <f t="shared" si="195"/>
        <v>sans</v>
      </c>
      <c r="Y820" s="74">
        <f>SUMIF($E$11:$E$1004,AA820,AD$11:$AD$1004)</f>
        <v>0</v>
      </c>
      <c r="Z820" s="95">
        <f>SUMIF($E$11:$E$1004,AA820,AB$11:$AB$1004)</f>
        <v>0</v>
      </c>
      <c r="AA820" s="97">
        <f t="shared" si="206"/>
        <v>810</v>
      </c>
      <c r="AB820" s="74">
        <f t="shared" si="196"/>
        <v>0</v>
      </c>
      <c r="AC820" s="74">
        <f t="shared" si="197"/>
        <v>0</v>
      </c>
      <c r="AD820" s="74">
        <f t="shared" si="198"/>
        <v>0</v>
      </c>
      <c r="AE820" s="96">
        <f t="shared" si="199"/>
        <v>0</v>
      </c>
      <c r="AF820" s="74" t="str">
        <f t="shared" si="200"/>
        <v>sans</v>
      </c>
      <c r="AG820" s="74">
        <f t="shared" si="201"/>
        <v>0</v>
      </c>
      <c r="AH820" s="74">
        <f t="shared" si="192"/>
        <v>0</v>
      </c>
      <c r="AI820" s="74">
        <f t="shared" si="207"/>
        <v>0</v>
      </c>
      <c r="AJ820" s="74">
        <f t="shared" si="202"/>
        <v>0</v>
      </c>
      <c r="AK820" s="74">
        <f t="shared" si="203"/>
        <v>0</v>
      </c>
    </row>
    <row r="821" spans="1:37" ht="15.75" customHeight="1">
      <c r="A821" s="20"/>
      <c r="B821" s="19"/>
      <c r="C821" s="19"/>
      <c r="D821" s="70"/>
      <c r="E821" s="71"/>
      <c r="F821" s="125" t="str">
        <f>IF($A821 &lt;&gt; "",VLOOKUP($A821,CSP!$1:$1048576,10,FALSE)/1000000,"")</f>
        <v/>
      </c>
      <c r="G821" s="125" t="str">
        <f>IF($A821 &lt;&gt; "",VLOOKUP($A821,CSP!$1:$1048576,14,FALSE)/1000000,"")</f>
        <v/>
      </c>
      <c r="H821" s="126" t="str">
        <f t="shared" si="204"/>
        <v/>
      </c>
      <c r="I821" s="126" t="str">
        <f t="shared" si="205"/>
        <v/>
      </c>
      <c r="J821" s="126" t="str">
        <f t="shared" si="193"/>
        <v/>
      </c>
      <c r="K821" s="132" t="str">
        <f>IF($A821 &lt;&gt; "",VLOOKUP($A821,CSP!$1:$1048576,11,FALSE),"")</f>
        <v/>
      </c>
      <c r="L821" s="133" t="str">
        <f>IF($A821 &lt;&gt; "",VLOOKUP($A821,CSP!$1:$1048576,25,FALSE),"")</f>
        <v/>
      </c>
      <c r="N821" s="142"/>
      <c r="O821" s="144"/>
      <c r="P821" s="141" t="str">
        <f t="shared" ca="1" si="194"/>
        <v/>
      </c>
      <c r="W821" s="96">
        <f>SUMIF($E$11:$E$1004,AA821,AE$11:$AE$1004)</f>
        <v>0</v>
      </c>
      <c r="X821" s="74" t="str">
        <f t="shared" si="195"/>
        <v>sans</v>
      </c>
      <c r="Y821" s="74">
        <f>SUMIF($E$11:$E$1004,AA821,AD$11:$AD$1004)</f>
        <v>0</v>
      </c>
      <c r="Z821" s="95">
        <f>SUMIF($E$11:$E$1004,AA821,AB$11:$AB$1004)</f>
        <v>0</v>
      </c>
      <c r="AA821" s="97">
        <f t="shared" si="206"/>
        <v>811</v>
      </c>
      <c r="AB821" s="74">
        <f t="shared" si="196"/>
        <v>0</v>
      </c>
      <c r="AC821" s="74">
        <f t="shared" si="197"/>
        <v>0</v>
      </c>
      <c r="AD821" s="74">
        <f t="shared" si="198"/>
        <v>0</v>
      </c>
      <c r="AE821" s="96">
        <f t="shared" si="199"/>
        <v>0</v>
      </c>
      <c r="AF821" s="74" t="str">
        <f t="shared" si="200"/>
        <v>sans</v>
      </c>
      <c r="AG821" s="74">
        <f t="shared" si="201"/>
        <v>0</v>
      </c>
      <c r="AH821" s="74">
        <f t="shared" si="192"/>
        <v>0</v>
      </c>
      <c r="AI821" s="74">
        <f t="shared" si="207"/>
        <v>0</v>
      </c>
      <c r="AJ821" s="74">
        <f t="shared" si="202"/>
        <v>0</v>
      </c>
      <c r="AK821" s="74">
        <f t="shared" si="203"/>
        <v>0</v>
      </c>
    </row>
    <row r="822" spans="1:37" ht="15.75" customHeight="1">
      <c r="A822" s="20"/>
      <c r="B822" s="19"/>
      <c r="C822" s="19"/>
      <c r="D822" s="70"/>
      <c r="E822" s="71"/>
      <c r="F822" s="125" t="str">
        <f>IF($A822 &lt;&gt; "",VLOOKUP($A822,CSP!$1:$1048576,10,FALSE)/1000000,"")</f>
        <v/>
      </c>
      <c r="G822" s="125" t="str">
        <f>IF($A822 &lt;&gt; "",VLOOKUP($A822,CSP!$1:$1048576,14,FALSE)/1000000,"")</f>
        <v/>
      </c>
      <c r="H822" s="126" t="str">
        <f t="shared" si="204"/>
        <v/>
      </c>
      <c r="I822" s="126" t="str">
        <f t="shared" si="205"/>
        <v/>
      </c>
      <c r="J822" s="126" t="str">
        <f t="shared" si="193"/>
        <v/>
      </c>
      <c r="K822" s="132" t="str">
        <f>IF($A822 &lt;&gt; "",VLOOKUP($A822,CSP!$1:$1048576,11,FALSE),"")</f>
        <v/>
      </c>
      <c r="L822" s="133" t="str">
        <f>IF($A822 &lt;&gt; "",VLOOKUP($A822,CSP!$1:$1048576,25,FALSE),"")</f>
        <v/>
      </c>
      <c r="N822" s="142"/>
      <c r="O822" s="144"/>
      <c r="P822" s="141" t="str">
        <f t="shared" ca="1" si="194"/>
        <v/>
      </c>
      <c r="W822" s="96">
        <f>SUMIF($E$11:$E$1004,AA822,AE$11:$AE$1004)</f>
        <v>0</v>
      </c>
      <c r="X822" s="74" t="str">
        <f t="shared" si="195"/>
        <v>sans</v>
      </c>
      <c r="Y822" s="74">
        <f>SUMIF($E$11:$E$1004,AA822,AD$11:$AD$1004)</f>
        <v>0</v>
      </c>
      <c r="Z822" s="95">
        <f>SUMIF($E$11:$E$1004,AA822,AB$11:$AB$1004)</f>
        <v>0</v>
      </c>
      <c r="AA822" s="97">
        <f t="shared" si="206"/>
        <v>812</v>
      </c>
      <c r="AB822" s="74">
        <f t="shared" si="196"/>
        <v>0</v>
      </c>
      <c r="AC822" s="74">
        <f t="shared" si="197"/>
        <v>0</v>
      </c>
      <c r="AD822" s="74">
        <f t="shared" si="198"/>
        <v>0</v>
      </c>
      <c r="AE822" s="96">
        <f t="shared" si="199"/>
        <v>0</v>
      </c>
      <c r="AF822" s="74" t="str">
        <f t="shared" si="200"/>
        <v>sans</v>
      </c>
      <c r="AG822" s="74">
        <f t="shared" si="201"/>
        <v>0</v>
      </c>
      <c r="AH822" s="74">
        <f t="shared" si="192"/>
        <v>0</v>
      </c>
      <c r="AI822" s="74">
        <f t="shared" si="207"/>
        <v>0</v>
      </c>
      <c r="AJ822" s="74">
        <f t="shared" si="202"/>
        <v>0</v>
      </c>
      <c r="AK822" s="74">
        <f t="shared" si="203"/>
        <v>0</v>
      </c>
    </row>
    <row r="823" spans="1:37" ht="15.75" customHeight="1">
      <c r="A823" s="20"/>
      <c r="B823" s="19"/>
      <c r="C823" s="19"/>
      <c r="D823" s="70"/>
      <c r="E823" s="71"/>
      <c r="F823" s="125" t="str">
        <f>IF($A823 &lt;&gt; "",VLOOKUP($A823,CSP!$1:$1048576,10,FALSE)/1000000,"")</f>
        <v/>
      </c>
      <c r="G823" s="125" t="str">
        <f>IF($A823 &lt;&gt; "",VLOOKUP($A823,CSP!$1:$1048576,14,FALSE)/1000000,"")</f>
        <v/>
      </c>
      <c r="H823" s="126" t="str">
        <f t="shared" si="204"/>
        <v/>
      </c>
      <c r="I823" s="126" t="str">
        <f t="shared" si="205"/>
        <v/>
      </c>
      <c r="J823" s="126" t="str">
        <f t="shared" si="193"/>
        <v/>
      </c>
      <c r="K823" s="132" t="str">
        <f>IF($A823 &lt;&gt; "",VLOOKUP($A823,CSP!$1:$1048576,11,FALSE),"")</f>
        <v/>
      </c>
      <c r="L823" s="133" t="str">
        <f>IF($A823 &lt;&gt; "",VLOOKUP($A823,CSP!$1:$1048576,25,FALSE),"")</f>
        <v/>
      </c>
      <c r="N823" s="142"/>
      <c r="O823" s="144"/>
      <c r="P823" s="141" t="str">
        <f t="shared" ca="1" si="194"/>
        <v/>
      </c>
      <c r="W823" s="96">
        <f>SUMIF($E$11:$E$1004,AA823,AE$11:$AE$1004)</f>
        <v>0</v>
      </c>
      <c r="X823" s="74" t="str">
        <f t="shared" si="195"/>
        <v>sans</v>
      </c>
      <c r="Y823" s="74">
        <f>SUMIF($E$11:$E$1004,AA823,AD$11:$AD$1004)</f>
        <v>0</v>
      </c>
      <c r="Z823" s="95">
        <f>SUMIF($E$11:$E$1004,AA823,AB$11:$AB$1004)</f>
        <v>0</v>
      </c>
      <c r="AA823" s="97">
        <f t="shared" si="206"/>
        <v>813</v>
      </c>
      <c r="AB823" s="74">
        <f t="shared" si="196"/>
        <v>0</v>
      </c>
      <c r="AC823" s="74">
        <f t="shared" si="197"/>
        <v>0</v>
      </c>
      <c r="AD823" s="74">
        <f t="shared" si="198"/>
        <v>0</v>
      </c>
      <c r="AE823" s="96">
        <f t="shared" si="199"/>
        <v>0</v>
      </c>
      <c r="AF823" s="74" t="str">
        <f t="shared" si="200"/>
        <v>sans</v>
      </c>
      <c r="AG823" s="74">
        <f t="shared" si="201"/>
        <v>0</v>
      </c>
      <c r="AH823" s="74">
        <f t="shared" si="192"/>
        <v>0</v>
      </c>
      <c r="AI823" s="74">
        <f t="shared" si="207"/>
        <v>0</v>
      </c>
      <c r="AJ823" s="74">
        <f t="shared" si="202"/>
        <v>0</v>
      </c>
      <c r="AK823" s="74">
        <f t="shared" si="203"/>
        <v>0</v>
      </c>
    </row>
    <row r="824" spans="1:37" ht="15.75" customHeight="1">
      <c r="A824" s="20"/>
      <c r="B824" s="19"/>
      <c r="C824" s="19"/>
      <c r="D824" s="70"/>
      <c r="E824" s="71"/>
      <c r="F824" s="125" t="str">
        <f>IF($A824 &lt;&gt; "",VLOOKUP($A824,CSP!$1:$1048576,10,FALSE)/1000000,"")</f>
        <v/>
      </c>
      <c r="G824" s="125" t="str">
        <f>IF($A824 &lt;&gt; "",VLOOKUP($A824,CSP!$1:$1048576,14,FALSE)/1000000,"")</f>
        <v/>
      </c>
      <c r="H824" s="126" t="str">
        <f t="shared" si="204"/>
        <v/>
      </c>
      <c r="I824" s="126" t="str">
        <f t="shared" si="205"/>
        <v/>
      </c>
      <c r="J824" s="126" t="str">
        <f t="shared" si="193"/>
        <v/>
      </c>
      <c r="K824" s="132" t="str">
        <f>IF($A824 &lt;&gt; "",VLOOKUP($A824,CSP!$1:$1048576,11,FALSE),"")</f>
        <v/>
      </c>
      <c r="L824" s="133" t="str">
        <f>IF($A824 &lt;&gt; "",VLOOKUP($A824,CSP!$1:$1048576,25,FALSE),"")</f>
        <v/>
      </c>
      <c r="N824" s="142"/>
      <c r="O824" s="144"/>
      <c r="P824" s="141" t="str">
        <f t="shared" ca="1" si="194"/>
        <v/>
      </c>
      <c r="W824" s="96">
        <f>SUMIF($E$11:$E$1004,AA824,AE$11:$AE$1004)</f>
        <v>0</v>
      </c>
      <c r="X824" s="74" t="str">
        <f t="shared" si="195"/>
        <v>sans</v>
      </c>
      <c r="Y824" s="74">
        <f>SUMIF($E$11:$E$1004,AA824,AD$11:$AD$1004)</f>
        <v>0</v>
      </c>
      <c r="Z824" s="95">
        <f>SUMIF($E$11:$E$1004,AA824,AB$11:$AB$1004)</f>
        <v>0</v>
      </c>
      <c r="AA824" s="97">
        <f t="shared" si="206"/>
        <v>814</v>
      </c>
      <c r="AB824" s="74">
        <f t="shared" si="196"/>
        <v>0</v>
      </c>
      <c r="AC824" s="74">
        <f t="shared" si="197"/>
        <v>0</v>
      </c>
      <c r="AD824" s="74">
        <f t="shared" si="198"/>
        <v>0</v>
      </c>
      <c r="AE824" s="96">
        <f t="shared" si="199"/>
        <v>0</v>
      </c>
      <c r="AF824" s="74" t="str">
        <f t="shared" si="200"/>
        <v>sans</v>
      </c>
      <c r="AG824" s="74">
        <f t="shared" si="201"/>
        <v>0</v>
      </c>
      <c r="AH824" s="74">
        <f t="shared" si="192"/>
        <v>0</v>
      </c>
      <c r="AI824" s="74">
        <f t="shared" si="207"/>
        <v>0</v>
      </c>
      <c r="AJ824" s="74">
        <f t="shared" si="202"/>
        <v>0</v>
      </c>
      <c r="AK824" s="74">
        <f t="shared" si="203"/>
        <v>0</v>
      </c>
    </row>
    <row r="825" spans="1:37" ht="15.75" customHeight="1">
      <c r="A825" s="20"/>
      <c r="B825" s="19"/>
      <c r="C825" s="19"/>
      <c r="D825" s="70"/>
      <c r="E825" s="71"/>
      <c r="F825" s="125" t="str">
        <f>IF($A825 &lt;&gt; "",VLOOKUP($A825,CSP!$1:$1048576,10,FALSE)/1000000,"")</f>
        <v/>
      </c>
      <c r="G825" s="125" t="str">
        <f>IF($A825 &lt;&gt; "",VLOOKUP($A825,CSP!$1:$1048576,14,FALSE)/1000000,"")</f>
        <v/>
      </c>
      <c r="H825" s="126" t="str">
        <f t="shared" si="204"/>
        <v/>
      </c>
      <c r="I825" s="126" t="str">
        <f t="shared" si="205"/>
        <v/>
      </c>
      <c r="J825" s="126" t="str">
        <f t="shared" si="193"/>
        <v/>
      </c>
      <c r="K825" s="132" t="str">
        <f>IF($A825 &lt;&gt; "",VLOOKUP($A825,CSP!$1:$1048576,11,FALSE),"")</f>
        <v/>
      </c>
      <c r="L825" s="133" t="str">
        <f>IF($A825 &lt;&gt; "",VLOOKUP($A825,CSP!$1:$1048576,25,FALSE),"")</f>
        <v/>
      </c>
      <c r="N825" s="142"/>
      <c r="O825" s="144"/>
      <c r="P825" s="141" t="str">
        <f t="shared" ca="1" si="194"/>
        <v/>
      </c>
      <c r="W825" s="96">
        <f>SUMIF($E$11:$E$1004,AA825,AE$11:$AE$1004)</f>
        <v>0</v>
      </c>
      <c r="X825" s="74" t="str">
        <f t="shared" si="195"/>
        <v>sans</v>
      </c>
      <c r="Y825" s="74">
        <f>SUMIF($E$11:$E$1004,AA825,AD$11:$AD$1004)</f>
        <v>0</v>
      </c>
      <c r="Z825" s="95">
        <f>SUMIF($E$11:$E$1004,AA825,AB$11:$AB$1004)</f>
        <v>0</v>
      </c>
      <c r="AA825" s="97">
        <f t="shared" si="206"/>
        <v>815</v>
      </c>
      <c r="AB825" s="74">
        <f t="shared" si="196"/>
        <v>0</v>
      </c>
      <c r="AC825" s="74">
        <f t="shared" si="197"/>
        <v>0</v>
      </c>
      <c r="AD825" s="74">
        <f t="shared" si="198"/>
        <v>0</v>
      </c>
      <c r="AE825" s="96">
        <f t="shared" si="199"/>
        <v>0</v>
      </c>
      <c r="AF825" s="74" t="str">
        <f t="shared" si="200"/>
        <v>sans</v>
      </c>
      <c r="AG825" s="74">
        <f t="shared" si="201"/>
        <v>0</v>
      </c>
      <c r="AH825" s="74">
        <f t="shared" si="192"/>
        <v>0</v>
      </c>
      <c r="AI825" s="74">
        <f t="shared" si="207"/>
        <v>0</v>
      </c>
      <c r="AJ825" s="74">
        <f t="shared" si="202"/>
        <v>0</v>
      </c>
      <c r="AK825" s="74">
        <f t="shared" si="203"/>
        <v>0</v>
      </c>
    </row>
    <row r="826" spans="1:37" ht="15.75" customHeight="1">
      <c r="A826" s="20"/>
      <c r="B826" s="19"/>
      <c r="C826" s="19"/>
      <c r="D826" s="70"/>
      <c r="E826" s="71"/>
      <c r="F826" s="125" t="str">
        <f>IF($A826 &lt;&gt; "",VLOOKUP($A826,CSP!$1:$1048576,10,FALSE)/1000000,"")</f>
        <v/>
      </c>
      <c r="G826" s="125" t="str">
        <f>IF($A826 &lt;&gt; "",VLOOKUP($A826,CSP!$1:$1048576,14,FALSE)/1000000,"")</f>
        <v/>
      </c>
      <c r="H826" s="126" t="str">
        <f t="shared" si="204"/>
        <v/>
      </c>
      <c r="I826" s="126" t="str">
        <f t="shared" si="205"/>
        <v/>
      </c>
      <c r="J826" s="126" t="str">
        <f t="shared" si="193"/>
        <v/>
      </c>
      <c r="K826" s="132" t="str">
        <f>IF($A826 &lt;&gt; "",VLOOKUP($A826,CSP!$1:$1048576,11,FALSE),"")</f>
        <v/>
      </c>
      <c r="L826" s="133" t="str">
        <f>IF($A826 &lt;&gt; "",VLOOKUP($A826,CSP!$1:$1048576,25,FALSE),"")</f>
        <v/>
      </c>
      <c r="N826" s="142"/>
      <c r="O826" s="144"/>
      <c r="P826" s="141" t="str">
        <f t="shared" ca="1" si="194"/>
        <v/>
      </c>
      <c r="W826" s="96">
        <f>SUMIF($E$11:$E$1004,AA826,AE$11:$AE$1004)</f>
        <v>0</v>
      </c>
      <c r="X826" s="74" t="str">
        <f t="shared" si="195"/>
        <v>sans</v>
      </c>
      <c r="Y826" s="74">
        <f>SUMIF($E$11:$E$1004,AA826,AD$11:$AD$1004)</f>
        <v>0</v>
      </c>
      <c r="Z826" s="95">
        <f>SUMIF($E$11:$E$1004,AA826,AB$11:$AB$1004)</f>
        <v>0</v>
      </c>
      <c r="AA826" s="97">
        <f t="shared" si="206"/>
        <v>816</v>
      </c>
      <c r="AB826" s="74">
        <f t="shared" si="196"/>
        <v>0</v>
      </c>
      <c r="AC826" s="74">
        <f t="shared" si="197"/>
        <v>0</v>
      </c>
      <c r="AD826" s="74">
        <f t="shared" si="198"/>
        <v>0</v>
      </c>
      <c r="AE826" s="96">
        <f t="shared" si="199"/>
        <v>0</v>
      </c>
      <c r="AF826" s="74" t="str">
        <f t="shared" si="200"/>
        <v>sans</v>
      </c>
      <c r="AG826" s="74">
        <f t="shared" si="201"/>
        <v>0</v>
      </c>
      <c r="AH826" s="74">
        <f t="shared" si="192"/>
        <v>0</v>
      </c>
      <c r="AI826" s="74">
        <f t="shared" si="207"/>
        <v>0</v>
      </c>
      <c r="AJ826" s="74">
        <f t="shared" si="202"/>
        <v>0</v>
      </c>
      <c r="AK826" s="74">
        <f t="shared" si="203"/>
        <v>0</v>
      </c>
    </row>
    <row r="827" spans="1:37" ht="15.75" customHeight="1">
      <c r="A827" s="20"/>
      <c r="B827" s="19"/>
      <c r="C827" s="19"/>
      <c r="D827" s="70"/>
      <c r="E827" s="71"/>
      <c r="F827" s="125" t="str">
        <f>IF($A827 &lt;&gt; "",VLOOKUP($A827,CSP!$1:$1048576,10,FALSE)/1000000,"")</f>
        <v/>
      </c>
      <c r="G827" s="125" t="str">
        <f>IF($A827 &lt;&gt; "",VLOOKUP($A827,CSP!$1:$1048576,14,FALSE)/1000000,"")</f>
        <v/>
      </c>
      <c r="H827" s="126" t="str">
        <f t="shared" si="204"/>
        <v/>
      </c>
      <c r="I827" s="126" t="str">
        <f t="shared" si="205"/>
        <v/>
      </c>
      <c r="J827" s="126" t="str">
        <f t="shared" si="193"/>
        <v/>
      </c>
      <c r="K827" s="132" t="str">
        <f>IF($A827 &lt;&gt; "",VLOOKUP($A827,CSP!$1:$1048576,11,FALSE),"")</f>
        <v/>
      </c>
      <c r="L827" s="133" t="str">
        <f>IF($A827 &lt;&gt; "",VLOOKUP($A827,CSP!$1:$1048576,25,FALSE),"")</f>
        <v/>
      </c>
      <c r="N827" s="142"/>
      <c r="O827" s="144"/>
      <c r="P827" s="141" t="str">
        <f t="shared" ca="1" si="194"/>
        <v/>
      </c>
      <c r="W827" s="96">
        <f>SUMIF($E$11:$E$1004,AA827,AE$11:$AE$1004)</f>
        <v>0</v>
      </c>
      <c r="X827" s="74" t="str">
        <f t="shared" si="195"/>
        <v>sans</v>
      </c>
      <c r="Y827" s="74">
        <f>SUMIF($E$11:$E$1004,AA827,AD$11:$AD$1004)</f>
        <v>0</v>
      </c>
      <c r="Z827" s="95">
        <f>SUMIF($E$11:$E$1004,AA827,AB$11:$AB$1004)</f>
        <v>0</v>
      </c>
      <c r="AA827" s="97">
        <f t="shared" si="206"/>
        <v>817</v>
      </c>
      <c r="AB827" s="74">
        <f t="shared" si="196"/>
        <v>0</v>
      </c>
      <c r="AC827" s="74">
        <f t="shared" si="197"/>
        <v>0</v>
      </c>
      <c r="AD827" s="74">
        <f t="shared" si="198"/>
        <v>0</v>
      </c>
      <c r="AE827" s="96">
        <f t="shared" si="199"/>
        <v>0</v>
      </c>
      <c r="AF827" s="74" t="str">
        <f t="shared" si="200"/>
        <v>sans</v>
      </c>
      <c r="AG827" s="74">
        <f t="shared" si="201"/>
        <v>0</v>
      </c>
      <c r="AH827" s="74">
        <f t="shared" si="192"/>
        <v>0</v>
      </c>
      <c r="AI827" s="74">
        <f t="shared" si="207"/>
        <v>0</v>
      </c>
      <c r="AJ827" s="74">
        <f t="shared" si="202"/>
        <v>0</v>
      </c>
      <c r="AK827" s="74">
        <f t="shared" si="203"/>
        <v>0</v>
      </c>
    </row>
    <row r="828" spans="1:37" ht="15.75" customHeight="1">
      <c r="A828" s="20"/>
      <c r="B828" s="19"/>
      <c r="C828" s="19"/>
      <c r="D828" s="70"/>
      <c r="E828" s="71"/>
      <c r="F828" s="125" t="str">
        <f>IF($A828 &lt;&gt; "",VLOOKUP($A828,CSP!$1:$1048576,10,FALSE)/1000000,"")</f>
        <v/>
      </c>
      <c r="G828" s="125" t="str">
        <f>IF($A828 &lt;&gt; "",VLOOKUP($A828,CSP!$1:$1048576,14,FALSE)/1000000,"")</f>
        <v/>
      </c>
      <c r="H828" s="126" t="str">
        <f t="shared" si="204"/>
        <v/>
      </c>
      <c r="I828" s="126" t="str">
        <f t="shared" si="205"/>
        <v/>
      </c>
      <c r="J828" s="126" t="str">
        <f t="shared" si="193"/>
        <v/>
      </c>
      <c r="K828" s="132" t="str">
        <f>IF($A828 &lt;&gt; "",VLOOKUP($A828,CSP!$1:$1048576,11,FALSE),"")</f>
        <v/>
      </c>
      <c r="L828" s="133" t="str">
        <f>IF($A828 &lt;&gt; "",VLOOKUP($A828,CSP!$1:$1048576,25,FALSE),"")</f>
        <v/>
      </c>
      <c r="N828" s="142"/>
      <c r="O828" s="144"/>
      <c r="P828" s="141" t="str">
        <f t="shared" ca="1" si="194"/>
        <v/>
      </c>
      <c r="W828" s="96">
        <f>SUMIF($E$11:$E$1004,AA828,AE$11:$AE$1004)</f>
        <v>0</v>
      </c>
      <c r="X828" s="74" t="str">
        <f t="shared" si="195"/>
        <v>sans</v>
      </c>
      <c r="Y828" s="74">
        <f>SUMIF($E$11:$E$1004,AA828,AD$11:$AD$1004)</f>
        <v>0</v>
      </c>
      <c r="Z828" s="95">
        <f>SUMIF($E$11:$E$1004,AA828,AB$11:$AB$1004)</f>
        <v>0</v>
      </c>
      <c r="AA828" s="97">
        <f t="shared" si="206"/>
        <v>818</v>
      </c>
      <c r="AB828" s="74">
        <f t="shared" si="196"/>
        <v>0</v>
      </c>
      <c r="AC828" s="74">
        <f t="shared" si="197"/>
        <v>0</v>
      </c>
      <c r="AD828" s="74">
        <f t="shared" si="198"/>
        <v>0</v>
      </c>
      <c r="AE828" s="96">
        <f t="shared" si="199"/>
        <v>0</v>
      </c>
      <c r="AF828" s="74" t="str">
        <f t="shared" si="200"/>
        <v>sans</v>
      </c>
      <c r="AG828" s="74">
        <f t="shared" si="201"/>
        <v>0</v>
      </c>
      <c r="AH828" s="74">
        <f t="shared" si="192"/>
        <v>0</v>
      </c>
      <c r="AI828" s="74">
        <f t="shared" si="207"/>
        <v>0</v>
      </c>
      <c r="AJ828" s="74">
        <f t="shared" si="202"/>
        <v>0</v>
      </c>
      <c r="AK828" s="74">
        <f t="shared" si="203"/>
        <v>0</v>
      </c>
    </row>
    <row r="829" spans="1:37" ht="15.75" customHeight="1">
      <c r="A829" s="20"/>
      <c r="B829" s="19"/>
      <c r="C829" s="19"/>
      <c r="D829" s="70"/>
      <c r="E829" s="71"/>
      <c r="F829" s="125" t="str">
        <f>IF($A829 &lt;&gt; "",VLOOKUP($A829,CSP!$1:$1048576,10,FALSE)/1000000,"")</f>
        <v/>
      </c>
      <c r="G829" s="125" t="str">
        <f>IF($A829 &lt;&gt; "",VLOOKUP($A829,CSP!$1:$1048576,14,FALSE)/1000000,"")</f>
        <v/>
      </c>
      <c r="H829" s="126" t="str">
        <f t="shared" si="204"/>
        <v/>
      </c>
      <c r="I829" s="126" t="str">
        <f t="shared" si="205"/>
        <v/>
      </c>
      <c r="J829" s="126" t="str">
        <f t="shared" si="193"/>
        <v/>
      </c>
      <c r="K829" s="132" t="str">
        <f>IF($A829 &lt;&gt; "",VLOOKUP($A829,CSP!$1:$1048576,11,FALSE),"")</f>
        <v/>
      </c>
      <c r="L829" s="133" t="str">
        <f>IF($A829 &lt;&gt; "",VLOOKUP($A829,CSP!$1:$1048576,25,FALSE),"")</f>
        <v/>
      </c>
      <c r="N829" s="142"/>
      <c r="O829" s="144"/>
      <c r="P829" s="141" t="str">
        <f t="shared" ca="1" si="194"/>
        <v/>
      </c>
      <c r="W829" s="96">
        <f>SUMIF($E$11:$E$1004,AA829,AE$11:$AE$1004)</f>
        <v>0</v>
      </c>
      <c r="X829" s="74" t="str">
        <f t="shared" si="195"/>
        <v>sans</v>
      </c>
      <c r="Y829" s="74">
        <f>SUMIF($E$11:$E$1004,AA829,AD$11:$AD$1004)</f>
        <v>0</v>
      </c>
      <c r="Z829" s="95">
        <f>SUMIF($E$11:$E$1004,AA829,AB$11:$AB$1004)</f>
        <v>0</v>
      </c>
      <c r="AA829" s="97">
        <f t="shared" si="206"/>
        <v>819</v>
      </c>
      <c r="AB829" s="74">
        <f t="shared" si="196"/>
        <v>0</v>
      </c>
      <c r="AC829" s="74">
        <f t="shared" si="197"/>
        <v>0</v>
      </c>
      <c r="AD829" s="74">
        <f t="shared" si="198"/>
        <v>0</v>
      </c>
      <c r="AE829" s="96">
        <f t="shared" si="199"/>
        <v>0</v>
      </c>
      <c r="AF829" s="74" t="str">
        <f t="shared" si="200"/>
        <v>sans</v>
      </c>
      <c r="AG829" s="74">
        <f t="shared" si="201"/>
        <v>0</v>
      </c>
      <c r="AH829" s="74">
        <f t="shared" si="192"/>
        <v>0</v>
      </c>
      <c r="AI829" s="74">
        <f t="shared" si="207"/>
        <v>0</v>
      </c>
      <c r="AJ829" s="74">
        <f t="shared" si="202"/>
        <v>0</v>
      </c>
      <c r="AK829" s="74">
        <f t="shared" si="203"/>
        <v>0</v>
      </c>
    </row>
    <row r="830" spans="1:37" ht="15.75" customHeight="1">
      <c r="A830" s="20"/>
      <c r="B830" s="19"/>
      <c r="C830" s="19"/>
      <c r="D830" s="70"/>
      <c r="E830" s="71"/>
      <c r="F830" s="125" t="str">
        <f>IF($A830 &lt;&gt; "",VLOOKUP($A830,CSP!$1:$1048576,10,FALSE)/1000000,"")</f>
        <v/>
      </c>
      <c r="G830" s="125" t="str">
        <f>IF($A830 &lt;&gt; "",VLOOKUP($A830,CSP!$1:$1048576,14,FALSE)/1000000,"")</f>
        <v/>
      </c>
      <c r="H830" s="126" t="str">
        <f t="shared" si="204"/>
        <v/>
      </c>
      <c r="I830" s="126" t="str">
        <f t="shared" si="205"/>
        <v/>
      </c>
      <c r="J830" s="126" t="str">
        <f t="shared" si="193"/>
        <v/>
      </c>
      <c r="K830" s="132" t="str">
        <f>IF($A830 &lt;&gt; "",VLOOKUP($A830,CSP!$1:$1048576,11,FALSE),"")</f>
        <v/>
      </c>
      <c r="L830" s="133" t="str">
        <f>IF($A830 &lt;&gt; "",VLOOKUP($A830,CSP!$1:$1048576,25,FALSE),"")</f>
        <v/>
      </c>
      <c r="N830" s="142"/>
      <c r="O830" s="144"/>
      <c r="P830" s="141" t="str">
        <f t="shared" ca="1" si="194"/>
        <v/>
      </c>
      <c r="W830" s="96">
        <f>SUMIF($E$11:$E$1004,AA830,AE$11:$AE$1004)</f>
        <v>0</v>
      </c>
      <c r="X830" s="74" t="str">
        <f t="shared" si="195"/>
        <v>sans</v>
      </c>
      <c r="Y830" s="74">
        <f>SUMIF($E$11:$E$1004,AA830,AD$11:$AD$1004)</f>
        <v>0</v>
      </c>
      <c r="Z830" s="95">
        <f>SUMIF($E$11:$E$1004,AA830,AB$11:$AB$1004)</f>
        <v>0</v>
      </c>
      <c r="AA830" s="97">
        <f t="shared" si="206"/>
        <v>820</v>
      </c>
      <c r="AB830" s="74">
        <f t="shared" si="196"/>
        <v>0</v>
      </c>
      <c r="AC830" s="74">
        <f t="shared" si="197"/>
        <v>0</v>
      </c>
      <c r="AD830" s="74">
        <f t="shared" si="198"/>
        <v>0</v>
      </c>
      <c r="AE830" s="96">
        <f t="shared" si="199"/>
        <v>0</v>
      </c>
      <c r="AF830" s="74" t="str">
        <f t="shared" si="200"/>
        <v>sans</v>
      </c>
      <c r="AG830" s="74">
        <f t="shared" si="201"/>
        <v>0</v>
      </c>
      <c r="AH830" s="74">
        <f t="shared" si="192"/>
        <v>0</v>
      </c>
      <c r="AI830" s="74">
        <f t="shared" si="207"/>
        <v>0</v>
      </c>
      <c r="AJ830" s="74">
        <f t="shared" si="202"/>
        <v>0</v>
      </c>
      <c r="AK830" s="74">
        <f t="shared" si="203"/>
        <v>0</v>
      </c>
    </row>
    <row r="831" spans="1:37" ht="15.75" customHeight="1">
      <c r="A831" s="20"/>
      <c r="B831" s="19"/>
      <c r="C831" s="19"/>
      <c r="D831" s="70"/>
      <c r="E831" s="71"/>
      <c r="F831" s="125" t="str">
        <f>IF($A831 &lt;&gt; "",VLOOKUP($A831,CSP!$1:$1048576,10,FALSE)/1000000,"")</f>
        <v/>
      </c>
      <c r="G831" s="125" t="str">
        <f>IF($A831 &lt;&gt; "",VLOOKUP($A831,CSP!$1:$1048576,14,FALSE)/1000000,"")</f>
        <v/>
      </c>
      <c r="H831" s="126" t="str">
        <f t="shared" si="204"/>
        <v/>
      </c>
      <c r="I831" s="126" t="str">
        <f t="shared" si="205"/>
        <v/>
      </c>
      <c r="J831" s="126" t="str">
        <f t="shared" si="193"/>
        <v/>
      </c>
      <c r="K831" s="132" t="str">
        <f>IF($A831 &lt;&gt; "",VLOOKUP($A831,CSP!$1:$1048576,11,FALSE),"")</f>
        <v/>
      </c>
      <c r="L831" s="133" t="str">
        <f>IF($A831 &lt;&gt; "",VLOOKUP($A831,CSP!$1:$1048576,25,FALSE),"")</f>
        <v/>
      </c>
      <c r="N831" s="142"/>
      <c r="O831" s="144"/>
      <c r="P831" s="141" t="str">
        <f t="shared" ca="1" si="194"/>
        <v/>
      </c>
      <c r="W831" s="96">
        <f>SUMIF($E$11:$E$1004,AA831,AE$11:$AE$1004)</f>
        <v>0</v>
      </c>
      <c r="X831" s="74" t="str">
        <f t="shared" si="195"/>
        <v>sans</v>
      </c>
      <c r="Y831" s="74">
        <f>SUMIF($E$11:$E$1004,AA831,AD$11:$AD$1004)</f>
        <v>0</v>
      </c>
      <c r="Z831" s="95">
        <f>SUMIF($E$11:$E$1004,AA831,AB$11:$AB$1004)</f>
        <v>0</v>
      </c>
      <c r="AA831" s="97">
        <f t="shared" si="206"/>
        <v>821</v>
      </c>
      <c r="AB831" s="74">
        <f t="shared" si="196"/>
        <v>0</v>
      </c>
      <c r="AC831" s="74">
        <f t="shared" si="197"/>
        <v>0</v>
      </c>
      <c r="AD831" s="74">
        <f t="shared" si="198"/>
        <v>0</v>
      </c>
      <c r="AE831" s="96">
        <f t="shared" si="199"/>
        <v>0</v>
      </c>
      <c r="AF831" s="74" t="str">
        <f t="shared" si="200"/>
        <v>sans</v>
      </c>
      <c r="AG831" s="74">
        <f t="shared" si="201"/>
        <v>0</v>
      </c>
      <c r="AH831" s="74">
        <f t="shared" si="192"/>
        <v>0</v>
      </c>
      <c r="AI831" s="74">
        <f t="shared" si="207"/>
        <v>0</v>
      </c>
      <c r="AJ831" s="74">
        <f t="shared" si="202"/>
        <v>0</v>
      </c>
      <c r="AK831" s="74">
        <f t="shared" si="203"/>
        <v>0</v>
      </c>
    </row>
    <row r="832" spans="1:37" ht="15.75" customHeight="1">
      <c r="A832" s="20"/>
      <c r="B832" s="19"/>
      <c r="C832" s="19"/>
      <c r="D832" s="70"/>
      <c r="E832" s="71"/>
      <c r="F832" s="125" t="str">
        <f>IF($A832 &lt;&gt; "",VLOOKUP($A832,CSP!$1:$1048576,10,FALSE)/1000000,"")</f>
        <v/>
      </c>
      <c r="G832" s="125" t="str">
        <f>IF($A832 &lt;&gt; "",VLOOKUP($A832,CSP!$1:$1048576,14,FALSE)/1000000,"")</f>
        <v/>
      </c>
      <c r="H832" s="126" t="str">
        <f t="shared" si="204"/>
        <v/>
      </c>
      <c r="I832" s="126" t="str">
        <f t="shared" si="205"/>
        <v/>
      </c>
      <c r="J832" s="126" t="str">
        <f t="shared" si="193"/>
        <v/>
      </c>
      <c r="K832" s="132" t="str">
        <f>IF($A832 &lt;&gt; "",VLOOKUP($A832,CSP!$1:$1048576,11,FALSE),"")</f>
        <v/>
      </c>
      <c r="L832" s="133" t="str">
        <f>IF($A832 &lt;&gt; "",VLOOKUP($A832,CSP!$1:$1048576,25,FALSE),"")</f>
        <v/>
      </c>
      <c r="N832" s="142"/>
      <c r="O832" s="144"/>
      <c r="P832" s="141" t="str">
        <f t="shared" ca="1" si="194"/>
        <v/>
      </c>
      <c r="W832" s="96">
        <f>SUMIF($E$11:$E$1004,AA832,AE$11:$AE$1004)</f>
        <v>0</v>
      </c>
      <c r="X832" s="74" t="str">
        <f t="shared" si="195"/>
        <v>sans</v>
      </c>
      <c r="Y832" s="74">
        <f>SUMIF($E$11:$E$1004,AA832,AD$11:$AD$1004)</f>
        <v>0</v>
      </c>
      <c r="Z832" s="95">
        <f>SUMIF($E$11:$E$1004,AA832,AB$11:$AB$1004)</f>
        <v>0</v>
      </c>
      <c r="AA832" s="97">
        <f t="shared" si="206"/>
        <v>822</v>
      </c>
      <c r="AB832" s="74">
        <f t="shared" si="196"/>
        <v>0</v>
      </c>
      <c r="AC832" s="74">
        <f t="shared" si="197"/>
        <v>0</v>
      </c>
      <c r="AD832" s="74">
        <f t="shared" si="198"/>
        <v>0</v>
      </c>
      <c r="AE832" s="96">
        <f t="shared" si="199"/>
        <v>0</v>
      </c>
      <c r="AF832" s="74" t="str">
        <f t="shared" si="200"/>
        <v>sans</v>
      </c>
      <c r="AG832" s="74">
        <f t="shared" si="201"/>
        <v>0</v>
      </c>
      <c r="AH832" s="74">
        <f t="shared" si="192"/>
        <v>0</v>
      </c>
      <c r="AI832" s="74">
        <f t="shared" si="207"/>
        <v>0</v>
      </c>
      <c r="AJ832" s="74">
        <f t="shared" si="202"/>
        <v>0</v>
      </c>
      <c r="AK832" s="74">
        <f t="shared" si="203"/>
        <v>0</v>
      </c>
    </row>
    <row r="833" spans="1:37" ht="15.75" customHeight="1">
      <c r="A833" s="20"/>
      <c r="B833" s="19"/>
      <c r="C833" s="19"/>
      <c r="D833" s="70"/>
      <c r="E833" s="71"/>
      <c r="F833" s="125" t="str">
        <f>IF($A833 &lt;&gt; "",VLOOKUP($A833,CSP!$1:$1048576,10,FALSE)/1000000,"")</f>
        <v/>
      </c>
      <c r="G833" s="125" t="str">
        <f>IF($A833 &lt;&gt; "",VLOOKUP($A833,CSP!$1:$1048576,14,FALSE)/1000000,"")</f>
        <v/>
      </c>
      <c r="H833" s="126" t="str">
        <f t="shared" si="204"/>
        <v/>
      </c>
      <c r="I833" s="126" t="str">
        <f t="shared" si="205"/>
        <v/>
      </c>
      <c r="J833" s="126" t="str">
        <f t="shared" si="193"/>
        <v/>
      </c>
      <c r="K833" s="132" t="str">
        <f>IF($A833 &lt;&gt; "",VLOOKUP($A833,CSP!$1:$1048576,11,FALSE),"")</f>
        <v/>
      </c>
      <c r="L833" s="133" t="str">
        <f>IF($A833 &lt;&gt; "",VLOOKUP($A833,CSP!$1:$1048576,25,FALSE),"")</f>
        <v/>
      </c>
      <c r="N833" s="142"/>
      <c r="O833" s="144"/>
      <c r="P833" s="141" t="str">
        <f t="shared" ca="1" si="194"/>
        <v/>
      </c>
      <c r="W833" s="96">
        <f>SUMIF($E$11:$E$1004,AA833,AE$11:$AE$1004)</f>
        <v>0</v>
      </c>
      <c r="X833" s="74" t="str">
        <f t="shared" si="195"/>
        <v>sans</v>
      </c>
      <c r="Y833" s="74">
        <f>SUMIF($E$11:$E$1004,AA833,AD$11:$AD$1004)</f>
        <v>0</v>
      </c>
      <c r="Z833" s="95">
        <f>SUMIF($E$11:$E$1004,AA833,AB$11:$AB$1004)</f>
        <v>0</v>
      </c>
      <c r="AA833" s="97">
        <f t="shared" si="206"/>
        <v>823</v>
      </c>
      <c r="AB833" s="74">
        <f t="shared" si="196"/>
        <v>0</v>
      </c>
      <c r="AC833" s="74">
        <f t="shared" si="197"/>
        <v>0</v>
      </c>
      <c r="AD833" s="74">
        <f t="shared" si="198"/>
        <v>0</v>
      </c>
      <c r="AE833" s="96">
        <f t="shared" si="199"/>
        <v>0</v>
      </c>
      <c r="AF833" s="74" t="str">
        <f t="shared" si="200"/>
        <v>sans</v>
      </c>
      <c r="AG833" s="74">
        <f t="shared" si="201"/>
        <v>0</v>
      </c>
      <c r="AH833" s="74">
        <f t="shared" si="192"/>
        <v>0</v>
      </c>
      <c r="AI833" s="74">
        <f t="shared" si="207"/>
        <v>0</v>
      </c>
      <c r="AJ833" s="74">
        <f t="shared" si="202"/>
        <v>0</v>
      </c>
      <c r="AK833" s="74">
        <f t="shared" si="203"/>
        <v>0</v>
      </c>
    </row>
    <row r="834" spans="1:37" ht="15.75" customHeight="1">
      <c r="A834" s="20"/>
      <c r="B834" s="19"/>
      <c r="C834" s="19"/>
      <c r="D834" s="70"/>
      <c r="E834" s="71"/>
      <c r="F834" s="125" t="str">
        <f>IF($A834 &lt;&gt; "",VLOOKUP($A834,CSP!$1:$1048576,10,FALSE)/1000000,"")</f>
        <v/>
      </c>
      <c r="G834" s="125" t="str">
        <f>IF($A834 &lt;&gt; "",VLOOKUP($A834,CSP!$1:$1048576,14,FALSE)/1000000,"")</f>
        <v/>
      </c>
      <c r="H834" s="126" t="str">
        <f t="shared" si="204"/>
        <v/>
      </c>
      <c r="I834" s="126" t="str">
        <f t="shared" si="205"/>
        <v/>
      </c>
      <c r="J834" s="126" t="str">
        <f t="shared" si="193"/>
        <v/>
      </c>
      <c r="K834" s="132" t="str">
        <f>IF($A834 &lt;&gt; "",VLOOKUP($A834,CSP!$1:$1048576,11,FALSE),"")</f>
        <v/>
      </c>
      <c r="L834" s="133" t="str">
        <f>IF($A834 &lt;&gt; "",VLOOKUP($A834,CSP!$1:$1048576,25,FALSE),"")</f>
        <v/>
      </c>
      <c r="N834" s="142"/>
      <c r="O834" s="144"/>
      <c r="P834" s="141" t="str">
        <f t="shared" ca="1" si="194"/>
        <v/>
      </c>
      <c r="W834" s="96">
        <f>SUMIF($E$11:$E$1004,AA834,AE$11:$AE$1004)</f>
        <v>0</v>
      </c>
      <c r="X834" s="74" t="str">
        <f t="shared" si="195"/>
        <v>sans</v>
      </c>
      <c r="Y834" s="74">
        <f>SUMIF($E$11:$E$1004,AA834,AD$11:$AD$1004)</f>
        <v>0</v>
      </c>
      <c r="Z834" s="95">
        <f>SUMIF($E$11:$E$1004,AA834,AB$11:$AB$1004)</f>
        <v>0</v>
      </c>
      <c r="AA834" s="97">
        <f t="shared" si="206"/>
        <v>824</v>
      </c>
      <c r="AB834" s="74">
        <f t="shared" si="196"/>
        <v>0</v>
      </c>
      <c r="AC834" s="74">
        <f t="shared" si="197"/>
        <v>0</v>
      </c>
      <c r="AD834" s="74">
        <f t="shared" si="198"/>
        <v>0</v>
      </c>
      <c r="AE834" s="96">
        <f t="shared" si="199"/>
        <v>0</v>
      </c>
      <c r="AF834" s="74" t="str">
        <f t="shared" si="200"/>
        <v>sans</v>
      </c>
      <c r="AG834" s="74">
        <f t="shared" si="201"/>
        <v>0</v>
      </c>
      <c r="AH834" s="74">
        <f t="shared" si="192"/>
        <v>0</v>
      </c>
      <c r="AI834" s="74">
        <f t="shared" si="207"/>
        <v>0</v>
      </c>
      <c r="AJ834" s="74">
        <f t="shared" si="202"/>
        <v>0</v>
      </c>
      <c r="AK834" s="74">
        <f t="shared" si="203"/>
        <v>0</v>
      </c>
    </row>
    <row r="835" spans="1:37" ht="15.75" customHeight="1">
      <c r="A835" s="20"/>
      <c r="B835" s="19"/>
      <c r="C835" s="19"/>
      <c r="D835" s="70"/>
      <c r="E835" s="71"/>
      <c r="F835" s="125" t="str">
        <f>IF($A835 &lt;&gt; "",VLOOKUP($A835,CSP!$1:$1048576,10,FALSE)/1000000,"")</f>
        <v/>
      </c>
      <c r="G835" s="125" t="str">
        <f>IF($A835 &lt;&gt; "",VLOOKUP($A835,CSP!$1:$1048576,14,FALSE)/1000000,"")</f>
        <v/>
      </c>
      <c r="H835" s="126" t="str">
        <f t="shared" si="204"/>
        <v/>
      </c>
      <c r="I835" s="126" t="str">
        <f t="shared" si="205"/>
        <v/>
      </c>
      <c r="J835" s="126" t="str">
        <f t="shared" si="193"/>
        <v/>
      </c>
      <c r="K835" s="132" t="str">
        <f>IF($A835 &lt;&gt; "",VLOOKUP($A835,CSP!$1:$1048576,11,FALSE),"")</f>
        <v/>
      </c>
      <c r="L835" s="133" t="str">
        <f>IF($A835 &lt;&gt; "",VLOOKUP($A835,CSP!$1:$1048576,25,FALSE),"")</f>
        <v/>
      </c>
      <c r="N835" s="142"/>
      <c r="O835" s="144"/>
      <c r="P835" s="141" t="str">
        <f t="shared" ca="1" si="194"/>
        <v/>
      </c>
      <c r="W835" s="96">
        <f>SUMIF($E$11:$E$1004,AA835,AE$11:$AE$1004)</f>
        <v>0</v>
      </c>
      <c r="X835" s="74" t="str">
        <f t="shared" si="195"/>
        <v>sans</v>
      </c>
      <c r="Y835" s="74">
        <f>SUMIF($E$11:$E$1004,AA835,AD$11:$AD$1004)</f>
        <v>0</v>
      </c>
      <c r="Z835" s="95">
        <f>SUMIF($E$11:$E$1004,AA835,AB$11:$AB$1004)</f>
        <v>0</v>
      </c>
      <c r="AA835" s="97">
        <f t="shared" si="206"/>
        <v>825</v>
      </c>
      <c r="AB835" s="74">
        <f t="shared" si="196"/>
        <v>0</v>
      </c>
      <c r="AC835" s="74">
        <f t="shared" si="197"/>
        <v>0</v>
      </c>
      <c r="AD835" s="74">
        <f t="shared" si="198"/>
        <v>0</v>
      </c>
      <c r="AE835" s="96">
        <f t="shared" si="199"/>
        <v>0</v>
      </c>
      <c r="AF835" s="74" t="str">
        <f t="shared" si="200"/>
        <v>sans</v>
      </c>
      <c r="AG835" s="74">
        <f t="shared" si="201"/>
        <v>0</v>
      </c>
      <c r="AH835" s="74">
        <f t="shared" si="192"/>
        <v>0</v>
      </c>
      <c r="AI835" s="74">
        <f t="shared" si="207"/>
        <v>0</v>
      </c>
      <c r="AJ835" s="74">
        <f t="shared" si="202"/>
        <v>0</v>
      </c>
      <c r="AK835" s="74">
        <f t="shared" si="203"/>
        <v>0</v>
      </c>
    </row>
    <row r="836" spans="1:37" ht="15.75" customHeight="1">
      <c r="A836" s="20"/>
      <c r="B836" s="19"/>
      <c r="C836" s="19"/>
      <c r="D836" s="70"/>
      <c r="E836" s="71"/>
      <c r="F836" s="125" t="str">
        <f>IF($A836 &lt;&gt; "",VLOOKUP($A836,CSP!$1:$1048576,10,FALSE)/1000000,"")</f>
        <v/>
      </c>
      <c r="G836" s="125" t="str">
        <f>IF($A836 &lt;&gt; "",VLOOKUP($A836,CSP!$1:$1048576,14,FALSE)/1000000,"")</f>
        <v/>
      </c>
      <c r="H836" s="126" t="str">
        <f t="shared" si="204"/>
        <v/>
      </c>
      <c r="I836" s="126" t="str">
        <f t="shared" si="205"/>
        <v/>
      </c>
      <c r="J836" s="126" t="str">
        <f t="shared" si="193"/>
        <v/>
      </c>
      <c r="K836" s="132" t="str">
        <f>IF($A836 &lt;&gt; "",VLOOKUP($A836,CSP!$1:$1048576,11,FALSE),"")</f>
        <v/>
      </c>
      <c r="L836" s="133" t="str">
        <f>IF($A836 &lt;&gt; "",VLOOKUP($A836,CSP!$1:$1048576,25,FALSE),"")</f>
        <v/>
      </c>
      <c r="N836" s="142"/>
      <c r="O836" s="144"/>
      <c r="P836" s="141" t="str">
        <f t="shared" ca="1" si="194"/>
        <v/>
      </c>
      <c r="W836" s="96">
        <f>SUMIF($E$11:$E$1004,AA836,AE$11:$AE$1004)</f>
        <v>0</v>
      </c>
      <c r="X836" s="74" t="str">
        <f t="shared" si="195"/>
        <v>sans</v>
      </c>
      <c r="Y836" s="74">
        <f>SUMIF($E$11:$E$1004,AA836,AD$11:$AD$1004)</f>
        <v>0</v>
      </c>
      <c r="Z836" s="95">
        <f>SUMIF($E$11:$E$1004,AA836,AB$11:$AB$1004)</f>
        <v>0</v>
      </c>
      <c r="AA836" s="97">
        <f t="shared" si="206"/>
        <v>826</v>
      </c>
      <c r="AB836" s="74">
        <f t="shared" si="196"/>
        <v>0</v>
      </c>
      <c r="AC836" s="74">
        <f t="shared" si="197"/>
        <v>0</v>
      </c>
      <c r="AD836" s="74">
        <f t="shared" si="198"/>
        <v>0</v>
      </c>
      <c r="AE836" s="96">
        <f t="shared" si="199"/>
        <v>0</v>
      </c>
      <c r="AF836" s="74" t="str">
        <f t="shared" si="200"/>
        <v>sans</v>
      </c>
      <c r="AG836" s="74">
        <f t="shared" si="201"/>
        <v>0</v>
      </c>
      <c r="AH836" s="74">
        <f t="shared" si="192"/>
        <v>0</v>
      </c>
      <c r="AI836" s="74">
        <f t="shared" si="207"/>
        <v>0</v>
      </c>
      <c r="AJ836" s="74">
        <f t="shared" si="202"/>
        <v>0</v>
      </c>
      <c r="AK836" s="74">
        <f t="shared" si="203"/>
        <v>0</v>
      </c>
    </row>
    <row r="837" spans="1:37" ht="15.75" customHeight="1">
      <c r="A837" s="20"/>
      <c r="B837" s="19"/>
      <c r="C837" s="19"/>
      <c r="D837" s="70"/>
      <c r="E837" s="71"/>
      <c r="F837" s="125" t="str">
        <f>IF($A837 &lt;&gt; "",VLOOKUP($A837,CSP!$1:$1048576,10,FALSE)/1000000,"")</f>
        <v/>
      </c>
      <c r="G837" s="125" t="str">
        <f>IF($A837 &lt;&gt; "",VLOOKUP($A837,CSP!$1:$1048576,14,FALSE)/1000000,"")</f>
        <v/>
      </c>
      <c r="H837" s="126" t="str">
        <f t="shared" si="204"/>
        <v/>
      </c>
      <c r="I837" s="126" t="str">
        <f t="shared" si="205"/>
        <v/>
      </c>
      <c r="J837" s="126" t="str">
        <f t="shared" si="193"/>
        <v/>
      </c>
      <c r="K837" s="132" t="str">
        <f>IF($A837 &lt;&gt; "",VLOOKUP($A837,CSP!$1:$1048576,11,FALSE),"")</f>
        <v/>
      </c>
      <c r="L837" s="133" t="str">
        <f>IF($A837 &lt;&gt; "",VLOOKUP($A837,CSP!$1:$1048576,25,FALSE),"")</f>
        <v/>
      </c>
      <c r="N837" s="142"/>
      <c r="O837" s="144"/>
      <c r="P837" s="141" t="str">
        <f t="shared" ca="1" si="194"/>
        <v/>
      </c>
      <c r="W837" s="96">
        <f>SUMIF($E$11:$E$1004,AA837,AE$11:$AE$1004)</f>
        <v>0</v>
      </c>
      <c r="X837" s="74" t="str">
        <f t="shared" si="195"/>
        <v>sans</v>
      </c>
      <c r="Y837" s="74">
        <f>SUMIF($E$11:$E$1004,AA837,AD$11:$AD$1004)</f>
        <v>0</v>
      </c>
      <c r="Z837" s="95">
        <f>SUMIF($E$11:$E$1004,AA837,AB$11:$AB$1004)</f>
        <v>0</v>
      </c>
      <c r="AA837" s="97">
        <f t="shared" si="206"/>
        <v>827</v>
      </c>
      <c r="AB837" s="74">
        <f t="shared" si="196"/>
        <v>0</v>
      </c>
      <c r="AC837" s="74">
        <f t="shared" si="197"/>
        <v>0</v>
      </c>
      <c r="AD837" s="74">
        <f t="shared" si="198"/>
        <v>0</v>
      </c>
      <c r="AE837" s="96">
        <f t="shared" si="199"/>
        <v>0</v>
      </c>
      <c r="AF837" s="74" t="str">
        <f t="shared" si="200"/>
        <v>sans</v>
      </c>
      <c r="AG837" s="74">
        <f t="shared" si="201"/>
        <v>0</v>
      </c>
      <c r="AH837" s="74">
        <f t="shared" si="192"/>
        <v>0</v>
      </c>
      <c r="AI837" s="74">
        <f t="shared" si="207"/>
        <v>0</v>
      </c>
      <c r="AJ837" s="74">
        <f t="shared" si="202"/>
        <v>0</v>
      </c>
      <c r="AK837" s="74">
        <f t="shared" si="203"/>
        <v>0</v>
      </c>
    </row>
    <row r="838" spans="1:37" ht="15.75" customHeight="1">
      <c r="A838" s="20"/>
      <c r="B838" s="19"/>
      <c r="C838" s="19"/>
      <c r="D838" s="70"/>
      <c r="E838" s="71"/>
      <c r="F838" s="125" t="str">
        <f>IF($A838 &lt;&gt; "",VLOOKUP($A838,CSP!$1:$1048576,10,FALSE)/1000000,"")</f>
        <v/>
      </c>
      <c r="G838" s="125" t="str">
        <f>IF($A838 &lt;&gt; "",VLOOKUP($A838,CSP!$1:$1048576,14,FALSE)/1000000,"")</f>
        <v/>
      </c>
      <c r="H838" s="126" t="str">
        <f t="shared" si="204"/>
        <v/>
      </c>
      <c r="I838" s="126" t="str">
        <f t="shared" si="205"/>
        <v/>
      </c>
      <c r="J838" s="126" t="str">
        <f t="shared" si="193"/>
        <v/>
      </c>
      <c r="K838" s="132" t="str">
        <f>IF($A838 &lt;&gt; "",VLOOKUP($A838,CSP!$1:$1048576,11,FALSE),"")</f>
        <v/>
      </c>
      <c r="L838" s="133" t="str">
        <f>IF($A838 &lt;&gt; "",VLOOKUP($A838,CSP!$1:$1048576,25,FALSE),"")</f>
        <v/>
      </c>
      <c r="N838" s="142"/>
      <c r="O838" s="144"/>
      <c r="P838" s="141" t="str">
        <f t="shared" ca="1" si="194"/>
        <v/>
      </c>
      <c r="W838" s="96">
        <f>SUMIF($E$11:$E$1004,AA838,AE$11:$AE$1004)</f>
        <v>0</v>
      </c>
      <c r="X838" s="74" t="str">
        <f t="shared" si="195"/>
        <v>sans</v>
      </c>
      <c r="Y838" s="74">
        <f>SUMIF($E$11:$E$1004,AA838,AD$11:$AD$1004)</f>
        <v>0</v>
      </c>
      <c r="Z838" s="95">
        <f>SUMIF($E$11:$E$1004,AA838,AB$11:$AB$1004)</f>
        <v>0</v>
      </c>
      <c r="AA838" s="97">
        <f t="shared" si="206"/>
        <v>828</v>
      </c>
      <c r="AB838" s="74">
        <f t="shared" si="196"/>
        <v>0</v>
      </c>
      <c r="AC838" s="74">
        <f t="shared" si="197"/>
        <v>0</v>
      </c>
      <c r="AD838" s="74">
        <f t="shared" si="198"/>
        <v>0</v>
      </c>
      <c r="AE838" s="96">
        <f t="shared" si="199"/>
        <v>0</v>
      </c>
      <c r="AF838" s="74" t="str">
        <f t="shared" si="200"/>
        <v>sans</v>
      </c>
      <c r="AG838" s="74">
        <f t="shared" si="201"/>
        <v>0</v>
      </c>
      <c r="AH838" s="74">
        <f t="shared" si="192"/>
        <v>0</v>
      </c>
      <c r="AI838" s="74">
        <f t="shared" si="207"/>
        <v>0</v>
      </c>
      <c r="AJ838" s="74">
        <f t="shared" si="202"/>
        <v>0</v>
      </c>
      <c r="AK838" s="74">
        <f t="shared" si="203"/>
        <v>0</v>
      </c>
    </row>
    <row r="839" spans="1:37" ht="15.75" customHeight="1">
      <c r="A839" s="20"/>
      <c r="B839" s="19"/>
      <c r="C839" s="19"/>
      <c r="D839" s="70"/>
      <c r="E839" s="71"/>
      <c r="F839" s="125" t="str">
        <f>IF($A839 &lt;&gt; "",VLOOKUP($A839,CSP!$1:$1048576,10,FALSE)/1000000,"")</f>
        <v/>
      </c>
      <c r="G839" s="125" t="str">
        <f>IF($A839 &lt;&gt; "",VLOOKUP($A839,CSP!$1:$1048576,14,FALSE)/1000000,"")</f>
        <v/>
      </c>
      <c r="H839" s="126" t="str">
        <f t="shared" si="204"/>
        <v/>
      </c>
      <c r="I839" s="126" t="str">
        <f t="shared" si="205"/>
        <v/>
      </c>
      <c r="J839" s="126" t="str">
        <f t="shared" si="193"/>
        <v/>
      </c>
      <c r="K839" s="132" t="str">
        <f>IF($A839 &lt;&gt; "",VLOOKUP($A839,CSP!$1:$1048576,11,FALSE),"")</f>
        <v/>
      </c>
      <c r="L839" s="133" t="str">
        <f>IF($A839 &lt;&gt; "",VLOOKUP($A839,CSP!$1:$1048576,25,FALSE),"")</f>
        <v/>
      </c>
      <c r="N839" s="142"/>
      <c r="O839" s="144"/>
      <c r="P839" s="141" t="str">
        <f t="shared" ca="1" si="194"/>
        <v/>
      </c>
      <c r="W839" s="96">
        <f>SUMIF($E$11:$E$1004,AA839,AE$11:$AE$1004)</f>
        <v>0</v>
      </c>
      <c r="X839" s="74" t="str">
        <f t="shared" si="195"/>
        <v>sans</v>
      </c>
      <c r="Y839" s="74">
        <f>SUMIF($E$11:$E$1004,AA839,AD$11:$AD$1004)</f>
        <v>0</v>
      </c>
      <c r="Z839" s="95">
        <f>SUMIF($E$11:$E$1004,AA839,AB$11:$AB$1004)</f>
        <v>0</v>
      </c>
      <c r="AA839" s="97">
        <f t="shared" si="206"/>
        <v>829</v>
      </c>
      <c r="AB839" s="74">
        <f t="shared" si="196"/>
        <v>0</v>
      </c>
      <c r="AC839" s="74">
        <f t="shared" si="197"/>
        <v>0</v>
      </c>
      <c r="AD839" s="74">
        <f t="shared" si="198"/>
        <v>0</v>
      </c>
      <c r="AE839" s="96">
        <f t="shared" si="199"/>
        <v>0</v>
      </c>
      <c r="AF839" s="74" t="str">
        <f t="shared" si="200"/>
        <v>sans</v>
      </c>
      <c r="AG839" s="74">
        <f t="shared" si="201"/>
        <v>0</v>
      </c>
      <c r="AH839" s="74">
        <f t="shared" si="192"/>
        <v>0</v>
      </c>
      <c r="AI839" s="74">
        <f t="shared" si="207"/>
        <v>0</v>
      </c>
      <c r="AJ839" s="74">
        <f t="shared" si="202"/>
        <v>0</v>
      </c>
      <c r="AK839" s="74">
        <f t="shared" si="203"/>
        <v>0</v>
      </c>
    </row>
    <row r="840" spans="1:37" ht="15.75" customHeight="1">
      <c r="A840" s="20"/>
      <c r="B840" s="19"/>
      <c r="C840" s="19"/>
      <c r="D840" s="70"/>
      <c r="E840" s="71"/>
      <c r="F840" s="125" t="str">
        <f>IF($A840 &lt;&gt; "",VLOOKUP($A840,CSP!$1:$1048576,10,FALSE)/1000000,"")</f>
        <v/>
      </c>
      <c r="G840" s="125" t="str">
        <f>IF($A840 &lt;&gt; "",VLOOKUP($A840,CSP!$1:$1048576,14,FALSE)/1000000,"")</f>
        <v/>
      </c>
      <c r="H840" s="126" t="str">
        <f t="shared" si="204"/>
        <v/>
      </c>
      <c r="I840" s="126" t="str">
        <f t="shared" si="205"/>
        <v/>
      </c>
      <c r="J840" s="126" t="str">
        <f t="shared" si="193"/>
        <v/>
      </c>
      <c r="K840" s="132" t="str">
        <f>IF($A840 &lt;&gt; "",VLOOKUP($A840,CSP!$1:$1048576,11,FALSE),"")</f>
        <v/>
      </c>
      <c r="L840" s="133" t="str">
        <f>IF($A840 &lt;&gt; "",VLOOKUP($A840,CSP!$1:$1048576,25,FALSE),"")</f>
        <v/>
      </c>
      <c r="N840" s="142"/>
      <c r="O840" s="144"/>
      <c r="P840" s="141" t="str">
        <f t="shared" ca="1" si="194"/>
        <v/>
      </c>
      <c r="W840" s="96">
        <f>SUMIF($E$11:$E$1004,AA840,AE$11:$AE$1004)</f>
        <v>0</v>
      </c>
      <c r="X840" s="74" t="str">
        <f t="shared" si="195"/>
        <v>sans</v>
      </c>
      <c r="Y840" s="74">
        <f>SUMIF($E$11:$E$1004,AA840,AD$11:$AD$1004)</f>
        <v>0</v>
      </c>
      <c r="Z840" s="95">
        <f>SUMIF($E$11:$E$1004,AA840,AB$11:$AB$1004)</f>
        <v>0</v>
      </c>
      <c r="AA840" s="97">
        <f t="shared" si="206"/>
        <v>830</v>
      </c>
      <c r="AB840" s="74">
        <f t="shared" si="196"/>
        <v>0</v>
      </c>
      <c r="AC840" s="74">
        <f t="shared" si="197"/>
        <v>0</v>
      </c>
      <c r="AD840" s="74">
        <f t="shared" si="198"/>
        <v>0</v>
      </c>
      <c r="AE840" s="96">
        <f t="shared" si="199"/>
        <v>0</v>
      </c>
      <c r="AF840" s="74" t="str">
        <f t="shared" si="200"/>
        <v>sans</v>
      </c>
      <c r="AG840" s="74">
        <f t="shared" si="201"/>
        <v>0</v>
      </c>
      <c r="AH840" s="74">
        <f t="shared" si="192"/>
        <v>0</v>
      </c>
      <c r="AI840" s="74">
        <f t="shared" si="207"/>
        <v>0</v>
      </c>
      <c r="AJ840" s="74">
        <f t="shared" si="202"/>
        <v>0</v>
      </c>
      <c r="AK840" s="74">
        <f t="shared" si="203"/>
        <v>0</v>
      </c>
    </row>
    <row r="841" spans="1:37" ht="15.75" customHeight="1">
      <c r="A841" s="20"/>
      <c r="B841" s="19"/>
      <c r="C841" s="19"/>
      <c r="D841" s="70"/>
      <c r="E841" s="71"/>
      <c r="F841" s="125" t="str">
        <f>IF($A841 &lt;&gt; "",VLOOKUP($A841,CSP!$1:$1048576,10,FALSE)/1000000,"")</f>
        <v/>
      </c>
      <c r="G841" s="125" t="str">
        <f>IF($A841 &lt;&gt; "",VLOOKUP($A841,CSP!$1:$1048576,14,FALSE)/1000000,"")</f>
        <v/>
      </c>
      <c r="H841" s="126" t="str">
        <f t="shared" si="204"/>
        <v/>
      </c>
      <c r="I841" s="126" t="str">
        <f t="shared" si="205"/>
        <v/>
      </c>
      <c r="J841" s="126" t="str">
        <f t="shared" si="193"/>
        <v/>
      </c>
      <c r="K841" s="132" t="str">
        <f>IF($A841 &lt;&gt; "",VLOOKUP($A841,CSP!$1:$1048576,11,FALSE),"")</f>
        <v/>
      </c>
      <c r="L841" s="133" t="str">
        <f>IF($A841 &lt;&gt; "",VLOOKUP($A841,CSP!$1:$1048576,25,FALSE),"")</f>
        <v/>
      </c>
      <c r="N841" s="142"/>
      <c r="O841" s="144"/>
      <c r="P841" s="141" t="str">
        <f t="shared" ca="1" si="194"/>
        <v/>
      </c>
      <c r="W841" s="96">
        <f>SUMIF($E$11:$E$1004,AA841,AE$11:$AE$1004)</f>
        <v>0</v>
      </c>
      <c r="X841" s="74" t="str">
        <f t="shared" si="195"/>
        <v>sans</v>
      </c>
      <c r="Y841" s="74">
        <f>SUMIF($E$11:$E$1004,AA841,AD$11:$AD$1004)</f>
        <v>0</v>
      </c>
      <c r="Z841" s="95">
        <f>SUMIF($E$11:$E$1004,AA841,AB$11:$AB$1004)</f>
        <v>0</v>
      </c>
      <c r="AA841" s="97">
        <f t="shared" si="206"/>
        <v>831</v>
      </c>
      <c r="AB841" s="74">
        <f t="shared" si="196"/>
        <v>0</v>
      </c>
      <c r="AC841" s="74">
        <f t="shared" si="197"/>
        <v>0</v>
      </c>
      <c r="AD841" s="74">
        <f t="shared" si="198"/>
        <v>0</v>
      </c>
      <c r="AE841" s="96">
        <f t="shared" si="199"/>
        <v>0</v>
      </c>
      <c r="AF841" s="74" t="str">
        <f t="shared" si="200"/>
        <v>sans</v>
      </c>
      <c r="AG841" s="74">
        <f t="shared" si="201"/>
        <v>0</v>
      </c>
      <c r="AH841" s="74">
        <f t="shared" si="192"/>
        <v>0</v>
      </c>
      <c r="AI841" s="74">
        <f t="shared" si="207"/>
        <v>0</v>
      </c>
      <c r="AJ841" s="74">
        <f t="shared" si="202"/>
        <v>0</v>
      </c>
      <c r="AK841" s="74">
        <f t="shared" si="203"/>
        <v>0</v>
      </c>
    </row>
    <row r="842" spans="1:37" ht="15.75" customHeight="1">
      <c r="A842" s="20"/>
      <c r="B842" s="19"/>
      <c r="C842" s="19"/>
      <c r="D842" s="70"/>
      <c r="E842" s="71"/>
      <c r="F842" s="125" t="str">
        <f>IF($A842 &lt;&gt; "",VLOOKUP($A842,CSP!$1:$1048576,10,FALSE)/1000000,"")</f>
        <v/>
      </c>
      <c r="G842" s="125" t="str">
        <f>IF($A842 &lt;&gt; "",VLOOKUP($A842,CSP!$1:$1048576,14,FALSE)/1000000,"")</f>
        <v/>
      </c>
      <c r="H842" s="126" t="str">
        <f t="shared" si="204"/>
        <v/>
      </c>
      <c r="I842" s="126" t="str">
        <f t="shared" si="205"/>
        <v/>
      </c>
      <c r="J842" s="126" t="str">
        <f t="shared" si="193"/>
        <v/>
      </c>
      <c r="K842" s="132" t="str">
        <f>IF($A842 &lt;&gt; "",VLOOKUP($A842,CSP!$1:$1048576,11,FALSE),"")</f>
        <v/>
      </c>
      <c r="L842" s="133" t="str">
        <f>IF($A842 &lt;&gt; "",VLOOKUP($A842,CSP!$1:$1048576,25,FALSE),"")</f>
        <v/>
      </c>
      <c r="N842" s="142"/>
      <c r="O842" s="144"/>
      <c r="P842" s="141" t="str">
        <f t="shared" ca="1" si="194"/>
        <v/>
      </c>
      <c r="W842" s="96">
        <f>SUMIF($E$11:$E$1004,AA842,AE$11:$AE$1004)</f>
        <v>0</v>
      </c>
      <c r="X842" s="74" t="str">
        <f t="shared" si="195"/>
        <v>sans</v>
      </c>
      <c r="Y842" s="74">
        <f>SUMIF($E$11:$E$1004,AA842,AD$11:$AD$1004)</f>
        <v>0</v>
      </c>
      <c r="Z842" s="95">
        <f>SUMIF($E$11:$E$1004,AA842,AB$11:$AB$1004)</f>
        <v>0</v>
      </c>
      <c r="AA842" s="97">
        <f t="shared" si="206"/>
        <v>832</v>
      </c>
      <c r="AB842" s="74">
        <f t="shared" si="196"/>
        <v>0</v>
      </c>
      <c r="AC842" s="74">
        <f t="shared" si="197"/>
        <v>0</v>
      </c>
      <c r="AD842" s="74">
        <f t="shared" si="198"/>
        <v>0</v>
      </c>
      <c r="AE842" s="96">
        <f t="shared" si="199"/>
        <v>0</v>
      </c>
      <c r="AF842" s="74" t="str">
        <f t="shared" si="200"/>
        <v>sans</v>
      </c>
      <c r="AG842" s="74">
        <f t="shared" si="201"/>
        <v>0</v>
      </c>
      <c r="AH842" s="74">
        <f t="shared" si="192"/>
        <v>0</v>
      </c>
      <c r="AI842" s="74">
        <f t="shared" si="207"/>
        <v>0</v>
      </c>
      <c r="AJ842" s="74">
        <f t="shared" si="202"/>
        <v>0</v>
      </c>
      <c r="AK842" s="74">
        <f t="shared" si="203"/>
        <v>0</v>
      </c>
    </row>
    <row r="843" spans="1:37" ht="15.75" customHeight="1">
      <c r="A843" s="20"/>
      <c r="B843" s="19"/>
      <c r="C843" s="19"/>
      <c r="D843" s="70"/>
      <c r="E843" s="71"/>
      <c r="F843" s="125" t="str">
        <f>IF($A843 &lt;&gt; "",VLOOKUP($A843,CSP!$1:$1048576,10,FALSE)/1000000,"")</f>
        <v/>
      </c>
      <c r="G843" s="125" t="str">
        <f>IF($A843 &lt;&gt; "",VLOOKUP($A843,CSP!$1:$1048576,14,FALSE)/1000000,"")</f>
        <v/>
      </c>
      <c r="H843" s="126" t="str">
        <f t="shared" si="204"/>
        <v/>
      </c>
      <c r="I843" s="126" t="str">
        <f t="shared" si="205"/>
        <v/>
      </c>
      <c r="J843" s="126" t="str">
        <f t="shared" si="193"/>
        <v/>
      </c>
      <c r="K843" s="132" t="str">
        <f>IF($A843 &lt;&gt; "",VLOOKUP($A843,CSP!$1:$1048576,11,FALSE),"")</f>
        <v/>
      </c>
      <c r="L843" s="133" t="str">
        <f>IF($A843 &lt;&gt; "",VLOOKUP($A843,CSP!$1:$1048576,25,FALSE),"")</f>
        <v/>
      </c>
      <c r="N843" s="142"/>
      <c r="O843" s="144"/>
      <c r="P843" s="141" t="str">
        <f t="shared" ca="1" si="194"/>
        <v/>
      </c>
      <c r="W843" s="96">
        <f>SUMIF($E$11:$E$1004,AA843,AE$11:$AE$1004)</f>
        <v>0</v>
      </c>
      <c r="X843" s="74" t="str">
        <f t="shared" si="195"/>
        <v>sans</v>
      </c>
      <c r="Y843" s="74">
        <f>SUMIF($E$11:$E$1004,AA843,AD$11:$AD$1004)</f>
        <v>0</v>
      </c>
      <c r="Z843" s="95">
        <f>SUMIF($E$11:$E$1004,AA843,AB$11:$AB$1004)</f>
        <v>0</v>
      </c>
      <c r="AA843" s="97">
        <f t="shared" si="206"/>
        <v>833</v>
      </c>
      <c r="AB843" s="74">
        <f t="shared" si="196"/>
        <v>0</v>
      </c>
      <c r="AC843" s="74">
        <f t="shared" si="197"/>
        <v>0</v>
      </c>
      <c r="AD843" s="74">
        <f t="shared" si="198"/>
        <v>0</v>
      </c>
      <c r="AE843" s="96">
        <f t="shared" si="199"/>
        <v>0</v>
      </c>
      <c r="AF843" s="74" t="str">
        <f t="shared" si="200"/>
        <v>sans</v>
      </c>
      <c r="AG843" s="74">
        <f t="shared" si="201"/>
        <v>0</v>
      </c>
      <c r="AH843" s="74">
        <f t="shared" ref="AH843:AH906" si="208">IF($G$5=E843,AG843,0)</f>
        <v>0</v>
      </c>
      <c r="AI843" s="74">
        <f t="shared" si="207"/>
        <v>0</v>
      </c>
      <c r="AJ843" s="74">
        <f t="shared" si="202"/>
        <v>0</v>
      </c>
      <c r="AK843" s="74">
        <f t="shared" si="203"/>
        <v>0</v>
      </c>
    </row>
    <row r="844" spans="1:37" ht="15.75" customHeight="1">
      <c r="A844" s="20"/>
      <c r="B844" s="19"/>
      <c r="C844" s="19"/>
      <c r="D844" s="70"/>
      <c r="E844" s="71"/>
      <c r="F844" s="125" t="str">
        <f>IF($A844 &lt;&gt; "",VLOOKUP($A844,CSP!$1:$1048576,10,FALSE)/1000000,"")</f>
        <v/>
      </c>
      <c r="G844" s="125" t="str">
        <f>IF($A844 &lt;&gt; "",VLOOKUP($A844,CSP!$1:$1048576,14,FALSE)/1000000,"")</f>
        <v/>
      </c>
      <c r="H844" s="126" t="str">
        <f t="shared" si="204"/>
        <v/>
      </c>
      <c r="I844" s="126" t="str">
        <f t="shared" si="205"/>
        <v/>
      </c>
      <c r="J844" s="126" t="str">
        <f t="shared" ref="J844:J907" si="209">IF(OR(AND(B844="",C844=""),A844=""),"",IF(OR(AND(B844&lt;&gt;"",B844&lt;F844),AND(C844&lt;&gt;"",C844&lt;F844)),"sans",IF(OR(AND(C844&lt;&gt;"",C844&gt;=F844),AND(B844&gt;=F844,B844&lt;G844)),"D",IF(AND(B844&gt;=G844,B844&lt;10*G844,D844&lt;&gt;"oui"),"C",IF(OR(AND(B844&lt;1000*G844,D844="oui"),AND(B844&gt;=G844*10,B844&lt;1000*G844)),"B",IF(B844&gt;=1000*G844,"A",""))))))</f>
        <v/>
      </c>
      <c r="K844" s="132" t="str">
        <f>IF($A844 &lt;&gt; "",VLOOKUP($A844,CSP!$1:$1048576,11,FALSE),"")</f>
        <v/>
      </c>
      <c r="L844" s="133" t="str">
        <f>IF($A844 &lt;&gt; "",VLOOKUP($A844,CSP!$1:$1048576,25,FALSE),"")</f>
        <v/>
      </c>
      <c r="N844" s="142"/>
      <c r="O844" s="144"/>
      <c r="P844" s="141" t="str">
        <f t="shared" ref="P844:P907" ca="1" si="210">IF(OR(N844="",O844="",A844=""),"",N844/(2^((TODAY()-O844)/L844)))</f>
        <v/>
      </c>
      <c r="W844" s="96">
        <f>SUMIF($E$11:$E$1004,AA844,AE$11:$AE$1004)</f>
        <v>0</v>
      </c>
      <c r="X844" s="74" t="str">
        <f t="shared" ref="X844:X907" si="211">IF(Z844&gt;=1000,"A",IF(OR(Z844&gt;=10,Y844&gt;=1),"B",IF(Z844&gt;=1,"C",IF(W844&gt;=1,"D","sans"))))</f>
        <v>sans</v>
      </c>
      <c r="Y844" s="74">
        <f>SUMIF($E$11:$E$1004,AA844,AD$11:$AD$1004)</f>
        <v>0</v>
      </c>
      <c r="Z844" s="95">
        <f>SUMIF($E$11:$E$1004,AA844,AB$11:$AB$1004)</f>
        <v>0</v>
      </c>
      <c r="AA844" s="97">
        <f t="shared" si="206"/>
        <v>834</v>
      </c>
      <c r="AB844" s="74">
        <f t="shared" ref="AB844:AB907" si="212">IF(AND(B844&lt;&gt;"",G844&lt;&gt;""),B844/G844,0)</f>
        <v>0</v>
      </c>
      <c r="AC844" s="74">
        <f t="shared" ref="AC844:AC907" si="213">IF(AB844&gt;=1,1,0)</f>
        <v>0</v>
      </c>
      <c r="AD844" s="74">
        <f t="shared" ref="AD844:AD907" si="214">IF(AND(B844&lt;&gt;"",D844="oui"),1,0)</f>
        <v>0</v>
      </c>
      <c r="AE844" s="96">
        <f t="shared" ref="AE844:AE907" si="215">IF(B844&lt;&gt;"",B844/F844,0)</f>
        <v>0</v>
      </c>
      <c r="AF844" s="74" t="str">
        <f t="shared" ref="AF844:AF907" si="216">X844</f>
        <v>sans</v>
      </c>
      <c r="AG844" s="74">
        <f t="shared" ref="AG844:AG907" si="217">IF(B844&lt;&gt;"",IF(J844="sans",0,IF(J844="A",4,IF(J844="B",3,IF(J844="C",2,IF(J844="D",1,""))))),0)</f>
        <v>0</v>
      </c>
      <c r="AH844" s="74">
        <f t="shared" si="208"/>
        <v>0</v>
      </c>
      <c r="AI844" s="74">
        <f t="shared" si="207"/>
        <v>0</v>
      </c>
      <c r="AJ844" s="74">
        <f t="shared" ref="AJ844:AJ907" si="218">IF(AI844&gt;=1,1,0)</f>
        <v>0</v>
      </c>
      <c r="AK844" s="74">
        <f t="shared" ref="AK844:AK907" si="219">IF(C844&lt;&gt;"",L844,0)</f>
        <v>0</v>
      </c>
    </row>
    <row r="845" spans="1:37" ht="15.75" customHeight="1">
      <c r="A845" s="20"/>
      <c r="B845" s="19"/>
      <c r="C845" s="19"/>
      <c r="D845" s="70"/>
      <c r="E845" s="71"/>
      <c r="F845" s="125" t="str">
        <f>IF($A845 &lt;&gt; "",VLOOKUP($A845,CSP!$1:$1048576,10,FALSE)/1000000,"")</f>
        <v/>
      </c>
      <c r="G845" s="125" t="str">
        <f>IF($A845 &lt;&gt; "",VLOOKUP($A845,CSP!$1:$1048576,14,FALSE)/1000000,"")</f>
        <v/>
      </c>
      <c r="H845" s="126" t="str">
        <f t="shared" ref="H845:H908" si="220">IF(AND(C845&lt;&gt;0,A845&lt;&gt;""), $C845/$F845,"")</f>
        <v/>
      </c>
      <c r="I845" s="126" t="str">
        <f t="shared" ref="I845:I908" si="221">IF(AND(F845=0,OR(B845&lt;&gt;"",C845&lt;&gt;"")),1,IF(AND(A845&lt;&gt;"",OR(B845&lt;&gt;"",C845&lt;&gt;"")),(B845+C845)/F845,""))</f>
        <v/>
      </c>
      <c r="J845" s="126" t="str">
        <f t="shared" si="209"/>
        <v/>
      </c>
      <c r="K845" s="132" t="str">
        <f>IF($A845 &lt;&gt; "",VLOOKUP($A845,CSP!$1:$1048576,11,FALSE),"")</f>
        <v/>
      </c>
      <c r="L845" s="133" t="str">
        <f>IF($A845 &lt;&gt; "",VLOOKUP($A845,CSP!$1:$1048576,25,FALSE),"")</f>
        <v/>
      </c>
      <c r="N845" s="142"/>
      <c r="O845" s="144"/>
      <c r="P845" s="141" t="str">
        <f t="shared" ca="1" si="210"/>
        <v/>
      </c>
      <c r="W845" s="96">
        <f>SUMIF($E$11:$E$1004,AA845,AE$11:$AE$1004)</f>
        <v>0</v>
      </c>
      <c r="X845" s="74" t="str">
        <f t="shared" si="211"/>
        <v>sans</v>
      </c>
      <c r="Y845" s="74">
        <f>SUMIF($E$11:$E$1004,AA845,AD$11:$AD$1004)</f>
        <v>0</v>
      </c>
      <c r="Z845" s="95">
        <f>SUMIF($E$11:$E$1004,AA845,AB$11:$AB$1004)</f>
        <v>0</v>
      </c>
      <c r="AA845" s="97">
        <f t="shared" ref="AA845:AA908" si="222">1+AA844</f>
        <v>835</v>
      </c>
      <c r="AB845" s="74">
        <f t="shared" si="212"/>
        <v>0</v>
      </c>
      <c r="AC845" s="74">
        <f t="shared" si="213"/>
        <v>0</v>
      </c>
      <c r="AD845" s="74">
        <f t="shared" si="214"/>
        <v>0</v>
      </c>
      <c r="AE845" s="96">
        <f t="shared" si="215"/>
        <v>0</v>
      </c>
      <c r="AF845" s="74" t="str">
        <f t="shared" si="216"/>
        <v>sans</v>
      </c>
      <c r="AG845" s="74">
        <f t="shared" si="217"/>
        <v>0</v>
      </c>
      <c r="AH845" s="74">
        <f t="shared" si="208"/>
        <v>0</v>
      </c>
      <c r="AI845" s="74">
        <f t="shared" ref="AI845:AI908" si="223">IF(AND(B845&lt;&gt;"",ISNUMBER(K845),K845&lt;&gt;0),B845/K845,0)</f>
        <v>0</v>
      </c>
      <c r="AJ845" s="74">
        <f t="shared" si="218"/>
        <v>0</v>
      </c>
      <c r="AK845" s="74">
        <f t="shared" si="219"/>
        <v>0</v>
      </c>
    </row>
    <row r="846" spans="1:37" ht="15.75" customHeight="1">
      <c r="A846" s="20"/>
      <c r="B846" s="19"/>
      <c r="C846" s="19"/>
      <c r="D846" s="70"/>
      <c r="E846" s="71"/>
      <c r="F846" s="125" t="str">
        <f>IF($A846 &lt;&gt; "",VLOOKUP($A846,CSP!$1:$1048576,10,FALSE)/1000000,"")</f>
        <v/>
      </c>
      <c r="G846" s="125" t="str">
        <f>IF($A846 &lt;&gt; "",VLOOKUP($A846,CSP!$1:$1048576,14,FALSE)/1000000,"")</f>
        <v/>
      </c>
      <c r="H846" s="126" t="str">
        <f t="shared" si="220"/>
        <v/>
      </c>
      <c r="I846" s="126" t="str">
        <f t="shared" si="221"/>
        <v/>
      </c>
      <c r="J846" s="126" t="str">
        <f t="shared" si="209"/>
        <v/>
      </c>
      <c r="K846" s="132" t="str">
        <f>IF($A846 &lt;&gt; "",VLOOKUP($A846,CSP!$1:$1048576,11,FALSE),"")</f>
        <v/>
      </c>
      <c r="L846" s="133" t="str">
        <f>IF($A846 &lt;&gt; "",VLOOKUP($A846,CSP!$1:$1048576,25,FALSE),"")</f>
        <v/>
      </c>
      <c r="N846" s="142"/>
      <c r="O846" s="144"/>
      <c r="P846" s="141" t="str">
        <f t="shared" ca="1" si="210"/>
        <v/>
      </c>
      <c r="W846" s="96">
        <f>SUMIF($E$11:$E$1004,AA846,AE$11:$AE$1004)</f>
        <v>0</v>
      </c>
      <c r="X846" s="74" t="str">
        <f t="shared" si="211"/>
        <v>sans</v>
      </c>
      <c r="Y846" s="74">
        <f>SUMIF($E$11:$E$1004,AA846,AD$11:$AD$1004)</f>
        <v>0</v>
      </c>
      <c r="Z846" s="95">
        <f>SUMIF($E$11:$E$1004,AA846,AB$11:$AB$1004)</f>
        <v>0</v>
      </c>
      <c r="AA846" s="97">
        <f t="shared" si="222"/>
        <v>836</v>
      </c>
      <c r="AB846" s="74">
        <f t="shared" si="212"/>
        <v>0</v>
      </c>
      <c r="AC846" s="74">
        <f t="shared" si="213"/>
        <v>0</v>
      </c>
      <c r="AD846" s="74">
        <f t="shared" si="214"/>
        <v>0</v>
      </c>
      <c r="AE846" s="96">
        <f t="shared" si="215"/>
        <v>0</v>
      </c>
      <c r="AF846" s="74" t="str">
        <f t="shared" si="216"/>
        <v>sans</v>
      </c>
      <c r="AG846" s="74">
        <f t="shared" si="217"/>
        <v>0</v>
      </c>
      <c r="AH846" s="74">
        <f t="shared" si="208"/>
        <v>0</v>
      </c>
      <c r="AI846" s="74">
        <f t="shared" si="223"/>
        <v>0</v>
      </c>
      <c r="AJ846" s="74">
        <f t="shared" si="218"/>
        <v>0</v>
      </c>
      <c r="AK846" s="74">
        <f t="shared" si="219"/>
        <v>0</v>
      </c>
    </row>
    <row r="847" spans="1:37" ht="15.75" customHeight="1">
      <c r="A847" s="20"/>
      <c r="B847" s="19"/>
      <c r="C847" s="19"/>
      <c r="D847" s="70"/>
      <c r="E847" s="71"/>
      <c r="F847" s="125" t="str">
        <f>IF($A847 &lt;&gt; "",VLOOKUP($A847,CSP!$1:$1048576,10,FALSE)/1000000,"")</f>
        <v/>
      </c>
      <c r="G847" s="125" t="str">
        <f>IF($A847 &lt;&gt; "",VLOOKUP($A847,CSP!$1:$1048576,14,FALSE)/1000000,"")</f>
        <v/>
      </c>
      <c r="H847" s="126" t="str">
        <f t="shared" si="220"/>
        <v/>
      </c>
      <c r="I847" s="126" t="str">
        <f t="shared" si="221"/>
        <v/>
      </c>
      <c r="J847" s="126" t="str">
        <f t="shared" si="209"/>
        <v/>
      </c>
      <c r="K847" s="132" t="str">
        <f>IF($A847 &lt;&gt; "",VLOOKUP($A847,CSP!$1:$1048576,11,FALSE),"")</f>
        <v/>
      </c>
      <c r="L847" s="133" t="str">
        <f>IF($A847 &lt;&gt; "",VLOOKUP($A847,CSP!$1:$1048576,25,FALSE),"")</f>
        <v/>
      </c>
      <c r="N847" s="142"/>
      <c r="O847" s="144"/>
      <c r="P847" s="141" t="str">
        <f t="shared" ca="1" si="210"/>
        <v/>
      </c>
      <c r="W847" s="96">
        <f>SUMIF($E$11:$E$1004,AA847,AE$11:$AE$1004)</f>
        <v>0</v>
      </c>
      <c r="X847" s="74" t="str">
        <f t="shared" si="211"/>
        <v>sans</v>
      </c>
      <c r="Y847" s="74">
        <f>SUMIF($E$11:$E$1004,AA847,AD$11:$AD$1004)</f>
        <v>0</v>
      </c>
      <c r="Z847" s="95">
        <f>SUMIF($E$11:$E$1004,AA847,AB$11:$AB$1004)</f>
        <v>0</v>
      </c>
      <c r="AA847" s="97">
        <f t="shared" si="222"/>
        <v>837</v>
      </c>
      <c r="AB847" s="74">
        <f t="shared" si="212"/>
        <v>0</v>
      </c>
      <c r="AC847" s="74">
        <f t="shared" si="213"/>
        <v>0</v>
      </c>
      <c r="AD847" s="74">
        <f t="shared" si="214"/>
        <v>0</v>
      </c>
      <c r="AE847" s="96">
        <f t="shared" si="215"/>
        <v>0</v>
      </c>
      <c r="AF847" s="74" t="str">
        <f t="shared" si="216"/>
        <v>sans</v>
      </c>
      <c r="AG847" s="74">
        <f t="shared" si="217"/>
        <v>0</v>
      </c>
      <c r="AH847" s="74">
        <f t="shared" si="208"/>
        <v>0</v>
      </c>
      <c r="AI847" s="74">
        <f t="shared" si="223"/>
        <v>0</v>
      </c>
      <c r="AJ847" s="74">
        <f t="shared" si="218"/>
        <v>0</v>
      </c>
      <c r="AK847" s="74">
        <f t="shared" si="219"/>
        <v>0</v>
      </c>
    </row>
    <row r="848" spans="1:37" ht="15.75" customHeight="1">
      <c r="A848" s="20"/>
      <c r="B848" s="19"/>
      <c r="C848" s="19"/>
      <c r="D848" s="70"/>
      <c r="E848" s="71"/>
      <c r="F848" s="125" t="str">
        <f>IF($A848 &lt;&gt; "",VLOOKUP($A848,CSP!$1:$1048576,10,FALSE)/1000000,"")</f>
        <v/>
      </c>
      <c r="G848" s="125" t="str">
        <f>IF($A848 &lt;&gt; "",VLOOKUP($A848,CSP!$1:$1048576,14,FALSE)/1000000,"")</f>
        <v/>
      </c>
      <c r="H848" s="126" t="str">
        <f t="shared" si="220"/>
        <v/>
      </c>
      <c r="I848" s="126" t="str">
        <f t="shared" si="221"/>
        <v/>
      </c>
      <c r="J848" s="126" t="str">
        <f t="shared" si="209"/>
        <v/>
      </c>
      <c r="K848" s="132" t="str">
        <f>IF($A848 &lt;&gt; "",VLOOKUP($A848,CSP!$1:$1048576,11,FALSE),"")</f>
        <v/>
      </c>
      <c r="L848" s="133" t="str">
        <f>IF($A848 &lt;&gt; "",VLOOKUP($A848,CSP!$1:$1048576,25,FALSE),"")</f>
        <v/>
      </c>
      <c r="N848" s="142"/>
      <c r="O848" s="144"/>
      <c r="P848" s="141" t="str">
        <f t="shared" ca="1" si="210"/>
        <v/>
      </c>
      <c r="W848" s="96">
        <f>SUMIF($E$11:$E$1004,AA848,AE$11:$AE$1004)</f>
        <v>0</v>
      </c>
      <c r="X848" s="74" t="str">
        <f t="shared" si="211"/>
        <v>sans</v>
      </c>
      <c r="Y848" s="74">
        <f>SUMIF($E$11:$E$1004,AA848,AD$11:$AD$1004)</f>
        <v>0</v>
      </c>
      <c r="Z848" s="95">
        <f>SUMIF($E$11:$E$1004,AA848,AB$11:$AB$1004)</f>
        <v>0</v>
      </c>
      <c r="AA848" s="97">
        <f t="shared" si="222"/>
        <v>838</v>
      </c>
      <c r="AB848" s="74">
        <f t="shared" si="212"/>
        <v>0</v>
      </c>
      <c r="AC848" s="74">
        <f t="shared" si="213"/>
        <v>0</v>
      </c>
      <c r="AD848" s="74">
        <f t="shared" si="214"/>
        <v>0</v>
      </c>
      <c r="AE848" s="96">
        <f t="shared" si="215"/>
        <v>0</v>
      </c>
      <c r="AF848" s="74" t="str">
        <f t="shared" si="216"/>
        <v>sans</v>
      </c>
      <c r="AG848" s="74">
        <f t="shared" si="217"/>
        <v>0</v>
      </c>
      <c r="AH848" s="74">
        <f t="shared" si="208"/>
        <v>0</v>
      </c>
      <c r="AI848" s="74">
        <f t="shared" si="223"/>
        <v>0</v>
      </c>
      <c r="AJ848" s="74">
        <f t="shared" si="218"/>
        <v>0</v>
      </c>
      <c r="AK848" s="74">
        <f t="shared" si="219"/>
        <v>0</v>
      </c>
    </row>
    <row r="849" spans="1:37" ht="15.75" customHeight="1">
      <c r="A849" s="20"/>
      <c r="B849" s="19"/>
      <c r="C849" s="19"/>
      <c r="D849" s="70"/>
      <c r="E849" s="71"/>
      <c r="F849" s="125" t="str">
        <f>IF($A849 &lt;&gt; "",VLOOKUP($A849,CSP!$1:$1048576,10,FALSE)/1000000,"")</f>
        <v/>
      </c>
      <c r="G849" s="125" t="str">
        <f>IF($A849 &lt;&gt; "",VLOOKUP($A849,CSP!$1:$1048576,14,FALSE)/1000000,"")</f>
        <v/>
      </c>
      <c r="H849" s="126" t="str">
        <f t="shared" si="220"/>
        <v/>
      </c>
      <c r="I849" s="126" t="str">
        <f t="shared" si="221"/>
        <v/>
      </c>
      <c r="J849" s="126" t="str">
        <f t="shared" si="209"/>
        <v/>
      </c>
      <c r="K849" s="132" t="str">
        <f>IF($A849 &lt;&gt; "",VLOOKUP($A849,CSP!$1:$1048576,11,FALSE),"")</f>
        <v/>
      </c>
      <c r="L849" s="133" t="str">
        <f>IF($A849 &lt;&gt; "",VLOOKUP($A849,CSP!$1:$1048576,25,FALSE),"")</f>
        <v/>
      </c>
      <c r="N849" s="142"/>
      <c r="O849" s="144"/>
      <c r="P849" s="141" t="str">
        <f t="shared" ca="1" si="210"/>
        <v/>
      </c>
      <c r="W849" s="96">
        <f>SUMIF($E$11:$E$1004,AA849,AE$11:$AE$1004)</f>
        <v>0</v>
      </c>
      <c r="X849" s="74" t="str">
        <f t="shared" si="211"/>
        <v>sans</v>
      </c>
      <c r="Y849" s="74">
        <f>SUMIF($E$11:$E$1004,AA849,AD$11:$AD$1004)</f>
        <v>0</v>
      </c>
      <c r="Z849" s="95">
        <f>SUMIF($E$11:$E$1004,AA849,AB$11:$AB$1004)</f>
        <v>0</v>
      </c>
      <c r="AA849" s="97">
        <f t="shared" si="222"/>
        <v>839</v>
      </c>
      <c r="AB849" s="74">
        <f t="shared" si="212"/>
        <v>0</v>
      </c>
      <c r="AC849" s="74">
        <f t="shared" si="213"/>
        <v>0</v>
      </c>
      <c r="AD849" s="74">
        <f t="shared" si="214"/>
        <v>0</v>
      </c>
      <c r="AE849" s="96">
        <f t="shared" si="215"/>
        <v>0</v>
      </c>
      <c r="AF849" s="74" t="str">
        <f t="shared" si="216"/>
        <v>sans</v>
      </c>
      <c r="AG849" s="74">
        <f t="shared" si="217"/>
        <v>0</v>
      </c>
      <c r="AH849" s="74">
        <f t="shared" si="208"/>
        <v>0</v>
      </c>
      <c r="AI849" s="74">
        <f t="shared" si="223"/>
        <v>0</v>
      </c>
      <c r="AJ849" s="74">
        <f t="shared" si="218"/>
        <v>0</v>
      </c>
      <c r="AK849" s="74">
        <f t="shared" si="219"/>
        <v>0</v>
      </c>
    </row>
    <row r="850" spans="1:37" ht="15.75" customHeight="1">
      <c r="A850" s="20"/>
      <c r="B850" s="19"/>
      <c r="C850" s="19"/>
      <c r="D850" s="70"/>
      <c r="E850" s="71"/>
      <c r="F850" s="125" t="str">
        <f>IF($A850 &lt;&gt; "",VLOOKUP($A850,CSP!$1:$1048576,10,FALSE)/1000000,"")</f>
        <v/>
      </c>
      <c r="G850" s="125" t="str">
        <f>IF($A850 &lt;&gt; "",VLOOKUP($A850,CSP!$1:$1048576,14,FALSE)/1000000,"")</f>
        <v/>
      </c>
      <c r="H850" s="126" t="str">
        <f t="shared" si="220"/>
        <v/>
      </c>
      <c r="I850" s="126" t="str">
        <f t="shared" si="221"/>
        <v/>
      </c>
      <c r="J850" s="126" t="str">
        <f t="shared" si="209"/>
        <v/>
      </c>
      <c r="K850" s="132" t="str">
        <f>IF($A850 &lt;&gt; "",VLOOKUP($A850,CSP!$1:$1048576,11,FALSE),"")</f>
        <v/>
      </c>
      <c r="L850" s="133" t="str">
        <f>IF($A850 &lt;&gt; "",VLOOKUP($A850,CSP!$1:$1048576,25,FALSE),"")</f>
        <v/>
      </c>
      <c r="N850" s="142"/>
      <c r="O850" s="144"/>
      <c r="P850" s="141" t="str">
        <f t="shared" ca="1" si="210"/>
        <v/>
      </c>
      <c r="W850" s="96">
        <f>SUMIF($E$11:$E$1004,AA850,AE$11:$AE$1004)</f>
        <v>0</v>
      </c>
      <c r="X850" s="74" t="str">
        <f t="shared" si="211"/>
        <v>sans</v>
      </c>
      <c r="Y850" s="74">
        <f>SUMIF($E$11:$E$1004,AA850,AD$11:$AD$1004)</f>
        <v>0</v>
      </c>
      <c r="Z850" s="95">
        <f>SUMIF($E$11:$E$1004,AA850,AB$11:$AB$1004)</f>
        <v>0</v>
      </c>
      <c r="AA850" s="97">
        <f t="shared" si="222"/>
        <v>840</v>
      </c>
      <c r="AB850" s="74">
        <f t="shared" si="212"/>
        <v>0</v>
      </c>
      <c r="AC850" s="74">
        <f t="shared" si="213"/>
        <v>0</v>
      </c>
      <c r="AD850" s="74">
        <f t="shared" si="214"/>
        <v>0</v>
      </c>
      <c r="AE850" s="96">
        <f t="shared" si="215"/>
        <v>0</v>
      </c>
      <c r="AF850" s="74" t="str">
        <f t="shared" si="216"/>
        <v>sans</v>
      </c>
      <c r="AG850" s="74">
        <f t="shared" si="217"/>
        <v>0</v>
      </c>
      <c r="AH850" s="74">
        <f t="shared" si="208"/>
        <v>0</v>
      </c>
      <c r="AI850" s="74">
        <f t="shared" si="223"/>
        <v>0</v>
      </c>
      <c r="AJ850" s="74">
        <f t="shared" si="218"/>
        <v>0</v>
      </c>
      <c r="AK850" s="74">
        <f t="shared" si="219"/>
        <v>0</v>
      </c>
    </row>
    <row r="851" spans="1:37" ht="15.75" customHeight="1">
      <c r="A851" s="20"/>
      <c r="B851" s="19"/>
      <c r="C851" s="19"/>
      <c r="D851" s="70"/>
      <c r="E851" s="71"/>
      <c r="F851" s="125" t="str">
        <f>IF($A851 &lt;&gt; "",VLOOKUP($A851,CSP!$1:$1048576,10,FALSE)/1000000,"")</f>
        <v/>
      </c>
      <c r="G851" s="125" t="str">
        <f>IF($A851 &lt;&gt; "",VLOOKUP($A851,CSP!$1:$1048576,14,FALSE)/1000000,"")</f>
        <v/>
      </c>
      <c r="H851" s="126" t="str">
        <f t="shared" si="220"/>
        <v/>
      </c>
      <c r="I851" s="126" t="str">
        <f t="shared" si="221"/>
        <v/>
      </c>
      <c r="J851" s="126" t="str">
        <f t="shared" si="209"/>
        <v/>
      </c>
      <c r="K851" s="132" t="str">
        <f>IF($A851 &lt;&gt; "",VLOOKUP($A851,CSP!$1:$1048576,11,FALSE),"")</f>
        <v/>
      </c>
      <c r="L851" s="133" t="str">
        <f>IF($A851 &lt;&gt; "",VLOOKUP($A851,CSP!$1:$1048576,25,FALSE),"")</f>
        <v/>
      </c>
      <c r="N851" s="142"/>
      <c r="O851" s="144"/>
      <c r="P851" s="141" t="str">
        <f t="shared" ca="1" si="210"/>
        <v/>
      </c>
      <c r="W851" s="96">
        <f>SUMIF($E$11:$E$1004,AA851,AE$11:$AE$1004)</f>
        <v>0</v>
      </c>
      <c r="X851" s="74" t="str">
        <f t="shared" si="211"/>
        <v>sans</v>
      </c>
      <c r="Y851" s="74">
        <f>SUMIF($E$11:$E$1004,AA851,AD$11:$AD$1004)</f>
        <v>0</v>
      </c>
      <c r="Z851" s="95">
        <f>SUMIF($E$11:$E$1004,AA851,AB$11:$AB$1004)</f>
        <v>0</v>
      </c>
      <c r="AA851" s="97">
        <f t="shared" si="222"/>
        <v>841</v>
      </c>
      <c r="AB851" s="74">
        <f t="shared" si="212"/>
        <v>0</v>
      </c>
      <c r="AC851" s="74">
        <f t="shared" si="213"/>
        <v>0</v>
      </c>
      <c r="AD851" s="74">
        <f t="shared" si="214"/>
        <v>0</v>
      </c>
      <c r="AE851" s="96">
        <f t="shared" si="215"/>
        <v>0</v>
      </c>
      <c r="AF851" s="74" t="str">
        <f t="shared" si="216"/>
        <v>sans</v>
      </c>
      <c r="AG851" s="74">
        <f t="shared" si="217"/>
        <v>0</v>
      </c>
      <c r="AH851" s="74">
        <f t="shared" si="208"/>
        <v>0</v>
      </c>
      <c r="AI851" s="74">
        <f t="shared" si="223"/>
        <v>0</v>
      </c>
      <c r="AJ851" s="74">
        <f t="shared" si="218"/>
        <v>0</v>
      </c>
      <c r="AK851" s="74">
        <f t="shared" si="219"/>
        <v>0</v>
      </c>
    </row>
    <row r="852" spans="1:37" ht="15.75" customHeight="1">
      <c r="A852" s="20"/>
      <c r="B852" s="19"/>
      <c r="C852" s="19"/>
      <c r="D852" s="70"/>
      <c r="E852" s="71"/>
      <c r="F852" s="125" t="str">
        <f>IF($A852 &lt;&gt; "",VLOOKUP($A852,CSP!$1:$1048576,10,FALSE)/1000000,"")</f>
        <v/>
      </c>
      <c r="G852" s="125" t="str">
        <f>IF($A852 &lt;&gt; "",VLOOKUP($A852,CSP!$1:$1048576,14,FALSE)/1000000,"")</f>
        <v/>
      </c>
      <c r="H852" s="126" t="str">
        <f t="shared" si="220"/>
        <v/>
      </c>
      <c r="I852" s="126" t="str">
        <f t="shared" si="221"/>
        <v/>
      </c>
      <c r="J852" s="126" t="str">
        <f t="shared" si="209"/>
        <v/>
      </c>
      <c r="K852" s="132" t="str">
        <f>IF($A852 &lt;&gt; "",VLOOKUP($A852,CSP!$1:$1048576,11,FALSE),"")</f>
        <v/>
      </c>
      <c r="L852" s="133" t="str">
        <f>IF($A852 &lt;&gt; "",VLOOKUP($A852,CSP!$1:$1048576,25,FALSE),"")</f>
        <v/>
      </c>
      <c r="N852" s="142"/>
      <c r="O852" s="144"/>
      <c r="P852" s="141" t="str">
        <f t="shared" ca="1" si="210"/>
        <v/>
      </c>
      <c r="W852" s="96">
        <f>SUMIF($E$11:$E$1004,AA852,AE$11:$AE$1004)</f>
        <v>0</v>
      </c>
      <c r="X852" s="74" t="str">
        <f t="shared" si="211"/>
        <v>sans</v>
      </c>
      <c r="Y852" s="74">
        <f>SUMIF($E$11:$E$1004,AA852,AD$11:$AD$1004)</f>
        <v>0</v>
      </c>
      <c r="Z852" s="95">
        <f>SUMIF($E$11:$E$1004,AA852,AB$11:$AB$1004)</f>
        <v>0</v>
      </c>
      <c r="AA852" s="97">
        <f t="shared" si="222"/>
        <v>842</v>
      </c>
      <c r="AB852" s="74">
        <f t="shared" si="212"/>
        <v>0</v>
      </c>
      <c r="AC852" s="74">
        <f t="shared" si="213"/>
        <v>0</v>
      </c>
      <c r="AD852" s="74">
        <f t="shared" si="214"/>
        <v>0</v>
      </c>
      <c r="AE852" s="96">
        <f t="shared" si="215"/>
        <v>0</v>
      </c>
      <c r="AF852" s="74" t="str">
        <f t="shared" si="216"/>
        <v>sans</v>
      </c>
      <c r="AG852" s="74">
        <f t="shared" si="217"/>
        <v>0</v>
      </c>
      <c r="AH852" s="74">
        <f t="shared" si="208"/>
        <v>0</v>
      </c>
      <c r="AI852" s="74">
        <f t="shared" si="223"/>
        <v>0</v>
      </c>
      <c r="AJ852" s="74">
        <f t="shared" si="218"/>
        <v>0</v>
      </c>
      <c r="AK852" s="74">
        <f t="shared" si="219"/>
        <v>0</v>
      </c>
    </row>
    <row r="853" spans="1:37" ht="15.75" customHeight="1">
      <c r="A853" s="20"/>
      <c r="B853" s="19"/>
      <c r="C853" s="19"/>
      <c r="D853" s="70"/>
      <c r="E853" s="71"/>
      <c r="F853" s="125" t="str">
        <f>IF($A853 &lt;&gt; "",VLOOKUP($A853,CSP!$1:$1048576,10,FALSE)/1000000,"")</f>
        <v/>
      </c>
      <c r="G853" s="125" t="str">
        <f>IF($A853 &lt;&gt; "",VLOOKUP($A853,CSP!$1:$1048576,14,FALSE)/1000000,"")</f>
        <v/>
      </c>
      <c r="H853" s="126" t="str">
        <f t="shared" si="220"/>
        <v/>
      </c>
      <c r="I853" s="126" t="str">
        <f t="shared" si="221"/>
        <v/>
      </c>
      <c r="J853" s="126" t="str">
        <f t="shared" si="209"/>
        <v/>
      </c>
      <c r="K853" s="132" t="str">
        <f>IF($A853 &lt;&gt; "",VLOOKUP($A853,CSP!$1:$1048576,11,FALSE),"")</f>
        <v/>
      </c>
      <c r="L853" s="133" t="str">
        <f>IF($A853 &lt;&gt; "",VLOOKUP($A853,CSP!$1:$1048576,25,FALSE),"")</f>
        <v/>
      </c>
      <c r="N853" s="142"/>
      <c r="O853" s="144"/>
      <c r="P853" s="141" t="str">
        <f t="shared" ca="1" si="210"/>
        <v/>
      </c>
      <c r="W853" s="96">
        <f>SUMIF($E$11:$E$1004,AA853,AE$11:$AE$1004)</f>
        <v>0</v>
      </c>
      <c r="X853" s="74" t="str">
        <f t="shared" si="211"/>
        <v>sans</v>
      </c>
      <c r="Y853" s="74">
        <f>SUMIF($E$11:$E$1004,AA853,AD$11:$AD$1004)</f>
        <v>0</v>
      </c>
      <c r="Z853" s="95">
        <f>SUMIF($E$11:$E$1004,AA853,AB$11:$AB$1004)</f>
        <v>0</v>
      </c>
      <c r="AA853" s="97">
        <f t="shared" si="222"/>
        <v>843</v>
      </c>
      <c r="AB853" s="74">
        <f t="shared" si="212"/>
        <v>0</v>
      </c>
      <c r="AC853" s="74">
        <f t="shared" si="213"/>
        <v>0</v>
      </c>
      <c r="AD853" s="74">
        <f t="shared" si="214"/>
        <v>0</v>
      </c>
      <c r="AE853" s="96">
        <f t="shared" si="215"/>
        <v>0</v>
      </c>
      <c r="AF853" s="74" t="str">
        <f t="shared" si="216"/>
        <v>sans</v>
      </c>
      <c r="AG853" s="74">
        <f t="shared" si="217"/>
        <v>0</v>
      </c>
      <c r="AH853" s="74">
        <f t="shared" si="208"/>
        <v>0</v>
      </c>
      <c r="AI853" s="74">
        <f t="shared" si="223"/>
        <v>0</v>
      </c>
      <c r="AJ853" s="74">
        <f t="shared" si="218"/>
        <v>0</v>
      </c>
      <c r="AK853" s="74">
        <f t="shared" si="219"/>
        <v>0</v>
      </c>
    </row>
    <row r="854" spans="1:37" ht="15.75" customHeight="1">
      <c r="A854" s="20"/>
      <c r="B854" s="19"/>
      <c r="C854" s="19"/>
      <c r="D854" s="70"/>
      <c r="E854" s="71"/>
      <c r="F854" s="125" t="str">
        <f>IF($A854 &lt;&gt; "",VLOOKUP($A854,CSP!$1:$1048576,10,FALSE)/1000000,"")</f>
        <v/>
      </c>
      <c r="G854" s="125" t="str">
        <f>IF($A854 &lt;&gt; "",VLOOKUP($A854,CSP!$1:$1048576,14,FALSE)/1000000,"")</f>
        <v/>
      </c>
      <c r="H854" s="126" t="str">
        <f t="shared" si="220"/>
        <v/>
      </c>
      <c r="I854" s="126" t="str">
        <f t="shared" si="221"/>
        <v/>
      </c>
      <c r="J854" s="126" t="str">
        <f t="shared" si="209"/>
        <v/>
      </c>
      <c r="K854" s="132" t="str">
        <f>IF($A854 &lt;&gt; "",VLOOKUP($A854,CSP!$1:$1048576,11,FALSE),"")</f>
        <v/>
      </c>
      <c r="L854" s="133" t="str">
        <f>IF($A854 &lt;&gt; "",VLOOKUP($A854,CSP!$1:$1048576,25,FALSE),"")</f>
        <v/>
      </c>
      <c r="N854" s="142"/>
      <c r="O854" s="144"/>
      <c r="P854" s="141" t="str">
        <f t="shared" ca="1" si="210"/>
        <v/>
      </c>
      <c r="W854" s="96">
        <f>SUMIF($E$11:$E$1004,AA854,AE$11:$AE$1004)</f>
        <v>0</v>
      </c>
      <c r="X854" s="74" t="str">
        <f t="shared" si="211"/>
        <v>sans</v>
      </c>
      <c r="Y854" s="74">
        <f>SUMIF($E$11:$E$1004,AA854,AD$11:$AD$1004)</f>
        <v>0</v>
      </c>
      <c r="Z854" s="95">
        <f>SUMIF($E$11:$E$1004,AA854,AB$11:$AB$1004)</f>
        <v>0</v>
      </c>
      <c r="AA854" s="97">
        <f t="shared" si="222"/>
        <v>844</v>
      </c>
      <c r="AB854" s="74">
        <f t="shared" si="212"/>
        <v>0</v>
      </c>
      <c r="AC854" s="74">
        <f t="shared" si="213"/>
        <v>0</v>
      </c>
      <c r="AD854" s="74">
        <f t="shared" si="214"/>
        <v>0</v>
      </c>
      <c r="AE854" s="96">
        <f t="shared" si="215"/>
        <v>0</v>
      </c>
      <c r="AF854" s="74" t="str">
        <f t="shared" si="216"/>
        <v>sans</v>
      </c>
      <c r="AG854" s="74">
        <f t="shared" si="217"/>
        <v>0</v>
      </c>
      <c r="AH854" s="74">
        <f t="shared" si="208"/>
        <v>0</v>
      </c>
      <c r="AI854" s="74">
        <f t="shared" si="223"/>
        <v>0</v>
      </c>
      <c r="AJ854" s="74">
        <f t="shared" si="218"/>
        <v>0</v>
      </c>
      <c r="AK854" s="74">
        <f t="shared" si="219"/>
        <v>0</v>
      </c>
    </row>
    <row r="855" spans="1:37" ht="15.75" customHeight="1">
      <c r="A855" s="20"/>
      <c r="B855" s="19"/>
      <c r="C855" s="19"/>
      <c r="D855" s="70"/>
      <c r="E855" s="71"/>
      <c r="F855" s="125" t="str">
        <f>IF($A855 &lt;&gt; "",VLOOKUP($A855,CSP!$1:$1048576,10,FALSE)/1000000,"")</f>
        <v/>
      </c>
      <c r="G855" s="125" t="str">
        <f>IF($A855 &lt;&gt; "",VLOOKUP($A855,CSP!$1:$1048576,14,FALSE)/1000000,"")</f>
        <v/>
      </c>
      <c r="H855" s="126" t="str">
        <f t="shared" si="220"/>
        <v/>
      </c>
      <c r="I855" s="126" t="str">
        <f t="shared" si="221"/>
        <v/>
      </c>
      <c r="J855" s="126" t="str">
        <f t="shared" si="209"/>
        <v/>
      </c>
      <c r="K855" s="132" t="str">
        <f>IF($A855 &lt;&gt; "",VLOOKUP($A855,CSP!$1:$1048576,11,FALSE),"")</f>
        <v/>
      </c>
      <c r="L855" s="133" t="str">
        <f>IF($A855 &lt;&gt; "",VLOOKUP($A855,CSP!$1:$1048576,25,FALSE),"")</f>
        <v/>
      </c>
      <c r="N855" s="142"/>
      <c r="O855" s="144"/>
      <c r="P855" s="141" t="str">
        <f t="shared" ca="1" si="210"/>
        <v/>
      </c>
      <c r="W855" s="96">
        <f>SUMIF($E$11:$E$1004,AA855,AE$11:$AE$1004)</f>
        <v>0</v>
      </c>
      <c r="X855" s="74" t="str">
        <f t="shared" si="211"/>
        <v>sans</v>
      </c>
      <c r="Y855" s="74">
        <f>SUMIF($E$11:$E$1004,AA855,AD$11:$AD$1004)</f>
        <v>0</v>
      </c>
      <c r="Z855" s="95">
        <f>SUMIF($E$11:$E$1004,AA855,AB$11:$AB$1004)</f>
        <v>0</v>
      </c>
      <c r="AA855" s="97">
        <f t="shared" si="222"/>
        <v>845</v>
      </c>
      <c r="AB855" s="74">
        <f t="shared" si="212"/>
        <v>0</v>
      </c>
      <c r="AC855" s="74">
        <f t="shared" si="213"/>
        <v>0</v>
      </c>
      <c r="AD855" s="74">
        <f t="shared" si="214"/>
        <v>0</v>
      </c>
      <c r="AE855" s="96">
        <f t="shared" si="215"/>
        <v>0</v>
      </c>
      <c r="AF855" s="74" t="str">
        <f t="shared" si="216"/>
        <v>sans</v>
      </c>
      <c r="AG855" s="74">
        <f t="shared" si="217"/>
        <v>0</v>
      </c>
      <c r="AH855" s="74">
        <f t="shared" si="208"/>
        <v>0</v>
      </c>
      <c r="AI855" s="74">
        <f t="shared" si="223"/>
        <v>0</v>
      </c>
      <c r="AJ855" s="74">
        <f t="shared" si="218"/>
        <v>0</v>
      </c>
      <c r="AK855" s="74">
        <f t="shared" si="219"/>
        <v>0</v>
      </c>
    </row>
    <row r="856" spans="1:37" ht="15.75" customHeight="1">
      <c r="A856" s="20"/>
      <c r="B856" s="19"/>
      <c r="C856" s="19"/>
      <c r="D856" s="70"/>
      <c r="E856" s="71"/>
      <c r="F856" s="125" t="str">
        <f>IF($A856 &lt;&gt; "",VLOOKUP($A856,CSP!$1:$1048576,10,FALSE)/1000000,"")</f>
        <v/>
      </c>
      <c r="G856" s="125" t="str">
        <f>IF($A856 &lt;&gt; "",VLOOKUP($A856,CSP!$1:$1048576,14,FALSE)/1000000,"")</f>
        <v/>
      </c>
      <c r="H856" s="126" t="str">
        <f t="shared" si="220"/>
        <v/>
      </c>
      <c r="I856" s="126" t="str">
        <f t="shared" si="221"/>
        <v/>
      </c>
      <c r="J856" s="126" t="str">
        <f t="shared" si="209"/>
        <v/>
      </c>
      <c r="K856" s="132" t="str">
        <f>IF($A856 &lt;&gt; "",VLOOKUP($A856,CSP!$1:$1048576,11,FALSE),"")</f>
        <v/>
      </c>
      <c r="L856" s="133" t="str">
        <f>IF($A856 &lt;&gt; "",VLOOKUP($A856,CSP!$1:$1048576,25,FALSE),"")</f>
        <v/>
      </c>
      <c r="N856" s="142"/>
      <c r="O856" s="144"/>
      <c r="P856" s="141" t="str">
        <f t="shared" ca="1" si="210"/>
        <v/>
      </c>
      <c r="W856" s="96">
        <f>SUMIF($E$11:$E$1004,AA856,AE$11:$AE$1004)</f>
        <v>0</v>
      </c>
      <c r="X856" s="74" t="str">
        <f t="shared" si="211"/>
        <v>sans</v>
      </c>
      <c r="Y856" s="74">
        <f>SUMIF($E$11:$E$1004,AA856,AD$11:$AD$1004)</f>
        <v>0</v>
      </c>
      <c r="Z856" s="95">
        <f>SUMIF($E$11:$E$1004,AA856,AB$11:$AB$1004)</f>
        <v>0</v>
      </c>
      <c r="AA856" s="97">
        <f t="shared" si="222"/>
        <v>846</v>
      </c>
      <c r="AB856" s="74">
        <f t="shared" si="212"/>
        <v>0</v>
      </c>
      <c r="AC856" s="74">
        <f t="shared" si="213"/>
        <v>0</v>
      </c>
      <c r="AD856" s="74">
        <f t="shared" si="214"/>
        <v>0</v>
      </c>
      <c r="AE856" s="96">
        <f t="shared" si="215"/>
        <v>0</v>
      </c>
      <c r="AF856" s="74" t="str">
        <f t="shared" si="216"/>
        <v>sans</v>
      </c>
      <c r="AG856" s="74">
        <f t="shared" si="217"/>
        <v>0</v>
      </c>
      <c r="AH856" s="74">
        <f t="shared" si="208"/>
        <v>0</v>
      </c>
      <c r="AI856" s="74">
        <f t="shared" si="223"/>
        <v>0</v>
      </c>
      <c r="AJ856" s="74">
        <f t="shared" si="218"/>
        <v>0</v>
      </c>
      <c r="AK856" s="74">
        <f t="shared" si="219"/>
        <v>0</v>
      </c>
    </row>
    <row r="857" spans="1:37" ht="15.75" customHeight="1">
      <c r="A857" s="20"/>
      <c r="B857" s="19"/>
      <c r="C857" s="19"/>
      <c r="D857" s="70"/>
      <c r="E857" s="71"/>
      <c r="F857" s="125" t="str">
        <f>IF($A857 &lt;&gt; "",VLOOKUP($A857,CSP!$1:$1048576,10,FALSE)/1000000,"")</f>
        <v/>
      </c>
      <c r="G857" s="125" t="str">
        <f>IF($A857 &lt;&gt; "",VLOOKUP($A857,CSP!$1:$1048576,14,FALSE)/1000000,"")</f>
        <v/>
      </c>
      <c r="H857" s="126" t="str">
        <f t="shared" si="220"/>
        <v/>
      </c>
      <c r="I857" s="126" t="str">
        <f t="shared" si="221"/>
        <v/>
      </c>
      <c r="J857" s="126" t="str">
        <f t="shared" si="209"/>
        <v/>
      </c>
      <c r="K857" s="132" t="str">
        <f>IF($A857 &lt;&gt; "",VLOOKUP($A857,CSP!$1:$1048576,11,FALSE),"")</f>
        <v/>
      </c>
      <c r="L857" s="133" t="str">
        <f>IF($A857 &lt;&gt; "",VLOOKUP($A857,CSP!$1:$1048576,25,FALSE),"")</f>
        <v/>
      </c>
      <c r="N857" s="142"/>
      <c r="O857" s="144"/>
      <c r="P857" s="141" t="str">
        <f t="shared" ca="1" si="210"/>
        <v/>
      </c>
      <c r="W857" s="96">
        <f>SUMIF($E$11:$E$1004,AA857,AE$11:$AE$1004)</f>
        <v>0</v>
      </c>
      <c r="X857" s="74" t="str">
        <f t="shared" si="211"/>
        <v>sans</v>
      </c>
      <c r="Y857" s="74">
        <f>SUMIF($E$11:$E$1004,AA857,AD$11:$AD$1004)</f>
        <v>0</v>
      </c>
      <c r="Z857" s="95">
        <f>SUMIF($E$11:$E$1004,AA857,AB$11:$AB$1004)</f>
        <v>0</v>
      </c>
      <c r="AA857" s="97">
        <f t="shared" si="222"/>
        <v>847</v>
      </c>
      <c r="AB857" s="74">
        <f t="shared" si="212"/>
        <v>0</v>
      </c>
      <c r="AC857" s="74">
        <f t="shared" si="213"/>
        <v>0</v>
      </c>
      <c r="AD857" s="74">
        <f t="shared" si="214"/>
        <v>0</v>
      </c>
      <c r="AE857" s="96">
        <f t="shared" si="215"/>
        <v>0</v>
      </c>
      <c r="AF857" s="74" t="str">
        <f t="shared" si="216"/>
        <v>sans</v>
      </c>
      <c r="AG857" s="74">
        <f t="shared" si="217"/>
        <v>0</v>
      </c>
      <c r="AH857" s="74">
        <f t="shared" si="208"/>
        <v>0</v>
      </c>
      <c r="AI857" s="74">
        <f t="shared" si="223"/>
        <v>0</v>
      </c>
      <c r="AJ857" s="74">
        <f t="shared" si="218"/>
        <v>0</v>
      </c>
      <c r="AK857" s="74">
        <f t="shared" si="219"/>
        <v>0</v>
      </c>
    </row>
    <row r="858" spans="1:37" ht="15.75" customHeight="1">
      <c r="A858" s="20"/>
      <c r="B858" s="19"/>
      <c r="C858" s="19"/>
      <c r="D858" s="70"/>
      <c r="E858" s="71"/>
      <c r="F858" s="125" t="str">
        <f>IF($A858 &lt;&gt; "",VLOOKUP($A858,CSP!$1:$1048576,10,FALSE)/1000000,"")</f>
        <v/>
      </c>
      <c r="G858" s="125" t="str">
        <f>IF($A858 &lt;&gt; "",VLOOKUP($A858,CSP!$1:$1048576,14,FALSE)/1000000,"")</f>
        <v/>
      </c>
      <c r="H858" s="126" t="str">
        <f t="shared" si="220"/>
        <v/>
      </c>
      <c r="I858" s="126" t="str">
        <f t="shared" si="221"/>
        <v/>
      </c>
      <c r="J858" s="126" t="str">
        <f t="shared" si="209"/>
        <v/>
      </c>
      <c r="K858" s="132" t="str">
        <f>IF($A858 &lt;&gt; "",VLOOKUP($A858,CSP!$1:$1048576,11,FALSE),"")</f>
        <v/>
      </c>
      <c r="L858" s="133" t="str">
        <f>IF($A858 &lt;&gt; "",VLOOKUP($A858,CSP!$1:$1048576,25,FALSE),"")</f>
        <v/>
      </c>
      <c r="N858" s="142"/>
      <c r="O858" s="144"/>
      <c r="P858" s="141" t="str">
        <f t="shared" ca="1" si="210"/>
        <v/>
      </c>
      <c r="W858" s="96">
        <f>SUMIF($E$11:$E$1004,AA858,AE$11:$AE$1004)</f>
        <v>0</v>
      </c>
      <c r="X858" s="74" t="str">
        <f t="shared" si="211"/>
        <v>sans</v>
      </c>
      <c r="Y858" s="74">
        <f>SUMIF($E$11:$E$1004,AA858,AD$11:$AD$1004)</f>
        <v>0</v>
      </c>
      <c r="Z858" s="95">
        <f>SUMIF($E$11:$E$1004,AA858,AB$11:$AB$1004)</f>
        <v>0</v>
      </c>
      <c r="AA858" s="97">
        <f t="shared" si="222"/>
        <v>848</v>
      </c>
      <c r="AB858" s="74">
        <f t="shared" si="212"/>
        <v>0</v>
      </c>
      <c r="AC858" s="74">
        <f t="shared" si="213"/>
        <v>0</v>
      </c>
      <c r="AD858" s="74">
        <f t="shared" si="214"/>
        <v>0</v>
      </c>
      <c r="AE858" s="96">
        <f t="shared" si="215"/>
        <v>0</v>
      </c>
      <c r="AF858" s="74" t="str">
        <f t="shared" si="216"/>
        <v>sans</v>
      </c>
      <c r="AG858" s="74">
        <f t="shared" si="217"/>
        <v>0</v>
      </c>
      <c r="AH858" s="74">
        <f t="shared" si="208"/>
        <v>0</v>
      </c>
      <c r="AI858" s="74">
        <f t="shared" si="223"/>
        <v>0</v>
      </c>
      <c r="AJ858" s="74">
        <f t="shared" si="218"/>
        <v>0</v>
      </c>
      <c r="AK858" s="74">
        <f t="shared" si="219"/>
        <v>0</v>
      </c>
    </row>
    <row r="859" spans="1:37" ht="15.75" customHeight="1">
      <c r="A859" s="20"/>
      <c r="B859" s="19"/>
      <c r="C859" s="19"/>
      <c r="D859" s="70"/>
      <c r="E859" s="71"/>
      <c r="F859" s="125" t="str">
        <f>IF($A859 &lt;&gt; "",VLOOKUP($A859,CSP!$1:$1048576,10,FALSE)/1000000,"")</f>
        <v/>
      </c>
      <c r="G859" s="125" t="str">
        <f>IF($A859 &lt;&gt; "",VLOOKUP($A859,CSP!$1:$1048576,14,FALSE)/1000000,"")</f>
        <v/>
      </c>
      <c r="H859" s="126" t="str">
        <f t="shared" si="220"/>
        <v/>
      </c>
      <c r="I859" s="126" t="str">
        <f t="shared" si="221"/>
        <v/>
      </c>
      <c r="J859" s="126" t="str">
        <f t="shared" si="209"/>
        <v/>
      </c>
      <c r="K859" s="132" t="str">
        <f>IF($A859 &lt;&gt; "",VLOOKUP($A859,CSP!$1:$1048576,11,FALSE),"")</f>
        <v/>
      </c>
      <c r="L859" s="133" t="str">
        <f>IF($A859 &lt;&gt; "",VLOOKUP($A859,CSP!$1:$1048576,25,FALSE),"")</f>
        <v/>
      </c>
      <c r="N859" s="142"/>
      <c r="O859" s="144"/>
      <c r="P859" s="141" t="str">
        <f t="shared" ca="1" si="210"/>
        <v/>
      </c>
      <c r="W859" s="96">
        <f>SUMIF($E$11:$E$1004,AA859,AE$11:$AE$1004)</f>
        <v>0</v>
      </c>
      <c r="X859" s="74" t="str">
        <f t="shared" si="211"/>
        <v>sans</v>
      </c>
      <c r="Y859" s="74">
        <f>SUMIF($E$11:$E$1004,AA859,AD$11:$AD$1004)</f>
        <v>0</v>
      </c>
      <c r="Z859" s="95">
        <f>SUMIF($E$11:$E$1004,AA859,AB$11:$AB$1004)</f>
        <v>0</v>
      </c>
      <c r="AA859" s="97">
        <f t="shared" si="222"/>
        <v>849</v>
      </c>
      <c r="AB859" s="74">
        <f t="shared" si="212"/>
        <v>0</v>
      </c>
      <c r="AC859" s="74">
        <f t="shared" si="213"/>
        <v>0</v>
      </c>
      <c r="AD859" s="74">
        <f t="shared" si="214"/>
        <v>0</v>
      </c>
      <c r="AE859" s="96">
        <f t="shared" si="215"/>
        <v>0</v>
      </c>
      <c r="AF859" s="74" t="str">
        <f t="shared" si="216"/>
        <v>sans</v>
      </c>
      <c r="AG859" s="74">
        <f t="shared" si="217"/>
        <v>0</v>
      </c>
      <c r="AH859" s="74">
        <f t="shared" si="208"/>
        <v>0</v>
      </c>
      <c r="AI859" s="74">
        <f t="shared" si="223"/>
        <v>0</v>
      </c>
      <c r="AJ859" s="74">
        <f t="shared" si="218"/>
        <v>0</v>
      </c>
      <c r="AK859" s="74">
        <f t="shared" si="219"/>
        <v>0</v>
      </c>
    </row>
    <row r="860" spans="1:37" ht="15.75" customHeight="1">
      <c r="A860" s="20"/>
      <c r="B860" s="19"/>
      <c r="C860" s="19"/>
      <c r="D860" s="70"/>
      <c r="E860" s="71"/>
      <c r="F860" s="125" t="str">
        <f>IF($A860 &lt;&gt; "",VLOOKUP($A860,CSP!$1:$1048576,10,FALSE)/1000000,"")</f>
        <v/>
      </c>
      <c r="G860" s="125" t="str">
        <f>IF($A860 &lt;&gt; "",VLOOKUP($A860,CSP!$1:$1048576,14,FALSE)/1000000,"")</f>
        <v/>
      </c>
      <c r="H860" s="126" t="str">
        <f t="shared" si="220"/>
        <v/>
      </c>
      <c r="I860" s="126" t="str">
        <f t="shared" si="221"/>
        <v/>
      </c>
      <c r="J860" s="126" t="str">
        <f t="shared" si="209"/>
        <v/>
      </c>
      <c r="K860" s="132" t="str">
        <f>IF($A860 &lt;&gt; "",VLOOKUP($A860,CSP!$1:$1048576,11,FALSE),"")</f>
        <v/>
      </c>
      <c r="L860" s="133" t="str">
        <f>IF($A860 &lt;&gt; "",VLOOKUP($A860,CSP!$1:$1048576,25,FALSE),"")</f>
        <v/>
      </c>
      <c r="N860" s="142"/>
      <c r="O860" s="144"/>
      <c r="P860" s="141" t="str">
        <f t="shared" ca="1" si="210"/>
        <v/>
      </c>
      <c r="W860" s="96">
        <f>SUMIF($E$11:$E$1004,AA860,AE$11:$AE$1004)</f>
        <v>0</v>
      </c>
      <c r="X860" s="74" t="str">
        <f t="shared" si="211"/>
        <v>sans</v>
      </c>
      <c r="Y860" s="74">
        <f>SUMIF($E$11:$E$1004,AA860,AD$11:$AD$1004)</f>
        <v>0</v>
      </c>
      <c r="Z860" s="95">
        <f>SUMIF($E$11:$E$1004,AA860,AB$11:$AB$1004)</f>
        <v>0</v>
      </c>
      <c r="AA860" s="97">
        <f t="shared" si="222"/>
        <v>850</v>
      </c>
      <c r="AB860" s="74">
        <f t="shared" si="212"/>
        <v>0</v>
      </c>
      <c r="AC860" s="74">
        <f t="shared" si="213"/>
        <v>0</v>
      </c>
      <c r="AD860" s="74">
        <f t="shared" si="214"/>
        <v>0</v>
      </c>
      <c r="AE860" s="96">
        <f t="shared" si="215"/>
        <v>0</v>
      </c>
      <c r="AF860" s="74" t="str">
        <f t="shared" si="216"/>
        <v>sans</v>
      </c>
      <c r="AG860" s="74">
        <f t="shared" si="217"/>
        <v>0</v>
      </c>
      <c r="AH860" s="74">
        <f t="shared" si="208"/>
        <v>0</v>
      </c>
      <c r="AI860" s="74">
        <f t="shared" si="223"/>
        <v>0</v>
      </c>
      <c r="AJ860" s="74">
        <f t="shared" si="218"/>
        <v>0</v>
      </c>
      <c r="AK860" s="74">
        <f t="shared" si="219"/>
        <v>0</v>
      </c>
    </row>
    <row r="861" spans="1:37" ht="15.75" customHeight="1">
      <c r="A861" s="20"/>
      <c r="B861" s="19"/>
      <c r="C861" s="19"/>
      <c r="D861" s="70"/>
      <c r="E861" s="71"/>
      <c r="F861" s="125" t="str">
        <f>IF($A861 &lt;&gt; "",VLOOKUP($A861,CSP!$1:$1048576,10,FALSE)/1000000,"")</f>
        <v/>
      </c>
      <c r="G861" s="125" t="str">
        <f>IF($A861 &lt;&gt; "",VLOOKUP($A861,CSP!$1:$1048576,14,FALSE)/1000000,"")</f>
        <v/>
      </c>
      <c r="H861" s="126" t="str">
        <f t="shared" si="220"/>
        <v/>
      </c>
      <c r="I861" s="126" t="str">
        <f t="shared" si="221"/>
        <v/>
      </c>
      <c r="J861" s="126" t="str">
        <f t="shared" si="209"/>
        <v/>
      </c>
      <c r="K861" s="132" t="str">
        <f>IF($A861 &lt;&gt; "",VLOOKUP($A861,CSP!$1:$1048576,11,FALSE),"")</f>
        <v/>
      </c>
      <c r="L861" s="133" t="str">
        <f>IF($A861 &lt;&gt; "",VLOOKUP($A861,CSP!$1:$1048576,25,FALSE),"")</f>
        <v/>
      </c>
      <c r="N861" s="142"/>
      <c r="O861" s="144"/>
      <c r="P861" s="141" t="str">
        <f t="shared" ca="1" si="210"/>
        <v/>
      </c>
      <c r="W861" s="96">
        <f>SUMIF($E$11:$E$1004,AA861,AE$11:$AE$1004)</f>
        <v>0</v>
      </c>
      <c r="X861" s="74" t="str">
        <f t="shared" si="211"/>
        <v>sans</v>
      </c>
      <c r="Y861" s="74">
        <f>SUMIF($E$11:$E$1004,AA861,AD$11:$AD$1004)</f>
        <v>0</v>
      </c>
      <c r="Z861" s="95">
        <f>SUMIF($E$11:$E$1004,AA861,AB$11:$AB$1004)</f>
        <v>0</v>
      </c>
      <c r="AA861" s="97">
        <f t="shared" si="222"/>
        <v>851</v>
      </c>
      <c r="AB861" s="74">
        <f t="shared" si="212"/>
        <v>0</v>
      </c>
      <c r="AC861" s="74">
        <f t="shared" si="213"/>
        <v>0</v>
      </c>
      <c r="AD861" s="74">
        <f t="shared" si="214"/>
        <v>0</v>
      </c>
      <c r="AE861" s="96">
        <f t="shared" si="215"/>
        <v>0</v>
      </c>
      <c r="AF861" s="74" t="str">
        <f t="shared" si="216"/>
        <v>sans</v>
      </c>
      <c r="AG861" s="74">
        <f t="shared" si="217"/>
        <v>0</v>
      </c>
      <c r="AH861" s="74">
        <f t="shared" si="208"/>
        <v>0</v>
      </c>
      <c r="AI861" s="74">
        <f t="shared" si="223"/>
        <v>0</v>
      </c>
      <c r="AJ861" s="74">
        <f t="shared" si="218"/>
        <v>0</v>
      </c>
      <c r="AK861" s="74">
        <f t="shared" si="219"/>
        <v>0</v>
      </c>
    </row>
    <row r="862" spans="1:37" ht="15.75" customHeight="1">
      <c r="A862" s="20"/>
      <c r="B862" s="19"/>
      <c r="C862" s="19"/>
      <c r="D862" s="70"/>
      <c r="E862" s="71"/>
      <c r="F862" s="125" t="str">
        <f>IF($A862 &lt;&gt; "",VLOOKUP($A862,CSP!$1:$1048576,10,FALSE)/1000000,"")</f>
        <v/>
      </c>
      <c r="G862" s="125" t="str">
        <f>IF($A862 &lt;&gt; "",VLOOKUP($A862,CSP!$1:$1048576,14,FALSE)/1000000,"")</f>
        <v/>
      </c>
      <c r="H862" s="126" t="str">
        <f t="shared" si="220"/>
        <v/>
      </c>
      <c r="I862" s="126" t="str">
        <f t="shared" si="221"/>
        <v/>
      </c>
      <c r="J862" s="126" t="str">
        <f t="shared" si="209"/>
        <v/>
      </c>
      <c r="K862" s="132" t="str">
        <f>IF($A862 &lt;&gt; "",VLOOKUP($A862,CSP!$1:$1048576,11,FALSE),"")</f>
        <v/>
      </c>
      <c r="L862" s="133" t="str">
        <f>IF($A862 &lt;&gt; "",VLOOKUP($A862,CSP!$1:$1048576,25,FALSE),"")</f>
        <v/>
      </c>
      <c r="N862" s="142"/>
      <c r="O862" s="144"/>
      <c r="P862" s="141" t="str">
        <f t="shared" ca="1" si="210"/>
        <v/>
      </c>
      <c r="W862" s="96">
        <f>SUMIF($E$11:$E$1004,AA862,AE$11:$AE$1004)</f>
        <v>0</v>
      </c>
      <c r="X862" s="74" t="str">
        <f t="shared" si="211"/>
        <v>sans</v>
      </c>
      <c r="Y862" s="74">
        <f>SUMIF($E$11:$E$1004,AA862,AD$11:$AD$1004)</f>
        <v>0</v>
      </c>
      <c r="Z862" s="95">
        <f>SUMIF($E$11:$E$1004,AA862,AB$11:$AB$1004)</f>
        <v>0</v>
      </c>
      <c r="AA862" s="97">
        <f t="shared" si="222"/>
        <v>852</v>
      </c>
      <c r="AB862" s="74">
        <f t="shared" si="212"/>
        <v>0</v>
      </c>
      <c r="AC862" s="74">
        <f t="shared" si="213"/>
        <v>0</v>
      </c>
      <c r="AD862" s="74">
        <f t="shared" si="214"/>
        <v>0</v>
      </c>
      <c r="AE862" s="96">
        <f t="shared" si="215"/>
        <v>0</v>
      </c>
      <c r="AF862" s="74" t="str">
        <f t="shared" si="216"/>
        <v>sans</v>
      </c>
      <c r="AG862" s="74">
        <f t="shared" si="217"/>
        <v>0</v>
      </c>
      <c r="AH862" s="74">
        <f t="shared" si="208"/>
        <v>0</v>
      </c>
      <c r="AI862" s="74">
        <f t="shared" si="223"/>
        <v>0</v>
      </c>
      <c r="AJ862" s="74">
        <f t="shared" si="218"/>
        <v>0</v>
      </c>
      <c r="AK862" s="74">
        <f t="shared" si="219"/>
        <v>0</v>
      </c>
    </row>
    <row r="863" spans="1:37" ht="15.75" customHeight="1">
      <c r="A863" s="20"/>
      <c r="B863" s="19"/>
      <c r="C863" s="19"/>
      <c r="D863" s="70"/>
      <c r="E863" s="71"/>
      <c r="F863" s="125" t="str">
        <f>IF($A863 &lt;&gt; "",VLOOKUP($A863,CSP!$1:$1048576,10,FALSE)/1000000,"")</f>
        <v/>
      </c>
      <c r="G863" s="125" t="str">
        <f>IF($A863 &lt;&gt; "",VLOOKUP($A863,CSP!$1:$1048576,14,FALSE)/1000000,"")</f>
        <v/>
      </c>
      <c r="H863" s="126" t="str">
        <f t="shared" si="220"/>
        <v/>
      </c>
      <c r="I863" s="126" t="str">
        <f t="shared" si="221"/>
        <v/>
      </c>
      <c r="J863" s="126" t="str">
        <f t="shared" si="209"/>
        <v/>
      </c>
      <c r="K863" s="132" t="str">
        <f>IF($A863 &lt;&gt; "",VLOOKUP($A863,CSP!$1:$1048576,11,FALSE),"")</f>
        <v/>
      </c>
      <c r="L863" s="133" t="str">
        <f>IF($A863 &lt;&gt; "",VLOOKUP($A863,CSP!$1:$1048576,25,FALSE),"")</f>
        <v/>
      </c>
      <c r="N863" s="142"/>
      <c r="O863" s="144"/>
      <c r="P863" s="141" t="str">
        <f t="shared" ca="1" si="210"/>
        <v/>
      </c>
      <c r="W863" s="96">
        <f>SUMIF($E$11:$E$1004,AA863,AE$11:$AE$1004)</f>
        <v>0</v>
      </c>
      <c r="X863" s="74" t="str">
        <f t="shared" si="211"/>
        <v>sans</v>
      </c>
      <c r="Y863" s="74">
        <f>SUMIF($E$11:$E$1004,AA863,AD$11:$AD$1004)</f>
        <v>0</v>
      </c>
      <c r="Z863" s="95">
        <f>SUMIF($E$11:$E$1004,AA863,AB$11:$AB$1004)</f>
        <v>0</v>
      </c>
      <c r="AA863" s="97">
        <f t="shared" si="222"/>
        <v>853</v>
      </c>
      <c r="AB863" s="74">
        <f t="shared" si="212"/>
        <v>0</v>
      </c>
      <c r="AC863" s="74">
        <f t="shared" si="213"/>
        <v>0</v>
      </c>
      <c r="AD863" s="74">
        <f t="shared" si="214"/>
        <v>0</v>
      </c>
      <c r="AE863" s="96">
        <f t="shared" si="215"/>
        <v>0</v>
      </c>
      <c r="AF863" s="74" t="str">
        <f t="shared" si="216"/>
        <v>sans</v>
      </c>
      <c r="AG863" s="74">
        <f t="shared" si="217"/>
        <v>0</v>
      </c>
      <c r="AH863" s="74">
        <f t="shared" si="208"/>
        <v>0</v>
      </c>
      <c r="AI863" s="74">
        <f t="shared" si="223"/>
        <v>0</v>
      </c>
      <c r="AJ863" s="74">
        <f t="shared" si="218"/>
        <v>0</v>
      </c>
      <c r="AK863" s="74">
        <f t="shared" si="219"/>
        <v>0</v>
      </c>
    </row>
    <row r="864" spans="1:37" ht="15.75" customHeight="1">
      <c r="A864" s="20"/>
      <c r="B864" s="19"/>
      <c r="C864" s="19"/>
      <c r="D864" s="70"/>
      <c r="E864" s="71"/>
      <c r="F864" s="125" t="str">
        <f>IF($A864 &lt;&gt; "",VLOOKUP($A864,CSP!$1:$1048576,10,FALSE)/1000000,"")</f>
        <v/>
      </c>
      <c r="G864" s="125" t="str">
        <f>IF($A864 &lt;&gt; "",VLOOKUP($A864,CSP!$1:$1048576,14,FALSE)/1000000,"")</f>
        <v/>
      </c>
      <c r="H864" s="126" t="str">
        <f t="shared" si="220"/>
        <v/>
      </c>
      <c r="I864" s="126" t="str">
        <f t="shared" si="221"/>
        <v/>
      </c>
      <c r="J864" s="126" t="str">
        <f t="shared" si="209"/>
        <v/>
      </c>
      <c r="K864" s="132" t="str">
        <f>IF($A864 &lt;&gt; "",VLOOKUP($A864,CSP!$1:$1048576,11,FALSE),"")</f>
        <v/>
      </c>
      <c r="L864" s="133" t="str">
        <f>IF($A864 &lt;&gt; "",VLOOKUP($A864,CSP!$1:$1048576,25,FALSE),"")</f>
        <v/>
      </c>
      <c r="N864" s="142"/>
      <c r="O864" s="144"/>
      <c r="P864" s="141" t="str">
        <f t="shared" ca="1" si="210"/>
        <v/>
      </c>
      <c r="W864" s="96">
        <f>SUMIF($E$11:$E$1004,AA864,AE$11:$AE$1004)</f>
        <v>0</v>
      </c>
      <c r="X864" s="74" t="str">
        <f t="shared" si="211"/>
        <v>sans</v>
      </c>
      <c r="Y864" s="74">
        <f>SUMIF($E$11:$E$1004,AA864,AD$11:$AD$1004)</f>
        <v>0</v>
      </c>
      <c r="Z864" s="95">
        <f>SUMIF($E$11:$E$1004,AA864,AB$11:$AB$1004)</f>
        <v>0</v>
      </c>
      <c r="AA864" s="97">
        <f t="shared" si="222"/>
        <v>854</v>
      </c>
      <c r="AB864" s="74">
        <f t="shared" si="212"/>
        <v>0</v>
      </c>
      <c r="AC864" s="74">
        <f t="shared" si="213"/>
        <v>0</v>
      </c>
      <c r="AD864" s="74">
        <f t="shared" si="214"/>
        <v>0</v>
      </c>
      <c r="AE864" s="96">
        <f t="shared" si="215"/>
        <v>0</v>
      </c>
      <c r="AF864" s="74" t="str">
        <f t="shared" si="216"/>
        <v>sans</v>
      </c>
      <c r="AG864" s="74">
        <f t="shared" si="217"/>
        <v>0</v>
      </c>
      <c r="AH864" s="74">
        <f t="shared" si="208"/>
        <v>0</v>
      </c>
      <c r="AI864" s="74">
        <f t="shared" si="223"/>
        <v>0</v>
      </c>
      <c r="AJ864" s="74">
        <f t="shared" si="218"/>
        <v>0</v>
      </c>
      <c r="AK864" s="74">
        <f t="shared" si="219"/>
        <v>0</v>
      </c>
    </row>
    <row r="865" spans="1:37" ht="15.75" customHeight="1">
      <c r="A865" s="20"/>
      <c r="B865" s="19"/>
      <c r="C865" s="19"/>
      <c r="D865" s="70"/>
      <c r="E865" s="71"/>
      <c r="F865" s="125" t="str">
        <f>IF($A865 &lt;&gt; "",VLOOKUP($A865,CSP!$1:$1048576,10,FALSE)/1000000,"")</f>
        <v/>
      </c>
      <c r="G865" s="125" t="str">
        <f>IF($A865 &lt;&gt; "",VLOOKUP($A865,CSP!$1:$1048576,14,FALSE)/1000000,"")</f>
        <v/>
      </c>
      <c r="H865" s="126" t="str">
        <f t="shared" si="220"/>
        <v/>
      </c>
      <c r="I865" s="126" t="str">
        <f t="shared" si="221"/>
        <v/>
      </c>
      <c r="J865" s="126" t="str">
        <f t="shared" si="209"/>
        <v/>
      </c>
      <c r="K865" s="132" t="str">
        <f>IF($A865 &lt;&gt; "",VLOOKUP($A865,CSP!$1:$1048576,11,FALSE),"")</f>
        <v/>
      </c>
      <c r="L865" s="133" t="str">
        <f>IF($A865 &lt;&gt; "",VLOOKUP($A865,CSP!$1:$1048576,25,FALSE),"")</f>
        <v/>
      </c>
      <c r="N865" s="142"/>
      <c r="O865" s="144"/>
      <c r="P865" s="141" t="str">
        <f t="shared" ca="1" si="210"/>
        <v/>
      </c>
      <c r="W865" s="96">
        <f>SUMIF($E$11:$E$1004,AA865,AE$11:$AE$1004)</f>
        <v>0</v>
      </c>
      <c r="X865" s="74" t="str">
        <f t="shared" si="211"/>
        <v>sans</v>
      </c>
      <c r="Y865" s="74">
        <f>SUMIF($E$11:$E$1004,AA865,AD$11:$AD$1004)</f>
        <v>0</v>
      </c>
      <c r="Z865" s="95">
        <f>SUMIF($E$11:$E$1004,AA865,AB$11:$AB$1004)</f>
        <v>0</v>
      </c>
      <c r="AA865" s="97">
        <f t="shared" si="222"/>
        <v>855</v>
      </c>
      <c r="AB865" s="74">
        <f t="shared" si="212"/>
        <v>0</v>
      </c>
      <c r="AC865" s="74">
        <f t="shared" si="213"/>
        <v>0</v>
      </c>
      <c r="AD865" s="74">
        <f t="shared" si="214"/>
        <v>0</v>
      </c>
      <c r="AE865" s="96">
        <f t="shared" si="215"/>
        <v>0</v>
      </c>
      <c r="AF865" s="74" t="str">
        <f t="shared" si="216"/>
        <v>sans</v>
      </c>
      <c r="AG865" s="74">
        <f t="shared" si="217"/>
        <v>0</v>
      </c>
      <c r="AH865" s="74">
        <f t="shared" si="208"/>
        <v>0</v>
      </c>
      <c r="AI865" s="74">
        <f t="shared" si="223"/>
        <v>0</v>
      </c>
      <c r="AJ865" s="74">
        <f t="shared" si="218"/>
        <v>0</v>
      </c>
      <c r="AK865" s="74">
        <f t="shared" si="219"/>
        <v>0</v>
      </c>
    </row>
    <row r="866" spans="1:37" ht="15.75" customHeight="1">
      <c r="A866" s="20"/>
      <c r="B866" s="19"/>
      <c r="C866" s="19"/>
      <c r="D866" s="70"/>
      <c r="E866" s="71"/>
      <c r="F866" s="125" t="str">
        <f>IF($A866 &lt;&gt; "",VLOOKUP($A866,CSP!$1:$1048576,10,FALSE)/1000000,"")</f>
        <v/>
      </c>
      <c r="G866" s="125" t="str">
        <f>IF($A866 &lt;&gt; "",VLOOKUP($A866,CSP!$1:$1048576,14,FALSE)/1000000,"")</f>
        <v/>
      </c>
      <c r="H866" s="126" t="str">
        <f t="shared" si="220"/>
        <v/>
      </c>
      <c r="I866" s="126" t="str">
        <f t="shared" si="221"/>
        <v/>
      </c>
      <c r="J866" s="126" t="str">
        <f t="shared" si="209"/>
        <v/>
      </c>
      <c r="K866" s="132" t="str">
        <f>IF($A866 &lt;&gt; "",VLOOKUP($A866,CSP!$1:$1048576,11,FALSE),"")</f>
        <v/>
      </c>
      <c r="L866" s="133" t="str">
        <f>IF($A866 &lt;&gt; "",VLOOKUP($A866,CSP!$1:$1048576,25,FALSE),"")</f>
        <v/>
      </c>
      <c r="N866" s="142"/>
      <c r="O866" s="144"/>
      <c r="P866" s="141" t="str">
        <f t="shared" ca="1" si="210"/>
        <v/>
      </c>
      <c r="W866" s="96">
        <f>SUMIF($E$11:$E$1004,AA866,AE$11:$AE$1004)</f>
        <v>0</v>
      </c>
      <c r="X866" s="74" t="str">
        <f t="shared" si="211"/>
        <v>sans</v>
      </c>
      <c r="Y866" s="74">
        <f>SUMIF($E$11:$E$1004,AA866,AD$11:$AD$1004)</f>
        <v>0</v>
      </c>
      <c r="Z866" s="95">
        <f>SUMIF($E$11:$E$1004,AA866,AB$11:$AB$1004)</f>
        <v>0</v>
      </c>
      <c r="AA866" s="97">
        <f t="shared" si="222"/>
        <v>856</v>
      </c>
      <c r="AB866" s="74">
        <f t="shared" si="212"/>
        <v>0</v>
      </c>
      <c r="AC866" s="74">
        <f t="shared" si="213"/>
        <v>0</v>
      </c>
      <c r="AD866" s="74">
        <f t="shared" si="214"/>
        <v>0</v>
      </c>
      <c r="AE866" s="96">
        <f t="shared" si="215"/>
        <v>0</v>
      </c>
      <c r="AF866" s="74" t="str">
        <f t="shared" si="216"/>
        <v>sans</v>
      </c>
      <c r="AG866" s="74">
        <f t="shared" si="217"/>
        <v>0</v>
      </c>
      <c r="AH866" s="74">
        <f t="shared" si="208"/>
        <v>0</v>
      </c>
      <c r="AI866" s="74">
        <f t="shared" si="223"/>
        <v>0</v>
      </c>
      <c r="AJ866" s="74">
        <f t="shared" si="218"/>
        <v>0</v>
      </c>
      <c r="AK866" s="74">
        <f t="shared" si="219"/>
        <v>0</v>
      </c>
    </row>
    <row r="867" spans="1:37" ht="15.75" customHeight="1">
      <c r="A867" s="20"/>
      <c r="B867" s="19"/>
      <c r="C867" s="19"/>
      <c r="D867" s="70"/>
      <c r="E867" s="71"/>
      <c r="F867" s="125" t="str">
        <f>IF($A867 &lt;&gt; "",VLOOKUP($A867,CSP!$1:$1048576,10,FALSE)/1000000,"")</f>
        <v/>
      </c>
      <c r="G867" s="125" t="str">
        <f>IF($A867 &lt;&gt; "",VLOOKUP($A867,CSP!$1:$1048576,14,FALSE)/1000000,"")</f>
        <v/>
      </c>
      <c r="H867" s="126" t="str">
        <f t="shared" si="220"/>
        <v/>
      </c>
      <c r="I867" s="126" t="str">
        <f t="shared" si="221"/>
        <v/>
      </c>
      <c r="J867" s="126" t="str">
        <f t="shared" si="209"/>
        <v/>
      </c>
      <c r="K867" s="132" t="str">
        <f>IF($A867 &lt;&gt; "",VLOOKUP($A867,CSP!$1:$1048576,11,FALSE),"")</f>
        <v/>
      </c>
      <c r="L867" s="133" t="str">
        <f>IF($A867 &lt;&gt; "",VLOOKUP($A867,CSP!$1:$1048576,25,FALSE),"")</f>
        <v/>
      </c>
      <c r="N867" s="142"/>
      <c r="O867" s="144"/>
      <c r="P867" s="141" t="str">
        <f t="shared" ca="1" si="210"/>
        <v/>
      </c>
      <c r="W867" s="96">
        <f>SUMIF($E$11:$E$1004,AA867,AE$11:$AE$1004)</f>
        <v>0</v>
      </c>
      <c r="X867" s="74" t="str">
        <f t="shared" si="211"/>
        <v>sans</v>
      </c>
      <c r="Y867" s="74">
        <f>SUMIF($E$11:$E$1004,AA867,AD$11:$AD$1004)</f>
        <v>0</v>
      </c>
      <c r="Z867" s="95">
        <f>SUMIF($E$11:$E$1004,AA867,AB$11:$AB$1004)</f>
        <v>0</v>
      </c>
      <c r="AA867" s="97">
        <f t="shared" si="222"/>
        <v>857</v>
      </c>
      <c r="AB867" s="74">
        <f t="shared" si="212"/>
        <v>0</v>
      </c>
      <c r="AC867" s="74">
        <f t="shared" si="213"/>
        <v>0</v>
      </c>
      <c r="AD867" s="74">
        <f t="shared" si="214"/>
        <v>0</v>
      </c>
      <c r="AE867" s="96">
        <f t="shared" si="215"/>
        <v>0</v>
      </c>
      <c r="AF867" s="74" t="str">
        <f t="shared" si="216"/>
        <v>sans</v>
      </c>
      <c r="AG867" s="74">
        <f t="shared" si="217"/>
        <v>0</v>
      </c>
      <c r="AH867" s="74">
        <f t="shared" si="208"/>
        <v>0</v>
      </c>
      <c r="AI867" s="74">
        <f t="shared" si="223"/>
        <v>0</v>
      </c>
      <c r="AJ867" s="74">
        <f t="shared" si="218"/>
        <v>0</v>
      </c>
      <c r="AK867" s="74">
        <f t="shared" si="219"/>
        <v>0</v>
      </c>
    </row>
    <row r="868" spans="1:37" ht="15.75" customHeight="1">
      <c r="A868" s="20"/>
      <c r="B868" s="19"/>
      <c r="C868" s="19"/>
      <c r="D868" s="70"/>
      <c r="E868" s="71"/>
      <c r="F868" s="125" t="str">
        <f>IF($A868 &lt;&gt; "",VLOOKUP($A868,CSP!$1:$1048576,10,FALSE)/1000000,"")</f>
        <v/>
      </c>
      <c r="G868" s="125" t="str">
        <f>IF($A868 &lt;&gt; "",VLOOKUP($A868,CSP!$1:$1048576,14,FALSE)/1000000,"")</f>
        <v/>
      </c>
      <c r="H868" s="126" t="str">
        <f t="shared" si="220"/>
        <v/>
      </c>
      <c r="I868" s="126" t="str">
        <f t="shared" si="221"/>
        <v/>
      </c>
      <c r="J868" s="126" t="str">
        <f t="shared" si="209"/>
        <v/>
      </c>
      <c r="K868" s="132" t="str">
        <f>IF($A868 &lt;&gt; "",VLOOKUP($A868,CSP!$1:$1048576,11,FALSE),"")</f>
        <v/>
      </c>
      <c r="L868" s="133" t="str">
        <f>IF($A868 &lt;&gt; "",VLOOKUP($A868,CSP!$1:$1048576,25,FALSE),"")</f>
        <v/>
      </c>
      <c r="N868" s="142"/>
      <c r="O868" s="144"/>
      <c r="P868" s="141" t="str">
        <f t="shared" ca="1" si="210"/>
        <v/>
      </c>
      <c r="W868" s="96">
        <f>SUMIF($E$11:$E$1004,AA868,AE$11:$AE$1004)</f>
        <v>0</v>
      </c>
      <c r="X868" s="74" t="str">
        <f t="shared" si="211"/>
        <v>sans</v>
      </c>
      <c r="Y868" s="74">
        <f>SUMIF($E$11:$E$1004,AA868,AD$11:$AD$1004)</f>
        <v>0</v>
      </c>
      <c r="Z868" s="95">
        <f>SUMIF($E$11:$E$1004,AA868,AB$11:$AB$1004)</f>
        <v>0</v>
      </c>
      <c r="AA868" s="97">
        <f t="shared" si="222"/>
        <v>858</v>
      </c>
      <c r="AB868" s="74">
        <f t="shared" si="212"/>
        <v>0</v>
      </c>
      <c r="AC868" s="74">
        <f t="shared" si="213"/>
        <v>0</v>
      </c>
      <c r="AD868" s="74">
        <f t="shared" si="214"/>
        <v>0</v>
      </c>
      <c r="AE868" s="96">
        <f t="shared" si="215"/>
        <v>0</v>
      </c>
      <c r="AF868" s="74" t="str">
        <f t="shared" si="216"/>
        <v>sans</v>
      </c>
      <c r="AG868" s="74">
        <f t="shared" si="217"/>
        <v>0</v>
      </c>
      <c r="AH868" s="74">
        <f t="shared" si="208"/>
        <v>0</v>
      </c>
      <c r="AI868" s="74">
        <f t="shared" si="223"/>
        <v>0</v>
      </c>
      <c r="AJ868" s="74">
        <f t="shared" si="218"/>
        <v>0</v>
      </c>
      <c r="AK868" s="74">
        <f t="shared" si="219"/>
        <v>0</v>
      </c>
    </row>
    <row r="869" spans="1:37" ht="15.75" customHeight="1">
      <c r="A869" s="20"/>
      <c r="B869" s="19"/>
      <c r="C869" s="19"/>
      <c r="D869" s="70"/>
      <c r="E869" s="71"/>
      <c r="F869" s="125" t="str">
        <f>IF($A869 &lt;&gt; "",VLOOKUP($A869,CSP!$1:$1048576,10,FALSE)/1000000,"")</f>
        <v/>
      </c>
      <c r="G869" s="125" t="str">
        <f>IF($A869 &lt;&gt; "",VLOOKUP($A869,CSP!$1:$1048576,14,FALSE)/1000000,"")</f>
        <v/>
      </c>
      <c r="H869" s="126" t="str">
        <f t="shared" si="220"/>
        <v/>
      </c>
      <c r="I869" s="126" t="str">
        <f t="shared" si="221"/>
        <v/>
      </c>
      <c r="J869" s="126" t="str">
        <f t="shared" si="209"/>
        <v/>
      </c>
      <c r="K869" s="132" t="str">
        <f>IF($A869 &lt;&gt; "",VLOOKUP($A869,CSP!$1:$1048576,11,FALSE),"")</f>
        <v/>
      </c>
      <c r="L869" s="133" t="str">
        <f>IF($A869 &lt;&gt; "",VLOOKUP($A869,CSP!$1:$1048576,25,FALSE),"")</f>
        <v/>
      </c>
      <c r="N869" s="142"/>
      <c r="O869" s="144"/>
      <c r="P869" s="141" t="str">
        <f t="shared" ca="1" si="210"/>
        <v/>
      </c>
      <c r="W869" s="96">
        <f>SUMIF($E$11:$E$1004,AA869,AE$11:$AE$1004)</f>
        <v>0</v>
      </c>
      <c r="X869" s="74" t="str">
        <f t="shared" si="211"/>
        <v>sans</v>
      </c>
      <c r="Y869" s="74">
        <f>SUMIF($E$11:$E$1004,AA869,AD$11:$AD$1004)</f>
        <v>0</v>
      </c>
      <c r="Z869" s="95">
        <f>SUMIF($E$11:$E$1004,AA869,AB$11:$AB$1004)</f>
        <v>0</v>
      </c>
      <c r="AA869" s="97">
        <f t="shared" si="222"/>
        <v>859</v>
      </c>
      <c r="AB869" s="74">
        <f t="shared" si="212"/>
        <v>0</v>
      </c>
      <c r="AC869" s="74">
        <f t="shared" si="213"/>
        <v>0</v>
      </c>
      <c r="AD869" s="74">
        <f t="shared" si="214"/>
        <v>0</v>
      </c>
      <c r="AE869" s="96">
        <f t="shared" si="215"/>
        <v>0</v>
      </c>
      <c r="AF869" s="74" t="str">
        <f t="shared" si="216"/>
        <v>sans</v>
      </c>
      <c r="AG869" s="74">
        <f t="shared" si="217"/>
        <v>0</v>
      </c>
      <c r="AH869" s="74">
        <f t="shared" si="208"/>
        <v>0</v>
      </c>
      <c r="AI869" s="74">
        <f t="shared" si="223"/>
        <v>0</v>
      </c>
      <c r="AJ869" s="74">
        <f t="shared" si="218"/>
        <v>0</v>
      </c>
      <c r="AK869" s="74">
        <f t="shared" si="219"/>
        <v>0</v>
      </c>
    </row>
    <row r="870" spans="1:37" ht="15.75" customHeight="1">
      <c r="A870" s="20"/>
      <c r="B870" s="19"/>
      <c r="C870" s="19"/>
      <c r="D870" s="70"/>
      <c r="E870" s="71"/>
      <c r="F870" s="125" t="str">
        <f>IF($A870 &lt;&gt; "",VLOOKUP($A870,CSP!$1:$1048576,10,FALSE)/1000000,"")</f>
        <v/>
      </c>
      <c r="G870" s="125" t="str">
        <f>IF($A870 &lt;&gt; "",VLOOKUP($A870,CSP!$1:$1048576,14,FALSE)/1000000,"")</f>
        <v/>
      </c>
      <c r="H870" s="126" t="str">
        <f t="shared" si="220"/>
        <v/>
      </c>
      <c r="I870" s="126" t="str">
        <f t="shared" si="221"/>
        <v/>
      </c>
      <c r="J870" s="126" t="str">
        <f t="shared" si="209"/>
        <v/>
      </c>
      <c r="K870" s="132" t="str">
        <f>IF($A870 &lt;&gt; "",VLOOKUP($A870,CSP!$1:$1048576,11,FALSE),"")</f>
        <v/>
      </c>
      <c r="L870" s="133" t="str">
        <f>IF($A870 &lt;&gt; "",VLOOKUP($A870,CSP!$1:$1048576,25,FALSE),"")</f>
        <v/>
      </c>
      <c r="N870" s="142"/>
      <c r="O870" s="144"/>
      <c r="P870" s="141" t="str">
        <f t="shared" ca="1" si="210"/>
        <v/>
      </c>
      <c r="W870" s="96">
        <f>SUMIF($E$11:$E$1004,AA870,AE$11:$AE$1004)</f>
        <v>0</v>
      </c>
      <c r="X870" s="74" t="str">
        <f t="shared" si="211"/>
        <v>sans</v>
      </c>
      <c r="Y870" s="74">
        <f>SUMIF($E$11:$E$1004,AA870,AD$11:$AD$1004)</f>
        <v>0</v>
      </c>
      <c r="Z870" s="95">
        <f>SUMIF($E$11:$E$1004,AA870,AB$11:$AB$1004)</f>
        <v>0</v>
      </c>
      <c r="AA870" s="97">
        <f t="shared" si="222"/>
        <v>860</v>
      </c>
      <c r="AB870" s="74">
        <f t="shared" si="212"/>
        <v>0</v>
      </c>
      <c r="AC870" s="74">
        <f t="shared" si="213"/>
        <v>0</v>
      </c>
      <c r="AD870" s="74">
        <f t="shared" si="214"/>
        <v>0</v>
      </c>
      <c r="AE870" s="96">
        <f t="shared" si="215"/>
        <v>0</v>
      </c>
      <c r="AF870" s="74" t="str">
        <f t="shared" si="216"/>
        <v>sans</v>
      </c>
      <c r="AG870" s="74">
        <f t="shared" si="217"/>
        <v>0</v>
      </c>
      <c r="AH870" s="74">
        <f t="shared" si="208"/>
        <v>0</v>
      </c>
      <c r="AI870" s="74">
        <f t="shared" si="223"/>
        <v>0</v>
      </c>
      <c r="AJ870" s="74">
        <f t="shared" si="218"/>
        <v>0</v>
      </c>
      <c r="AK870" s="74">
        <f t="shared" si="219"/>
        <v>0</v>
      </c>
    </row>
    <row r="871" spans="1:37" ht="15.75" customHeight="1">
      <c r="A871" s="20"/>
      <c r="B871" s="19"/>
      <c r="C871" s="19"/>
      <c r="D871" s="70"/>
      <c r="E871" s="71"/>
      <c r="F871" s="125" t="str">
        <f>IF($A871 &lt;&gt; "",VLOOKUP($A871,CSP!$1:$1048576,10,FALSE)/1000000,"")</f>
        <v/>
      </c>
      <c r="G871" s="125" t="str">
        <f>IF($A871 &lt;&gt; "",VLOOKUP($A871,CSP!$1:$1048576,14,FALSE)/1000000,"")</f>
        <v/>
      </c>
      <c r="H871" s="126" t="str">
        <f t="shared" si="220"/>
        <v/>
      </c>
      <c r="I871" s="126" t="str">
        <f t="shared" si="221"/>
        <v/>
      </c>
      <c r="J871" s="126" t="str">
        <f t="shared" si="209"/>
        <v/>
      </c>
      <c r="K871" s="132" t="str">
        <f>IF($A871 &lt;&gt; "",VLOOKUP($A871,CSP!$1:$1048576,11,FALSE),"")</f>
        <v/>
      </c>
      <c r="L871" s="133" t="str">
        <f>IF($A871 &lt;&gt; "",VLOOKUP($A871,CSP!$1:$1048576,25,FALSE),"")</f>
        <v/>
      </c>
      <c r="N871" s="142"/>
      <c r="O871" s="144"/>
      <c r="P871" s="141" t="str">
        <f t="shared" ca="1" si="210"/>
        <v/>
      </c>
      <c r="W871" s="96">
        <f>SUMIF($E$11:$E$1004,AA871,AE$11:$AE$1004)</f>
        <v>0</v>
      </c>
      <c r="X871" s="74" t="str">
        <f t="shared" si="211"/>
        <v>sans</v>
      </c>
      <c r="Y871" s="74">
        <f>SUMIF($E$11:$E$1004,AA871,AD$11:$AD$1004)</f>
        <v>0</v>
      </c>
      <c r="Z871" s="95">
        <f>SUMIF($E$11:$E$1004,AA871,AB$11:$AB$1004)</f>
        <v>0</v>
      </c>
      <c r="AA871" s="97">
        <f t="shared" si="222"/>
        <v>861</v>
      </c>
      <c r="AB871" s="74">
        <f t="shared" si="212"/>
        <v>0</v>
      </c>
      <c r="AC871" s="74">
        <f t="shared" si="213"/>
        <v>0</v>
      </c>
      <c r="AD871" s="74">
        <f t="shared" si="214"/>
        <v>0</v>
      </c>
      <c r="AE871" s="96">
        <f t="shared" si="215"/>
        <v>0</v>
      </c>
      <c r="AF871" s="74" t="str">
        <f t="shared" si="216"/>
        <v>sans</v>
      </c>
      <c r="AG871" s="74">
        <f t="shared" si="217"/>
        <v>0</v>
      </c>
      <c r="AH871" s="74">
        <f t="shared" si="208"/>
        <v>0</v>
      </c>
      <c r="AI871" s="74">
        <f t="shared" si="223"/>
        <v>0</v>
      </c>
      <c r="AJ871" s="74">
        <f t="shared" si="218"/>
        <v>0</v>
      </c>
      <c r="AK871" s="74">
        <f t="shared" si="219"/>
        <v>0</v>
      </c>
    </row>
    <row r="872" spans="1:37" ht="15.75" customHeight="1">
      <c r="A872" s="20"/>
      <c r="B872" s="19"/>
      <c r="C872" s="19"/>
      <c r="D872" s="70"/>
      <c r="E872" s="71"/>
      <c r="F872" s="125" t="str">
        <f>IF($A872 &lt;&gt; "",VLOOKUP($A872,CSP!$1:$1048576,10,FALSE)/1000000,"")</f>
        <v/>
      </c>
      <c r="G872" s="125" t="str">
        <f>IF($A872 &lt;&gt; "",VLOOKUP($A872,CSP!$1:$1048576,14,FALSE)/1000000,"")</f>
        <v/>
      </c>
      <c r="H872" s="126" t="str">
        <f t="shared" si="220"/>
        <v/>
      </c>
      <c r="I872" s="126" t="str">
        <f t="shared" si="221"/>
        <v/>
      </c>
      <c r="J872" s="126" t="str">
        <f t="shared" si="209"/>
        <v/>
      </c>
      <c r="K872" s="132" t="str">
        <f>IF($A872 &lt;&gt; "",VLOOKUP($A872,CSP!$1:$1048576,11,FALSE),"")</f>
        <v/>
      </c>
      <c r="L872" s="133" t="str">
        <f>IF($A872 &lt;&gt; "",VLOOKUP($A872,CSP!$1:$1048576,25,FALSE),"")</f>
        <v/>
      </c>
      <c r="N872" s="142"/>
      <c r="O872" s="144"/>
      <c r="P872" s="141" t="str">
        <f t="shared" ca="1" si="210"/>
        <v/>
      </c>
      <c r="W872" s="96">
        <f>SUMIF($E$11:$E$1004,AA872,AE$11:$AE$1004)</f>
        <v>0</v>
      </c>
      <c r="X872" s="74" t="str">
        <f t="shared" si="211"/>
        <v>sans</v>
      </c>
      <c r="Y872" s="74">
        <f>SUMIF($E$11:$E$1004,AA872,AD$11:$AD$1004)</f>
        <v>0</v>
      </c>
      <c r="Z872" s="95">
        <f>SUMIF($E$11:$E$1004,AA872,AB$11:$AB$1004)</f>
        <v>0</v>
      </c>
      <c r="AA872" s="97">
        <f t="shared" si="222"/>
        <v>862</v>
      </c>
      <c r="AB872" s="74">
        <f t="shared" si="212"/>
        <v>0</v>
      </c>
      <c r="AC872" s="74">
        <f t="shared" si="213"/>
        <v>0</v>
      </c>
      <c r="AD872" s="74">
        <f t="shared" si="214"/>
        <v>0</v>
      </c>
      <c r="AE872" s="96">
        <f t="shared" si="215"/>
        <v>0</v>
      </c>
      <c r="AF872" s="74" t="str">
        <f t="shared" si="216"/>
        <v>sans</v>
      </c>
      <c r="AG872" s="74">
        <f t="shared" si="217"/>
        <v>0</v>
      </c>
      <c r="AH872" s="74">
        <f t="shared" si="208"/>
        <v>0</v>
      </c>
      <c r="AI872" s="74">
        <f t="shared" si="223"/>
        <v>0</v>
      </c>
      <c r="AJ872" s="74">
        <f t="shared" si="218"/>
        <v>0</v>
      </c>
      <c r="AK872" s="74">
        <f t="shared" si="219"/>
        <v>0</v>
      </c>
    </row>
    <row r="873" spans="1:37" ht="15.75" customHeight="1">
      <c r="A873" s="20"/>
      <c r="B873" s="19"/>
      <c r="C873" s="19"/>
      <c r="D873" s="70"/>
      <c r="E873" s="71"/>
      <c r="F873" s="125" t="str">
        <f>IF($A873 &lt;&gt; "",VLOOKUP($A873,CSP!$1:$1048576,10,FALSE)/1000000,"")</f>
        <v/>
      </c>
      <c r="G873" s="125" t="str">
        <f>IF($A873 &lt;&gt; "",VLOOKUP($A873,CSP!$1:$1048576,14,FALSE)/1000000,"")</f>
        <v/>
      </c>
      <c r="H873" s="126" t="str">
        <f t="shared" si="220"/>
        <v/>
      </c>
      <c r="I873" s="126" t="str">
        <f t="shared" si="221"/>
        <v/>
      </c>
      <c r="J873" s="126" t="str">
        <f t="shared" si="209"/>
        <v/>
      </c>
      <c r="K873" s="132" t="str">
        <f>IF($A873 &lt;&gt; "",VLOOKUP($A873,CSP!$1:$1048576,11,FALSE),"")</f>
        <v/>
      </c>
      <c r="L873" s="133" t="str">
        <f>IF($A873 &lt;&gt; "",VLOOKUP($A873,CSP!$1:$1048576,25,FALSE),"")</f>
        <v/>
      </c>
      <c r="N873" s="142"/>
      <c r="O873" s="144"/>
      <c r="P873" s="141" t="str">
        <f t="shared" ca="1" si="210"/>
        <v/>
      </c>
      <c r="W873" s="96">
        <f>SUMIF($E$11:$E$1004,AA873,AE$11:$AE$1004)</f>
        <v>0</v>
      </c>
      <c r="X873" s="74" t="str">
        <f t="shared" si="211"/>
        <v>sans</v>
      </c>
      <c r="Y873" s="74">
        <f>SUMIF($E$11:$E$1004,AA873,AD$11:$AD$1004)</f>
        <v>0</v>
      </c>
      <c r="Z873" s="95">
        <f>SUMIF($E$11:$E$1004,AA873,AB$11:$AB$1004)</f>
        <v>0</v>
      </c>
      <c r="AA873" s="97">
        <f t="shared" si="222"/>
        <v>863</v>
      </c>
      <c r="AB873" s="74">
        <f t="shared" si="212"/>
        <v>0</v>
      </c>
      <c r="AC873" s="74">
        <f t="shared" si="213"/>
        <v>0</v>
      </c>
      <c r="AD873" s="74">
        <f t="shared" si="214"/>
        <v>0</v>
      </c>
      <c r="AE873" s="96">
        <f t="shared" si="215"/>
        <v>0</v>
      </c>
      <c r="AF873" s="74" t="str">
        <f t="shared" si="216"/>
        <v>sans</v>
      </c>
      <c r="AG873" s="74">
        <f t="shared" si="217"/>
        <v>0</v>
      </c>
      <c r="AH873" s="74">
        <f t="shared" si="208"/>
        <v>0</v>
      </c>
      <c r="AI873" s="74">
        <f t="shared" si="223"/>
        <v>0</v>
      </c>
      <c r="AJ873" s="74">
        <f t="shared" si="218"/>
        <v>0</v>
      </c>
      <c r="AK873" s="74">
        <f t="shared" si="219"/>
        <v>0</v>
      </c>
    </row>
    <row r="874" spans="1:37" ht="15.75" customHeight="1">
      <c r="A874" s="20"/>
      <c r="B874" s="19"/>
      <c r="C874" s="19"/>
      <c r="D874" s="70"/>
      <c r="E874" s="71"/>
      <c r="F874" s="125" t="str">
        <f>IF($A874 &lt;&gt; "",VLOOKUP($A874,CSP!$1:$1048576,10,FALSE)/1000000,"")</f>
        <v/>
      </c>
      <c r="G874" s="125" t="str">
        <f>IF($A874 &lt;&gt; "",VLOOKUP($A874,CSP!$1:$1048576,14,FALSE)/1000000,"")</f>
        <v/>
      </c>
      <c r="H874" s="126" t="str">
        <f t="shared" si="220"/>
        <v/>
      </c>
      <c r="I874" s="126" t="str">
        <f t="shared" si="221"/>
        <v/>
      </c>
      <c r="J874" s="126" t="str">
        <f t="shared" si="209"/>
        <v/>
      </c>
      <c r="K874" s="132" t="str">
        <f>IF($A874 &lt;&gt; "",VLOOKUP($A874,CSP!$1:$1048576,11,FALSE),"")</f>
        <v/>
      </c>
      <c r="L874" s="133" t="str">
        <f>IF($A874 &lt;&gt; "",VLOOKUP($A874,CSP!$1:$1048576,25,FALSE),"")</f>
        <v/>
      </c>
      <c r="N874" s="142"/>
      <c r="O874" s="144"/>
      <c r="P874" s="141" t="str">
        <f t="shared" ca="1" si="210"/>
        <v/>
      </c>
      <c r="W874" s="96">
        <f>SUMIF($E$11:$E$1004,AA874,AE$11:$AE$1004)</f>
        <v>0</v>
      </c>
      <c r="X874" s="74" t="str">
        <f t="shared" si="211"/>
        <v>sans</v>
      </c>
      <c r="Y874" s="74">
        <f>SUMIF($E$11:$E$1004,AA874,AD$11:$AD$1004)</f>
        <v>0</v>
      </c>
      <c r="Z874" s="95">
        <f>SUMIF($E$11:$E$1004,AA874,AB$11:$AB$1004)</f>
        <v>0</v>
      </c>
      <c r="AA874" s="97">
        <f t="shared" si="222"/>
        <v>864</v>
      </c>
      <c r="AB874" s="74">
        <f t="shared" si="212"/>
        <v>0</v>
      </c>
      <c r="AC874" s="74">
        <f t="shared" si="213"/>
        <v>0</v>
      </c>
      <c r="AD874" s="74">
        <f t="shared" si="214"/>
        <v>0</v>
      </c>
      <c r="AE874" s="96">
        <f t="shared" si="215"/>
        <v>0</v>
      </c>
      <c r="AF874" s="74" t="str">
        <f t="shared" si="216"/>
        <v>sans</v>
      </c>
      <c r="AG874" s="74">
        <f t="shared" si="217"/>
        <v>0</v>
      </c>
      <c r="AH874" s="74">
        <f t="shared" si="208"/>
        <v>0</v>
      </c>
      <c r="AI874" s="74">
        <f t="shared" si="223"/>
        <v>0</v>
      </c>
      <c r="AJ874" s="74">
        <f t="shared" si="218"/>
        <v>0</v>
      </c>
      <c r="AK874" s="74">
        <f t="shared" si="219"/>
        <v>0</v>
      </c>
    </row>
    <row r="875" spans="1:37" ht="15.75" customHeight="1">
      <c r="A875" s="20"/>
      <c r="B875" s="19"/>
      <c r="C875" s="19"/>
      <c r="D875" s="70"/>
      <c r="E875" s="71"/>
      <c r="F875" s="125" t="str">
        <f>IF($A875 &lt;&gt; "",VLOOKUP($A875,CSP!$1:$1048576,10,FALSE)/1000000,"")</f>
        <v/>
      </c>
      <c r="G875" s="125" t="str">
        <f>IF($A875 &lt;&gt; "",VLOOKUP($A875,CSP!$1:$1048576,14,FALSE)/1000000,"")</f>
        <v/>
      </c>
      <c r="H875" s="126" t="str">
        <f t="shared" si="220"/>
        <v/>
      </c>
      <c r="I875" s="126" t="str">
        <f t="shared" si="221"/>
        <v/>
      </c>
      <c r="J875" s="126" t="str">
        <f t="shared" si="209"/>
        <v/>
      </c>
      <c r="K875" s="132" t="str">
        <f>IF($A875 &lt;&gt; "",VLOOKUP($A875,CSP!$1:$1048576,11,FALSE),"")</f>
        <v/>
      </c>
      <c r="L875" s="133" t="str">
        <f>IF($A875 &lt;&gt; "",VLOOKUP($A875,CSP!$1:$1048576,25,FALSE),"")</f>
        <v/>
      </c>
      <c r="N875" s="142"/>
      <c r="O875" s="144"/>
      <c r="P875" s="141" t="str">
        <f t="shared" ca="1" si="210"/>
        <v/>
      </c>
      <c r="W875" s="96">
        <f>SUMIF($E$11:$E$1004,AA875,AE$11:$AE$1004)</f>
        <v>0</v>
      </c>
      <c r="X875" s="74" t="str">
        <f t="shared" si="211"/>
        <v>sans</v>
      </c>
      <c r="Y875" s="74">
        <f>SUMIF($E$11:$E$1004,AA875,AD$11:$AD$1004)</f>
        <v>0</v>
      </c>
      <c r="Z875" s="95">
        <f>SUMIF($E$11:$E$1004,AA875,AB$11:$AB$1004)</f>
        <v>0</v>
      </c>
      <c r="AA875" s="97">
        <f t="shared" si="222"/>
        <v>865</v>
      </c>
      <c r="AB875" s="74">
        <f t="shared" si="212"/>
        <v>0</v>
      </c>
      <c r="AC875" s="74">
        <f t="shared" si="213"/>
        <v>0</v>
      </c>
      <c r="AD875" s="74">
        <f t="shared" si="214"/>
        <v>0</v>
      </c>
      <c r="AE875" s="96">
        <f t="shared" si="215"/>
        <v>0</v>
      </c>
      <c r="AF875" s="74" t="str">
        <f t="shared" si="216"/>
        <v>sans</v>
      </c>
      <c r="AG875" s="74">
        <f t="shared" si="217"/>
        <v>0</v>
      </c>
      <c r="AH875" s="74">
        <f t="shared" si="208"/>
        <v>0</v>
      </c>
      <c r="AI875" s="74">
        <f t="shared" si="223"/>
        <v>0</v>
      </c>
      <c r="AJ875" s="74">
        <f t="shared" si="218"/>
        <v>0</v>
      </c>
      <c r="AK875" s="74">
        <f t="shared" si="219"/>
        <v>0</v>
      </c>
    </row>
    <row r="876" spans="1:37" ht="15.75" customHeight="1">
      <c r="A876" s="20"/>
      <c r="B876" s="19"/>
      <c r="C876" s="19"/>
      <c r="D876" s="70"/>
      <c r="E876" s="71"/>
      <c r="F876" s="125" t="str">
        <f>IF($A876 &lt;&gt; "",VLOOKUP($A876,CSP!$1:$1048576,10,FALSE)/1000000,"")</f>
        <v/>
      </c>
      <c r="G876" s="125" t="str">
        <f>IF($A876 &lt;&gt; "",VLOOKUP($A876,CSP!$1:$1048576,14,FALSE)/1000000,"")</f>
        <v/>
      </c>
      <c r="H876" s="126" t="str">
        <f t="shared" si="220"/>
        <v/>
      </c>
      <c r="I876" s="126" t="str">
        <f t="shared" si="221"/>
        <v/>
      </c>
      <c r="J876" s="126" t="str">
        <f t="shared" si="209"/>
        <v/>
      </c>
      <c r="K876" s="132" t="str">
        <f>IF($A876 &lt;&gt; "",VLOOKUP($A876,CSP!$1:$1048576,11,FALSE),"")</f>
        <v/>
      </c>
      <c r="L876" s="133" t="str">
        <f>IF($A876 &lt;&gt; "",VLOOKUP($A876,CSP!$1:$1048576,25,FALSE),"")</f>
        <v/>
      </c>
      <c r="N876" s="142"/>
      <c r="O876" s="144"/>
      <c r="P876" s="141" t="str">
        <f t="shared" ca="1" si="210"/>
        <v/>
      </c>
      <c r="W876" s="96">
        <f>SUMIF($E$11:$E$1004,AA876,AE$11:$AE$1004)</f>
        <v>0</v>
      </c>
      <c r="X876" s="74" t="str">
        <f t="shared" si="211"/>
        <v>sans</v>
      </c>
      <c r="Y876" s="74">
        <f>SUMIF($E$11:$E$1004,AA876,AD$11:$AD$1004)</f>
        <v>0</v>
      </c>
      <c r="Z876" s="95">
        <f>SUMIF($E$11:$E$1004,AA876,AB$11:$AB$1004)</f>
        <v>0</v>
      </c>
      <c r="AA876" s="97">
        <f t="shared" si="222"/>
        <v>866</v>
      </c>
      <c r="AB876" s="74">
        <f t="shared" si="212"/>
        <v>0</v>
      </c>
      <c r="AC876" s="74">
        <f t="shared" si="213"/>
        <v>0</v>
      </c>
      <c r="AD876" s="74">
        <f t="shared" si="214"/>
        <v>0</v>
      </c>
      <c r="AE876" s="96">
        <f t="shared" si="215"/>
        <v>0</v>
      </c>
      <c r="AF876" s="74" t="str">
        <f t="shared" si="216"/>
        <v>sans</v>
      </c>
      <c r="AG876" s="74">
        <f t="shared" si="217"/>
        <v>0</v>
      </c>
      <c r="AH876" s="74">
        <f t="shared" si="208"/>
        <v>0</v>
      </c>
      <c r="AI876" s="74">
        <f t="shared" si="223"/>
        <v>0</v>
      </c>
      <c r="AJ876" s="74">
        <f t="shared" si="218"/>
        <v>0</v>
      </c>
      <c r="AK876" s="74">
        <f t="shared" si="219"/>
        <v>0</v>
      </c>
    </row>
    <row r="877" spans="1:37" ht="15.75" customHeight="1">
      <c r="A877" s="20"/>
      <c r="B877" s="19"/>
      <c r="C877" s="19"/>
      <c r="D877" s="70"/>
      <c r="E877" s="71"/>
      <c r="F877" s="125" t="str">
        <f>IF($A877 &lt;&gt; "",VLOOKUP($A877,CSP!$1:$1048576,10,FALSE)/1000000,"")</f>
        <v/>
      </c>
      <c r="G877" s="125" t="str">
        <f>IF($A877 &lt;&gt; "",VLOOKUP($A877,CSP!$1:$1048576,14,FALSE)/1000000,"")</f>
        <v/>
      </c>
      <c r="H877" s="126" t="str">
        <f t="shared" si="220"/>
        <v/>
      </c>
      <c r="I877" s="126" t="str">
        <f t="shared" si="221"/>
        <v/>
      </c>
      <c r="J877" s="126" t="str">
        <f t="shared" si="209"/>
        <v/>
      </c>
      <c r="K877" s="132" t="str">
        <f>IF($A877 &lt;&gt; "",VLOOKUP($A877,CSP!$1:$1048576,11,FALSE),"")</f>
        <v/>
      </c>
      <c r="L877" s="133" t="str">
        <f>IF($A877 &lt;&gt; "",VLOOKUP($A877,CSP!$1:$1048576,25,FALSE),"")</f>
        <v/>
      </c>
      <c r="N877" s="142"/>
      <c r="O877" s="144"/>
      <c r="P877" s="141" t="str">
        <f t="shared" ca="1" si="210"/>
        <v/>
      </c>
      <c r="W877" s="96">
        <f>SUMIF($E$11:$E$1004,AA877,AE$11:$AE$1004)</f>
        <v>0</v>
      </c>
      <c r="X877" s="74" t="str">
        <f t="shared" si="211"/>
        <v>sans</v>
      </c>
      <c r="Y877" s="74">
        <f>SUMIF($E$11:$E$1004,AA877,AD$11:$AD$1004)</f>
        <v>0</v>
      </c>
      <c r="Z877" s="95">
        <f>SUMIF($E$11:$E$1004,AA877,AB$11:$AB$1004)</f>
        <v>0</v>
      </c>
      <c r="AA877" s="97">
        <f t="shared" si="222"/>
        <v>867</v>
      </c>
      <c r="AB877" s="74">
        <f t="shared" si="212"/>
        <v>0</v>
      </c>
      <c r="AC877" s="74">
        <f t="shared" si="213"/>
        <v>0</v>
      </c>
      <c r="AD877" s="74">
        <f t="shared" si="214"/>
        <v>0</v>
      </c>
      <c r="AE877" s="96">
        <f t="shared" si="215"/>
        <v>0</v>
      </c>
      <c r="AF877" s="74" t="str">
        <f t="shared" si="216"/>
        <v>sans</v>
      </c>
      <c r="AG877" s="74">
        <f t="shared" si="217"/>
        <v>0</v>
      </c>
      <c r="AH877" s="74">
        <f t="shared" si="208"/>
        <v>0</v>
      </c>
      <c r="AI877" s="74">
        <f t="shared" si="223"/>
        <v>0</v>
      </c>
      <c r="AJ877" s="74">
        <f t="shared" si="218"/>
        <v>0</v>
      </c>
      <c r="AK877" s="74">
        <f t="shared" si="219"/>
        <v>0</v>
      </c>
    </row>
    <row r="878" spans="1:37" ht="15.75" customHeight="1">
      <c r="A878" s="20"/>
      <c r="B878" s="19"/>
      <c r="C878" s="19"/>
      <c r="D878" s="70"/>
      <c r="E878" s="71"/>
      <c r="F878" s="125" t="str">
        <f>IF($A878 &lt;&gt; "",VLOOKUP($A878,CSP!$1:$1048576,10,FALSE)/1000000,"")</f>
        <v/>
      </c>
      <c r="G878" s="125" t="str">
        <f>IF($A878 &lt;&gt; "",VLOOKUP($A878,CSP!$1:$1048576,14,FALSE)/1000000,"")</f>
        <v/>
      </c>
      <c r="H878" s="126" t="str">
        <f t="shared" si="220"/>
        <v/>
      </c>
      <c r="I878" s="126" t="str">
        <f t="shared" si="221"/>
        <v/>
      </c>
      <c r="J878" s="126" t="str">
        <f t="shared" si="209"/>
        <v/>
      </c>
      <c r="K878" s="132" t="str">
        <f>IF($A878 &lt;&gt; "",VLOOKUP($A878,CSP!$1:$1048576,11,FALSE),"")</f>
        <v/>
      </c>
      <c r="L878" s="133" t="str">
        <f>IF($A878 &lt;&gt; "",VLOOKUP($A878,CSP!$1:$1048576,25,FALSE),"")</f>
        <v/>
      </c>
      <c r="N878" s="142"/>
      <c r="O878" s="144"/>
      <c r="P878" s="141" t="str">
        <f t="shared" ca="1" si="210"/>
        <v/>
      </c>
      <c r="W878" s="96">
        <f>SUMIF($E$11:$E$1004,AA878,AE$11:$AE$1004)</f>
        <v>0</v>
      </c>
      <c r="X878" s="74" t="str">
        <f t="shared" si="211"/>
        <v>sans</v>
      </c>
      <c r="Y878" s="74">
        <f>SUMIF($E$11:$E$1004,AA878,AD$11:$AD$1004)</f>
        <v>0</v>
      </c>
      <c r="Z878" s="95">
        <f>SUMIF($E$11:$E$1004,AA878,AB$11:$AB$1004)</f>
        <v>0</v>
      </c>
      <c r="AA878" s="97">
        <f t="shared" si="222"/>
        <v>868</v>
      </c>
      <c r="AB878" s="74">
        <f t="shared" si="212"/>
        <v>0</v>
      </c>
      <c r="AC878" s="74">
        <f t="shared" si="213"/>
        <v>0</v>
      </c>
      <c r="AD878" s="74">
        <f t="shared" si="214"/>
        <v>0</v>
      </c>
      <c r="AE878" s="96">
        <f t="shared" si="215"/>
        <v>0</v>
      </c>
      <c r="AF878" s="74" t="str">
        <f t="shared" si="216"/>
        <v>sans</v>
      </c>
      <c r="AG878" s="74">
        <f t="shared" si="217"/>
        <v>0</v>
      </c>
      <c r="AH878" s="74">
        <f t="shared" si="208"/>
        <v>0</v>
      </c>
      <c r="AI878" s="74">
        <f t="shared" si="223"/>
        <v>0</v>
      </c>
      <c r="AJ878" s="74">
        <f t="shared" si="218"/>
        <v>0</v>
      </c>
      <c r="AK878" s="74">
        <f t="shared" si="219"/>
        <v>0</v>
      </c>
    </row>
    <row r="879" spans="1:37" ht="15.75" customHeight="1">
      <c r="A879" s="20"/>
      <c r="B879" s="19"/>
      <c r="C879" s="19"/>
      <c r="D879" s="70"/>
      <c r="E879" s="71"/>
      <c r="F879" s="125" t="str">
        <f>IF($A879 &lt;&gt; "",VLOOKUP($A879,CSP!$1:$1048576,10,FALSE)/1000000,"")</f>
        <v/>
      </c>
      <c r="G879" s="125" t="str">
        <f>IF($A879 &lt;&gt; "",VLOOKUP($A879,CSP!$1:$1048576,14,FALSE)/1000000,"")</f>
        <v/>
      </c>
      <c r="H879" s="126" t="str">
        <f t="shared" si="220"/>
        <v/>
      </c>
      <c r="I879" s="126" t="str">
        <f t="shared" si="221"/>
        <v/>
      </c>
      <c r="J879" s="126" t="str">
        <f t="shared" si="209"/>
        <v/>
      </c>
      <c r="K879" s="132" t="str">
        <f>IF($A879 &lt;&gt; "",VLOOKUP($A879,CSP!$1:$1048576,11,FALSE),"")</f>
        <v/>
      </c>
      <c r="L879" s="133" t="str">
        <f>IF($A879 &lt;&gt; "",VLOOKUP($A879,CSP!$1:$1048576,25,FALSE),"")</f>
        <v/>
      </c>
      <c r="N879" s="142"/>
      <c r="O879" s="144"/>
      <c r="P879" s="141" t="str">
        <f t="shared" ca="1" si="210"/>
        <v/>
      </c>
      <c r="W879" s="96">
        <f>SUMIF($E$11:$E$1004,AA879,AE$11:$AE$1004)</f>
        <v>0</v>
      </c>
      <c r="X879" s="74" t="str">
        <f t="shared" si="211"/>
        <v>sans</v>
      </c>
      <c r="Y879" s="74">
        <f>SUMIF($E$11:$E$1004,AA879,AD$11:$AD$1004)</f>
        <v>0</v>
      </c>
      <c r="Z879" s="95">
        <f>SUMIF($E$11:$E$1004,AA879,AB$11:$AB$1004)</f>
        <v>0</v>
      </c>
      <c r="AA879" s="97">
        <f t="shared" si="222"/>
        <v>869</v>
      </c>
      <c r="AB879" s="74">
        <f t="shared" si="212"/>
        <v>0</v>
      </c>
      <c r="AC879" s="74">
        <f t="shared" si="213"/>
        <v>0</v>
      </c>
      <c r="AD879" s="74">
        <f t="shared" si="214"/>
        <v>0</v>
      </c>
      <c r="AE879" s="96">
        <f t="shared" si="215"/>
        <v>0</v>
      </c>
      <c r="AF879" s="74" t="str">
        <f t="shared" si="216"/>
        <v>sans</v>
      </c>
      <c r="AG879" s="74">
        <f t="shared" si="217"/>
        <v>0</v>
      </c>
      <c r="AH879" s="74">
        <f t="shared" si="208"/>
        <v>0</v>
      </c>
      <c r="AI879" s="74">
        <f t="shared" si="223"/>
        <v>0</v>
      </c>
      <c r="AJ879" s="74">
        <f t="shared" si="218"/>
        <v>0</v>
      </c>
      <c r="AK879" s="74">
        <f t="shared" si="219"/>
        <v>0</v>
      </c>
    </row>
    <row r="880" spans="1:37" ht="15.75" customHeight="1">
      <c r="A880" s="20"/>
      <c r="B880" s="19"/>
      <c r="C880" s="19"/>
      <c r="D880" s="70"/>
      <c r="E880" s="71"/>
      <c r="F880" s="125" t="str">
        <f>IF($A880 &lt;&gt; "",VLOOKUP($A880,CSP!$1:$1048576,10,FALSE)/1000000,"")</f>
        <v/>
      </c>
      <c r="G880" s="125" t="str">
        <f>IF($A880 &lt;&gt; "",VLOOKUP($A880,CSP!$1:$1048576,14,FALSE)/1000000,"")</f>
        <v/>
      </c>
      <c r="H880" s="126" t="str">
        <f t="shared" si="220"/>
        <v/>
      </c>
      <c r="I880" s="126" t="str">
        <f t="shared" si="221"/>
        <v/>
      </c>
      <c r="J880" s="126" t="str">
        <f t="shared" si="209"/>
        <v/>
      </c>
      <c r="K880" s="132" t="str">
        <f>IF($A880 &lt;&gt; "",VLOOKUP($A880,CSP!$1:$1048576,11,FALSE),"")</f>
        <v/>
      </c>
      <c r="L880" s="133" t="str">
        <f>IF($A880 &lt;&gt; "",VLOOKUP($A880,CSP!$1:$1048576,25,FALSE),"")</f>
        <v/>
      </c>
      <c r="N880" s="142"/>
      <c r="O880" s="144"/>
      <c r="P880" s="141" t="str">
        <f t="shared" ca="1" si="210"/>
        <v/>
      </c>
      <c r="W880" s="96">
        <f>SUMIF($E$11:$E$1004,AA880,AE$11:$AE$1004)</f>
        <v>0</v>
      </c>
      <c r="X880" s="74" t="str">
        <f t="shared" si="211"/>
        <v>sans</v>
      </c>
      <c r="Y880" s="74">
        <f>SUMIF($E$11:$E$1004,AA880,AD$11:$AD$1004)</f>
        <v>0</v>
      </c>
      <c r="Z880" s="95">
        <f>SUMIF($E$11:$E$1004,AA880,AB$11:$AB$1004)</f>
        <v>0</v>
      </c>
      <c r="AA880" s="97">
        <f t="shared" si="222"/>
        <v>870</v>
      </c>
      <c r="AB880" s="74">
        <f t="shared" si="212"/>
        <v>0</v>
      </c>
      <c r="AC880" s="74">
        <f t="shared" si="213"/>
        <v>0</v>
      </c>
      <c r="AD880" s="74">
        <f t="shared" si="214"/>
        <v>0</v>
      </c>
      <c r="AE880" s="96">
        <f t="shared" si="215"/>
        <v>0</v>
      </c>
      <c r="AF880" s="74" t="str">
        <f t="shared" si="216"/>
        <v>sans</v>
      </c>
      <c r="AG880" s="74">
        <f t="shared" si="217"/>
        <v>0</v>
      </c>
      <c r="AH880" s="74">
        <f t="shared" si="208"/>
        <v>0</v>
      </c>
      <c r="AI880" s="74">
        <f t="shared" si="223"/>
        <v>0</v>
      </c>
      <c r="AJ880" s="74">
        <f t="shared" si="218"/>
        <v>0</v>
      </c>
      <c r="AK880" s="74">
        <f t="shared" si="219"/>
        <v>0</v>
      </c>
    </row>
    <row r="881" spans="1:37" ht="15.75" customHeight="1">
      <c r="A881" s="20"/>
      <c r="B881" s="19"/>
      <c r="C881" s="19"/>
      <c r="D881" s="70"/>
      <c r="E881" s="71"/>
      <c r="F881" s="125" t="str">
        <f>IF($A881 &lt;&gt; "",VLOOKUP($A881,CSP!$1:$1048576,10,FALSE)/1000000,"")</f>
        <v/>
      </c>
      <c r="G881" s="125" t="str">
        <f>IF($A881 &lt;&gt; "",VLOOKUP($A881,CSP!$1:$1048576,14,FALSE)/1000000,"")</f>
        <v/>
      </c>
      <c r="H881" s="126" t="str">
        <f t="shared" si="220"/>
        <v/>
      </c>
      <c r="I881" s="126" t="str">
        <f t="shared" si="221"/>
        <v/>
      </c>
      <c r="J881" s="126" t="str">
        <f t="shared" si="209"/>
        <v/>
      </c>
      <c r="K881" s="132" t="str">
        <f>IF($A881 &lt;&gt; "",VLOOKUP($A881,CSP!$1:$1048576,11,FALSE),"")</f>
        <v/>
      </c>
      <c r="L881" s="133" t="str">
        <f>IF($A881 &lt;&gt; "",VLOOKUP($A881,CSP!$1:$1048576,25,FALSE),"")</f>
        <v/>
      </c>
      <c r="N881" s="142"/>
      <c r="O881" s="144"/>
      <c r="P881" s="141" t="str">
        <f t="shared" ca="1" si="210"/>
        <v/>
      </c>
      <c r="W881" s="96">
        <f>SUMIF($E$11:$E$1004,AA881,AE$11:$AE$1004)</f>
        <v>0</v>
      </c>
      <c r="X881" s="74" t="str">
        <f t="shared" si="211"/>
        <v>sans</v>
      </c>
      <c r="Y881" s="74">
        <f>SUMIF($E$11:$E$1004,AA881,AD$11:$AD$1004)</f>
        <v>0</v>
      </c>
      <c r="Z881" s="95">
        <f>SUMIF($E$11:$E$1004,AA881,AB$11:$AB$1004)</f>
        <v>0</v>
      </c>
      <c r="AA881" s="97">
        <f t="shared" si="222"/>
        <v>871</v>
      </c>
      <c r="AB881" s="74">
        <f t="shared" si="212"/>
        <v>0</v>
      </c>
      <c r="AC881" s="74">
        <f t="shared" si="213"/>
        <v>0</v>
      </c>
      <c r="AD881" s="74">
        <f t="shared" si="214"/>
        <v>0</v>
      </c>
      <c r="AE881" s="96">
        <f t="shared" si="215"/>
        <v>0</v>
      </c>
      <c r="AF881" s="74" t="str">
        <f t="shared" si="216"/>
        <v>sans</v>
      </c>
      <c r="AG881" s="74">
        <f t="shared" si="217"/>
        <v>0</v>
      </c>
      <c r="AH881" s="74">
        <f t="shared" si="208"/>
        <v>0</v>
      </c>
      <c r="AI881" s="74">
        <f t="shared" si="223"/>
        <v>0</v>
      </c>
      <c r="AJ881" s="74">
        <f t="shared" si="218"/>
        <v>0</v>
      </c>
      <c r="AK881" s="74">
        <f t="shared" si="219"/>
        <v>0</v>
      </c>
    </row>
    <row r="882" spans="1:37" ht="15.75" customHeight="1">
      <c r="A882" s="20"/>
      <c r="B882" s="19"/>
      <c r="C882" s="19"/>
      <c r="D882" s="70"/>
      <c r="E882" s="71"/>
      <c r="F882" s="125" t="str">
        <f>IF($A882 &lt;&gt; "",VLOOKUP($A882,CSP!$1:$1048576,10,FALSE)/1000000,"")</f>
        <v/>
      </c>
      <c r="G882" s="125" t="str">
        <f>IF($A882 &lt;&gt; "",VLOOKUP($A882,CSP!$1:$1048576,14,FALSE)/1000000,"")</f>
        <v/>
      </c>
      <c r="H882" s="126" t="str">
        <f t="shared" si="220"/>
        <v/>
      </c>
      <c r="I882" s="126" t="str">
        <f t="shared" si="221"/>
        <v/>
      </c>
      <c r="J882" s="126" t="str">
        <f t="shared" si="209"/>
        <v/>
      </c>
      <c r="K882" s="132" t="str">
        <f>IF($A882 &lt;&gt; "",VLOOKUP($A882,CSP!$1:$1048576,11,FALSE),"")</f>
        <v/>
      </c>
      <c r="L882" s="133" t="str">
        <f>IF($A882 &lt;&gt; "",VLOOKUP($A882,CSP!$1:$1048576,25,FALSE),"")</f>
        <v/>
      </c>
      <c r="N882" s="142"/>
      <c r="O882" s="144"/>
      <c r="P882" s="141" t="str">
        <f t="shared" ca="1" si="210"/>
        <v/>
      </c>
      <c r="W882" s="96">
        <f>SUMIF($E$11:$E$1004,AA882,AE$11:$AE$1004)</f>
        <v>0</v>
      </c>
      <c r="X882" s="74" t="str">
        <f t="shared" si="211"/>
        <v>sans</v>
      </c>
      <c r="Y882" s="74">
        <f>SUMIF($E$11:$E$1004,AA882,AD$11:$AD$1004)</f>
        <v>0</v>
      </c>
      <c r="Z882" s="95">
        <f>SUMIF($E$11:$E$1004,AA882,AB$11:$AB$1004)</f>
        <v>0</v>
      </c>
      <c r="AA882" s="97">
        <f t="shared" si="222"/>
        <v>872</v>
      </c>
      <c r="AB882" s="74">
        <f t="shared" si="212"/>
        <v>0</v>
      </c>
      <c r="AC882" s="74">
        <f t="shared" si="213"/>
        <v>0</v>
      </c>
      <c r="AD882" s="74">
        <f t="shared" si="214"/>
        <v>0</v>
      </c>
      <c r="AE882" s="96">
        <f t="shared" si="215"/>
        <v>0</v>
      </c>
      <c r="AF882" s="74" t="str">
        <f t="shared" si="216"/>
        <v>sans</v>
      </c>
      <c r="AG882" s="74">
        <f t="shared" si="217"/>
        <v>0</v>
      </c>
      <c r="AH882" s="74">
        <f t="shared" si="208"/>
        <v>0</v>
      </c>
      <c r="AI882" s="74">
        <f t="shared" si="223"/>
        <v>0</v>
      </c>
      <c r="AJ882" s="74">
        <f t="shared" si="218"/>
        <v>0</v>
      </c>
      <c r="AK882" s="74">
        <f t="shared" si="219"/>
        <v>0</v>
      </c>
    </row>
    <row r="883" spans="1:37" ht="15.75" customHeight="1">
      <c r="A883" s="20"/>
      <c r="B883" s="19"/>
      <c r="C883" s="19"/>
      <c r="D883" s="70"/>
      <c r="E883" s="71"/>
      <c r="F883" s="125" t="str">
        <f>IF($A883 &lt;&gt; "",VLOOKUP($A883,CSP!$1:$1048576,10,FALSE)/1000000,"")</f>
        <v/>
      </c>
      <c r="G883" s="125" t="str">
        <f>IF($A883 &lt;&gt; "",VLOOKUP($A883,CSP!$1:$1048576,14,FALSE)/1000000,"")</f>
        <v/>
      </c>
      <c r="H883" s="126" t="str">
        <f t="shared" si="220"/>
        <v/>
      </c>
      <c r="I883" s="126" t="str">
        <f t="shared" si="221"/>
        <v/>
      </c>
      <c r="J883" s="126" t="str">
        <f t="shared" si="209"/>
        <v/>
      </c>
      <c r="K883" s="132" t="str">
        <f>IF($A883 &lt;&gt; "",VLOOKUP($A883,CSP!$1:$1048576,11,FALSE),"")</f>
        <v/>
      </c>
      <c r="L883" s="133" t="str">
        <f>IF($A883 &lt;&gt; "",VLOOKUP($A883,CSP!$1:$1048576,25,FALSE),"")</f>
        <v/>
      </c>
      <c r="N883" s="142"/>
      <c r="O883" s="144"/>
      <c r="P883" s="141" t="str">
        <f t="shared" ca="1" si="210"/>
        <v/>
      </c>
      <c r="W883" s="96">
        <f>SUMIF($E$11:$E$1004,AA883,AE$11:$AE$1004)</f>
        <v>0</v>
      </c>
      <c r="X883" s="74" t="str">
        <f t="shared" si="211"/>
        <v>sans</v>
      </c>
      <c r="Y883" s="74">
        <f>SUMIF($E$11:$E$1004,AA883,AD$11:$AD$1004)</f>
        <v>0</v>
      </c>
      <c r="Z883" s="95">
        <f>SUMIF($E$11:$E$1004,AA883,AB$11:$AB$1004)</f>
        <v>0</v>
      </c>
      <c r="AA883" s="97">
        <f t="shared" si="222"/>
        <v>873</v>
      </c>
      <c r="AB883" s="74">
        <f t="shared" si="212"/>
        <v>0</v>
      </c>
      <c r="AC883" s="74">
        <f t="shared" si="213"/>
        <v>0</v>
      </c>
      <c r="AD883" s="74">
        <f t="shared" si="214"/>
        <v>0</v>
      </c>
      <c r="AE883" s="96">
        <f t="shared" si="215"/>
        <v>0</v>
      </c>
      <c r="AF883" s="74" t="str">
        <f t="shared" si="216"/>
        <v>sans</v>
      </c>
      <c r="AG883" s="74">
        <f t="shared" si="217"/>
        <v>0</v>
      </c>
      <c r="AH883" s="74">
        <f t="shared" si="208"/>
        <v>0</v>
      </c>
      <c r="AI883" s="74">
        <f t="shared" si="223"/>
        <v>0</v>
      </c>
      <c r="AJ883" s="74">
        <f t="shared" si="218"/>
        <v>0</v>
      </c>
      <c r="AK883" s="74">
        <f t="shared" si="219"/>
        <v>0</v>
      </c>
    </row>
    <row r="884" spans="1:37" ht="15.75" customHeight="1">
      <c r="A884" s="20"/>
      <c r="B884" s="19"/>
      <c r="C884" s="19"/>
      <c r="D884" s="70"/>
      <c r="E884" s="71"/>
      <c r="F884" s="125" t="str">
        <f>IF($A884 &lt;&gt; "",VLOOKUP($A884,CSP!$1:$1048576,10,FALSE)/1000000,"")</f>
        <v/>
      </c>
      <c r="G884" s="125" t="str">
        <f>IF($A884 &lt;&gt; "",VLOOKUP($A884,CSP!$1:$1048576,14,FALSE)/1000000,"")</f>
        <v/>
      </c>
      <c r="H884" s="126" t="str">
        <f t="shared" si="220"/>
        <v/>
      </c>
      <c r="I884" s="126" t="str">
        <f t="shared" si="221"/>
        <v/>
      </c>
      <c r="J884" s="126" t="str">
        <f t="shared" si="209"/>
        <v/>
      </c>
      <c r="K884" s="132" t="str">
        <f>IF($A884 &lt;&gt; "",VLOOKUP($A884,CSP!$1:$1048576,11,FALSE),"")</f>
        <v/>
      </c>
      <c r="L884" s="133" t="str">
        <f>IF($A884 &lt;&gt; "",VLOOKUP($A884,CSP!$1:$1048576,25,FALSE),"")</f>
        <v/>
      </c>
      <c r="N884" s="142"/>
      <c r="O884" s="144"/>
      <c r="P884" s="141" t="str">
        <f t="shared" ca="1" si="210"/>
        <v/>
      </c>
      <c r="W884" s="96">
        <f>SUMIF($E$11:$E$1004,AA884,AE$11:$AE$1004)</f>
        <v>0</v>
      </c>
      <c r="X884" s="74" t="str">
        <f t="shared" si="211"/>
        <v>sans</v>
      </c>
      <c r="Y884" s="74">
        <f>SUMIF($E$11:$E$1004,AA884,AD$11:$AD$1004)</f>
        <v>0</v>
      </c>
      <c r="Z884" s="95">
        <f>SUMIF($E$11:$E$1004,AA884,AB$11:$AB$1004)</f>
        <v>0</v>
      </c>
      <c r="AA884" s="97">
        <f t="shared" si="222"/>
        <v>874</v>
      </c>
      <c r="AB884" s="74">
        <f t="shared" si="212"/>
        <v>0</v>
      </c>
      <c r="AC884" s="74">
        <f t="shared" si="213"/>
        <v>0</v>
      </c>
      <c r="AD884" s="74">
        <f t="shared" si="214"/>
        <v>0</v>
      </c>
      <c r="AE884" s="96">
        <f t="shared" si="215"/>
        <v>0</v>
      </c>
      <c r="AF884" s="74" t="str">
        <f t="shared" si="216"/>
        <v>sans</v>
      </c>
      <c r="AG884" s="74">
        <f t="shared" si="217"/>
        <v>0</v>
      </c>
      <c r="AH884" s="74">
        <f t="shared" si="208"/>
        <v>0</v>
      </c>
      <c r="AI884" s="74">
        <f t="shared" si="223"/>
        <v>0</v>
      </c>
      <c r="AJ884" s="74">
        <f t="shared" si="218"/>
        <v>0</v>
      </c>
      <c r="AK884" s="74">
        <f t="shared" si="219"/>
        <v>0</v>
      </c>
    </row>
    <row r="885" spans="1:37" ht="15.75" customHeight="1">
      <c r="A885" s="20"/>
      <c r="B885" s="19"/>
      <c r="C885" s="19"/>
      <c r="D885" s="70"/>
      <c r="E885" s="71"/>
      <c r="F885" s="125" t="str">
        <f>IF($A885 &lt;&gt; "",VLOOKUP($A885,CSP!$1:$1048576,10,FALSE)/1000000,"")</f>
        <v/>
      </c>
      <c r="G885" s="125" t="str">
        <f>IF($A885 &lt;&gt; "",VLOOKUP($A885,CSP!$1:$1048576,14,FALSE)/1000000,"")</f>
        <v/>
      </c>
      <c r="H885" s="126" t="str">
        <f t="shared" si="220"/>
        <v/>
      </c>
      <c r="I885" s="126" t="str">
        <f t="shared" si="221"/>
        <v/>
      </c>
      <c r="J885" s="126" t="str">
        <f t="shared" si="209"/>
        <v/>
      </c>
      <c r="K885" s="132" t="str">
        <f>IF($A885 &lt;&gt; "",VLOOKUP($A885,CSP!$1:$1048576,11,FALSE),"")</f>
        <v/>
      </c>
      <c r="L885" s="133" t="str">
        <f>IF($A885 &lt;&gt; "",VLOOKUP($A885,CSP!$1:$1048576,25,FALSE),"")</f>
        <v/>
      </c>
      <c r="N885" s="142"/>
      <c r="O885" s="144"/>
      <c r="P885" s="141" t="str">
        <f t="shared" ca="1" si="210"/>
        <v/>
      </c>
      <c r="W885" s="96">
        <f>SUMIF($E$11:$E$1004,AA885,AE$11:$AE$1004)</f>
        <v>0</v>
      </c>
      <c r="X885" s="74" t="str">
        <f t="shared" si="211"/>
        <v>sans</v>
      </c>
      <c r="Y885" s="74">
        <f>SUMIF($E$11:$E$1004,AA885,AD$11:$AD$1004)</f>
        <v>0</v>
      </c>
      <c r="Z885" s="95">
        <f>SUMIF($E$11:$E$1004,AA885,AB$11:$AB$1004)</f>
        <v>0</v>
      </c>
      <c r="AA885" s="97">
        <f t="shared" si="222"/>
        <v>875</v>
      </c>
      <c r="AB885" s="74">
        <f t="shared" si="212"/>
        <v>0</v>
      </c>
      <c r="AC885" s="74">
        <f t="shared" si="213"/>
        <v>0</v>
      </c>
      <c r="AD885" s="74">
        <f t="shared" si="214"/>
        <v>0</v>
      </c>
      <c r="AE885" s="96">
        <f t="shared" si="215"/>
        <v>0</v>
      </c>
      <c r="AF885" s="74" t="str">
        <f t="shared" si="216"/>
        <v>sans</v>
      </c>
      <c r="AG885" s="74">
        <f t="shared" si="217"/>
        <v>0</v>
      </c>
      <c r="AH885" s="74">
        <f t="shared" si="208"/>
        <v>0</v>
      </c>
      <c r="AI885" s="74">
        <f t="shared" si="223"/>
        <v>0</v>
      </c>
      <c r="AJ885" s="74">
        <f t="shared" si="218"/>
        <v>0</v>
      </c>
      <c r="AK885" s="74">
        <f t="shared" si="219"/>
        <v>0</v>
      </c>
    </row>
    <row r="886" spans="1:37" ht="15.75" customHeight="1">
      <c r="A886" s="20"/>
      <c r="B886" s="19"/>
      <c r="C886" s="19"/>
      <c r="D886" s="70"/>
      <c r="E886" s="71"/>
      <c r="F886" s="125" t="str">
        <f>IF($A886 &lt;&gt; "",VLOOKUP($A886,CSP!$1:$1048576,10,FALSE)/1000000,"")</f>
        <v/>
      </c>
      <c r="G886" s="125" t="str">
        <f>IF($A886 &lt;&gt; "",VLOOKUP($A886,CSP!$1:$1048576,14,FALSE)/1000000,"")</f>
        <v/>
      </c>
      <c r="H886" s="126" t="str">
        <f t="shared" si="220"/>
        <v/>
      </c>
      <c r="I886" s="126" t="str">
        <f t="shared" si="221"/>
        <v/>
      </c>
      <c r="J886" s="126" t="str">
        <f t="shared" si="209"/>
        <v/>
      </c>
      <c r="K886" s="132" t="str">
        <f>IF($A886 &lt;&gt; "",VLOOKUP($A886,CSP!$1:$1048576,11,FALSE),"")</f>
        <v/>
      </c>
      <c r="L886" s="133" t="str">
        <f>IF($A886 &lt;&gt; "",VLOOKUP($A886,CSP!$1:$1048576,25,FALSE),"")</f>
        <v/>
      </c>
      <c r="N886" s="142"/>
      <c r="O886" s="144"/>
      <c r="P886" s="141" t="str">
        <f t="shared" ca="1" si="210"/>
        <v/>
      </c>
      <c r="W886" s="96">
        <f>SUMIF($E$11:$E$1004,AA886,AE$11:$AE$1004)</f>
        <v>0</v>
      </c>
      <c r="X886" s="74" t="str">
        <f t="shared" si="211"/>
        <v>sans</v>
      </c>
      <c r="Y886" s="74">
        <f>SUMIF($E$11:$E$1004,AA886,AD$11:$AD$1004)</f>
        <v>0</v>
      </c>
      <c r="Z886" s="95">
        <f>SUMIF($E$11:$E$1004,AA886,AB$11:$AB$1004)</f>
        <v>0</v>
      </c>
      <c r="AA886" s="97">
        <f t="shared" si="222"/>
        <v>876</v>
      </c>
      <c r="AB886" s="74">
        <f t="shared" si="212"/>
        <v>0</v>
      </c>
      <c r="AC886" s="74">
        <f t="shared" si="213"/>
        <v>0</v>
      </c>
      <c r="AD886" s="74">
        <f t="shared" si="214"/>
        <v>0</v>
      </c>
      <c r="AE886" s="96">
        <f t="shared" si="215"/>
        <v>0</v>
      </c>
      <c r="AF886" s="74" t="str">
        <f t="shared" si="216"/>
        <v>sans</v>
      </c>
      <c r="AG886" s="74">
        <f t="shared" si="217"/>
        <v>0</v>
      </c>
      <c r="AH886" s="74">
        <f t="shared" si="208"/>
        <v>0</v>
      </c>
      <c r="AI886" s="74">
        <f t="shared" si="223"/>
        <v>0</v>
      </c>
      <c r="AJ886" s="74">
        <f t="shared" si="218"/>
        <v>0</v>
      </c>
      <c r="AK886" s="74">
        <f t="shared" si="219"/>
        <v>0</v>
      </c>
    </row>
    <row r="887" spans="1:37" ht="15.75" customHeight="1">
      <c r="A887" s="20"/>
      <c r="B887" s="19"/>
      <c r="C887" s="19"/>
      <c r="D887" s="70"/>
      <c r="E887" s="71"/>
      <c r="F887" s="125" t="str">
        <f>IF($A887 &lt;&gt; "",VLOOKUP($A887,CSP!$1:$1048576,10,FALSE)/1000000,"")</f>
        <v/>
      </c>
      <c r="G887" s="125" t="str">
        <f>IF($A887 &lt;&gt; "",VLOOKUP($A887,CSP!$1:$1048576,14,FALSE)/1000000,"")</f>
        <v/>
      </c>
      <c r="H887" s="126" t="str">
        <f t="shared" si="220"/>
        <v/>
      </c>
      <c r="I887" s="126" t="str">
        <f t="shared" si="221"/>
        <v/>
      </c>
      <c r="J887" s="126" t="str">
        <f t="shared" si="209"/>
        <v/>
      </c>
      <c r="K887" s="132" t="str">
        <f>IF($A887 &lt;&gt; "",VLOOKUP($A887,CSP!$1:$1048576,11,FALSE),"")</f>
        <v/>
      </c>
      <c r="L887" s="133" t="str">
        <f>IF($A887 &lt;&gt; "",VLOOKUP($A887,CSP!$1:$1048576,25,FALSE),"")</f>
        <v/>
      </c>
      <c r="N887" s="142"/>
      <c r="O887" s="144"/>
      <c r="P887" s="141" t="str">
        <f t="shared" ca="1" si="210"/>
        <v/>
      </c>
      <c r="W887" s="96">
        <f>SUMIF($E$11:$E$1004,AA887,AE$11:$AE$1004)</f>
        <v>0</v>
      </c>
      <c r="X887" s="74" t="str">
        <f t="shared" si="211"/>
        <v>sans</v>
      </c>
      <c r="Y887" s="74">
        <f>SUMIF($E$11:$E$1004,AA887,AD$11:$AD$1004)</f>
        <v>0</v>
      </c>
      <c r="Z887" s="95">
        <f>SUMIF($E$11:$E$1004,AA887,AB$11:$AB$1004)</f>
        <v>0</v>
      </c>
      <c r="AA887" s="97">
        <f t="shared" si="222"/>
        <v>877</v>
      </c>
      <c r="AB887" s="74">
        <f t="shared" si="212"/>
        <v>0</v>
      </c>
      <c r="AC887" s="74">
        <f t="shared" si="213"/>
        <v>0</v>
      </c>
      <c r="AD887" s="74">
        <f t="shared" si="214"/>
        <v>0</v>
      </c>
      <c r="AE887" s="96">
        <f t="shared" si="215"/>
        <v>0</v>
      </c>
      <c r="AF887" s="74" t="str">
        <f t="shared" si="216"/>
        <v>sans</v>
      </c>
      <c r="AG887" s="74">
        <f t="shared" si="217"/>
        <v>0</v>
      </c>
      <c r="AH887" s="74">
        <f t="shared" si="208"/>
        <v>0</v>
      </c>
      <c r="AI887" s="74">
        <f t="shared" si="223"/>
        <v>0</v>
      </c>
      <c r="AJ887" s="74">
        <f t="shared" si="218"/>
        <v>0</v>
      </c>
      <c r="AK887" s="74">
        <f t="shared" si="219"/>
        <v>0</v>
      </c>
    </row>
    <row r="888" spans="1:37" ht="15.75" customHeight="1">
      <c r="A888" s="20"/>
      <c r="B888" s="19"/>
      <c r="C888" s="19"/>
      <c r="D888" s="70"/>
      <c r="E888" s="71"/>
      <c r="F888" s="125" t="str">
        <f>IF($A888 &lt;&gt; "",VLOOKUP($A888,CSP!$1:$1048576,10,FALSE)/1000000,"")</f>
        <v/>
      </c>
      <c r="G888" s="125" t="str">
        <f>IF($A888 &lt;&gt; "",VLOOKUP($A888,CSP!$1:$1048576,14,FALSE)/1000000,"")</f>
        <v/>
      </c>
      <c r="H888" s="126" t="str">
        <f t="shared" si="220"/>
        <v/>
      </c>
      <c r="I888" s="126" t="str">
        <f t="shared" si="221"/>
        <v/>
      </c>
      <c r="J888" s="126" t="str">
        <f t="shared" si="209"/>
        <v/>
      </c>
      <c r="K888" s="132" t="str">
        <f>IF($A888 &lt;&gt; "",VLOOKUP($A888,CSP!$1:$1048576,11,FALSE),"")</f>
        <v/>
      </c>
      <c r="L888" s="133" t="str">
        <f>IF($A888 &lt;&gt; "",VLOOKUP($A888,CSP!$1:$1048576,25,FALSE),"")</f>
        <v/>
      </c>
      <c r="N888" s="142"/>
      <c r="O888" s="144"/>
      <c r="P888" s="141" t="str">
        <f t="shared" ca="1" si="210"/>
        <v/>
      </c>
      <c r="W888" s="96">
        <f>SUMIF($E$11:$E$1004,AA888,AE$11:$AE$1004)</f>
        <v>0</v>
      </c>
      <c r="X888" s="74" t="str">
        <f t="shared" si="211"/>
        <v>sans</v>
      </c>
      <c r="Y888" s="74">
        <f>SUMIF($E$11:$E$1004,AA888,AD$11:$AD$1004)</f>
        <v>0</v>
      </c>
      <c r="Z888" s="95">
        <f>SUMIF($E$11:$E$1004,AA888,AB$11:$AB$1004)</f>
        <v>0</v>
      </c>
      <c r="AA888" s="97">
        <f t="shared" si="222"/>
        <v>878</v>
      </c>
      <c r="AB888" s="74">
        <f t="shared" si="212"/>
        <v>0</v>
      </c>
      <c r="AC888" s="74">
        <f t="shared" si="213"/>
        <v>0</v>
      </c>
      <c r="AD888" s="74">
        <f t="shared" si="214"/>
        <v>0</v>
      </c>
      <c r="AE888" s="96">
        <f t="shared" si="215"/>
        <v>0</v>
      </c>
      <c r="AF888" s="74" t="str">
        <f t="shared" si="216"/>
        <v>sans</v>
      </c>
      <c r="AG888" s="74">
        <f t="shared" si="217"/>
        <v>0</v>
      </c>
      <c r="AH888" s="74">
        <f t="shared" si="208"/>
        <v>0</v>
      </c>
      <c r="AI888" s="74">
        <f t="shared" si="223"/>
        <v>0</v>
      </c>
      <c r="AJ888" s="74">
        <f t="shared" si="218"/>
        <v>0</v>
      </c>
      <c r="AK888" s="74">
        <f t="shared" si="219"/>
        <v>0</v>
      </c>
    </row>
    <row r="889" spans="1:37" ht="15.75" customHeight="1">
      <c r="A889" s="20"/>
      <c r="B889" s="19"/>
      <c r="C889" s="19"/>
      <c r="D889" s="70"/>
      <c r="E889" s="71"/>
      <c r="F889" s="125" t="str">
        <f>IF($A889 &lt;&gt; "",VLOOKUP($A889,CSP!$1:$1048576,10,FALSE)/1000000,"")</f>
        <v/>
      </c>
      <c r="G889" s="125" t="str">
        <f>IF($A889 &lt;&gt; "",VLOOKUP($A889,CSP!$1:$1048576,14,FALSE)/1000000,"")</f>
        <v/>
      </c>
      <c r="H889" s="126" t="str">
        <f t="shared" si="220"/>
        <v/>
      </c>
      <c r="I889" s="126" t="str">
        <f t="shared" si="221"/>
        <v/>
      </c>
      <c r="J889" s="126" t="str">
        <f t="shared" si="209"/>
        <v/>
      </c>
      <c r="K889" s="132" t="str">
        <f>IF($A889 &lt;&gt; "",VLOOKUP($A889,CSP!$1:$1048576,11,FALSE),"")</f>
        <v/>
      </c>
      <c r="L889" s="133" t="str">
        <f>IF($A889 &lt;&gt; "",VLOOKUP($A889,CSP!$1:$1048576,25,FALSE),"")</f>
        <v/>
      </c>
      <c r="N889" s="142"/>
      <c r="O889" s="144"/>
      <c r="P889" s="141" t="str">
        <f t="shared" ca="1" si="210"/>
        <v/>
      </c>
      <c r="W889" s="96">
        <f>SUMIF($E$11:$E$1004,AA889,AE$11:$AE$1004)</f>
        <v>0</v>
      </c>
      <c r="X889" s="74" t="str">
        <f t="shared" si="211"/>
        <v>sans</v>
      </c>
      <c r="Y889" s="74">
        <f>SUMIF($E$11:$E$1004,AA889,AD$11:$AD$1004)</f>
        <v>0</v>
      </c>
      <c r="Z889" s="95">
        <f>SUMIF($E$11:$E$1004,AA889,AB$11:$AB$1004)</f>
        <v>0</v>
      </c>
      <c r="AA889" s="97">
        <f t="shared" si="222"/>
        <v>879</v>
      </c>
      <c r="AB889" s="74">
        <f t="shared" si="212"/>
        <v>0</v>
      </c>
      <c r="AC889" s="74">
        <f t="shared" si="213"/>
        <v>0</v>
      </c>
      <c r="AD889" s="74">
        <f t="shared" si="214"/>
        <v>0</v>
      </c>
      <c r="AE889" s="96">
        <f t="shared" si="215"/>
        <v>0</v>
      </c>
      <c r="AF889" s="74" t="str">
        <f t="shared" si="216"/>
        <v>sans</v>
      </c>
      <c r="AG889" s="74">
        <f t="shared" si="217"/>
        <v>0</v>
      </c>
      <c r="AH889" s="74">
        <f t="shared" si="208"/>
        <v>0</v>
      </c>
      <c r="AI889" s="74">
        <f t="shared" si="223"/>
        <v>0</v>
      </c>
      <c r="AJ889" s="74">
        <f t="shared" si="218"/>
        <v>0</v>
      </c>
      <c r="AK889" s="74">
        <f t="shared" si="219"/>
        <v>0</v>
      </c>
    </row>
    <row r="890" spans="1:37" ht="15.75" customHeight="1">
      <c r="A890" s="20"/>
      <c r="B890" s="19"/>
      <c r="C890" s="19"/>
      <c r="D890" s="70"/>
      <c r="E890" s="71"/>
      <c r="F890" s="125" t="str">
        <f>IF($A890 &lt;&gt; "",VLOOKUP($A890,CSP!$1:$1048576,10,FALSE)/1000000,"")</f>
        <v/>
      </c>
      <c r="G890" s="125" t="str">
        <f>IF($A890 &lt;&gt; "",VLOOKUP($A890,CSP!$1:$1048576,14,FALSE)/1000000,"")</f>
        <v/>
      </c>
      <c r="H890" s="126" t="str">
        <f t="shared" si="220"/>
        <v/>
      </c>
      <c r="I890" s="126" t="str">
        <f t="shared" si="221"/>
        <v/>
      </c>
      <c r="J890" s="126" t="str">
        <f t="shared" si="209"/>
        <v/>
      </c>
      <c r="K890" s="132" t="str">
        <f>IF($A890 &lt;&gt; "",VLOOKUP($A890,CSP!$1:$1048576,11,FALSE),"")</f>
        <v/>
      </c>
      <c r="L890" s="133" t="str">
        <f>IF($A890 &lt;&gt; "",VLOOKUP($A890,CSP!$1:$1048576,25,FALSE),"")</f>
        <v/>
      </c>
      <c r="N890" s="142"/>
      <c r="O890" s="144"/>
      <c r="P890" s="141" t="str">
        <f t="shared" ca="1" si="210"/>
        <v/>
      </c>
      <c r="W890" s="96">
        <f>SUMIF($E$11:$E$1004,AA890,AE$11:$AE$1004)</f>
        <v>0</v>
      </c>
      <c r="X890" s="74" t="str">
        <f t="shared" si="211"/>
        <v>sans</v>
      </c>
      <c r="Y890" s="74">
        <f>SUMIF($E$11:$E$1004,AA890,AD$11:$AD$1004)</f>
        <v>0</v>
      </c>
      <c r="Z890" s="95">
        <f>SUMIF($E$11:$E$1004,AA890,AB$11:$AB$1004)</f>
        <v>0</v>
      </c>
      <c r="AA890" s="97">
        <f t="shared" si="222"/>
        <v>880</v>
      </c>
      <c r="AB890" s="74">
        <f t="shared" si="212"/>
        <v>0</v>
      </c>
      <c r="AC890" s="74">
        <f t="shared" si="213"/>
        <v>0</v>
      </c>
      <c r="AD890" s="74">
        <f t="shared" si="214"/>
        <v>0</v>
      </c>
      <c r="AE890" s="96">
        <f t="shared" si="215"/>
        <v>0</v>
      </c>
      <c r="AF890" s="74" t="str">
        <f t="shared" si="216"/>
        <v>sans</v>
      </c>
      <c r="AG890" s="74">
        <f t="shared" si="217"/>
        <v>0</v>
      </c>
      <c r="AH890" s="74">
        <f t="shared" si="208"/>
        <v>0</v>
      </c>
      <c r="AI890" s="74">
        <f t="shared" si="223"/>
        <v>0</v>
      </c>
      <c r="AJ890" s="74">
        <f t="shared" si="218"/>
        <v>0</v>
      </c>
      <c r="AK890" s="74">
        <f t="shared" si="219"/>
        <v>0</v>
      </c>
    </row>
    <row r="891" spans="1:37" ht="15.75" customHeight="1">
      <c r="A891" s="20"/>
      <c r="B891" s="19"/>
      <c r="C891" s="19"/>
      <c r="D891" s="70"/>
      <c r="E891" s="71"/>
      <c r="F891" s="125" t="str">
        <f>IF($A891 &lt;&gt; "",VLOOKUP($A891,CSP!$1:$1048576,10,FALSE)/1000000,"")</f>
        <v/>
      </c>
      <c r="G891" s="125" t="str">
        <f>IF($A891 &lt;&gt; "",VLOOKUP($A891,CSP!$1:$1048576,14,FALSE)/1000000,"")</f>
        <v/>
      </c>
      <c r="H891" s="126" t="str">
        <f t="shared" si="220"/>
        <v/>
      </c>
      <c r="I891" s="126" t="str">
        <f t="shared" si="221"/>
        <v/>
      </c>
      <c r="J891" s="126" t="str">
        <f t="shared" si="209"/>
        <v/>
      </c>
      <c r="K891" s="132" t="str">
        <f>IF($A891 &lt;&gt; "",VLOOKUP($A891,CSP!$1:$1048576,11,FALSE),"")</f>
        <v/>
      </c>
      <c r="L891" s="133" t="str">
        <f>IF($A891 &lt;&gt; "",VLOOKUP($A891,CSP!$1:$1048576,25,FALSE),"")</f>
        <v/>
      </c>
      <c r="N891" s="142"/>
      <c r="O891" s="144"/>
      <c r="P891" s="141" t="str">
        <f t="shared" ca="1" si="210"/>
        <v/>
      </c>
      <c r="W891" s="96">
        <f>SUMIF($E$11:$E$1004,AA891,AE$11:$AE$1004)</f>
        <v>0</v>
      </c>
      <c r="X891" s="74" t="str">
        <f t="shared" si="211"/>
        <v>sans</v>
      </c>
      <c r="Y891" s="74">
        <f>SUMIF($E$11:$E$1004,AA891,AD$11:$AD$1004)</f>
        <v>0</v>
      </c>
      <c r="Z891" s="95">
        <f>SUMIF($E$11:$E$1004,AA891,AB$11:$AB$1004)</f>
        <v>0</v>
      </c>
      <c r="AA891" s="97">
        <f t="shared" si="222"/>
        <v>881</v>
      </c>
      <c r="AB891" s="74">
        <f t="shared" si="212"/>
        <v>0</v>
      </c>
      <c r="AC891" s="74">
        <f t="shared" si="213"/>
        <v>0</v>
      </c>
      <c r="AD891" s="74">
        <f t="shared" si="214"/>
        <v>0</v>
      </c>
      <c r="AE891" s="96">
        <f t="shared" si="215"/>
        <v>0</v>
      </c>
      <c r="AF891" s="74" t="str">
        <f t="shared" si="216"/>
        <v>sans</v>
      </c>
      <c r="AG891" s="74">
        <f t="shared" si="217"/>
        <v>0</v>
      </c>
      <c r="AH891" s="74">
        <f t="shared" si="208"/>
        <v>0</v>
      </c>
      <c r="AI891" s="74">
        <f t="shared" si="223"/>
        <v>0</v>
      </c>
      <c r="AJ891" s="74">
        <f t="shared" si="218"/>
        <v>0</v>
      </c>
      <c r="AK891" s="74">
        <f t="shared" si="219"/>
        <v>0</v>
      </c>
    </row>
    <row r="892" spans="1:37" ht="15.75" customHeight="1">
      <c r="A892" s="20"/>
      <c r="B892" s="19"/>
      <c r="C892" s="19"/>
      <c r="D892" s="70"/>
      <c r="E892" s="71"/>
      <c r="F892" s="125" t="str">
        <f>IF($A892 &lt;&gt; "",VLOOKUP($A892,CSP!$1:$1048576,10,FALSE)/1000000,"")</f>
        <v/>
      </c>
      <c r="G892" s="125" t="str">
        <f>IF($A892 &lt;&gt; "",VLOOKUP($A892,CSP!$1:$1048576,14,FALSE)/1000000,"")</f>
        <v/>
      </c>
      <c r="H892" s="126" t="str">
        <f t="shared" si="220"/>
        <v/>
      </c>
      <c r="I892" s="126" t="str">
        <f t="shared" si="221"/>
        <v/>
      </c>
      <c r="J892" s="126" t="str">
        <f t="shared" si="209"/>
        <v/>
      </c>
      <c r="K892" s="132" t="str">
        <f>IF($A892 &lt;&gt; "",VLOOKUP($A892,CSP!$1:$1048576,11,FALSE),"")</f>
        <v/>
      </c>
      <c r="L892" s="133" t="str">
        <f>IF($A892 &lt;&gt; "",VLOOKUP($A892,CSP!$1:$1048576,25,FALSE),"")</f>
        <v/>
      </c>
      <c r="N892" s="142"/>
      <c r="O892" s="144"/>
      <c r="P892" s="141" t="str">
        <f t="shared" ca="1" si="210"/>
        <v/>
      </c>
      <c r="W892" s="96">
        <f>SUMIF($E$11:$E$1004,AA892,AE$11:$AE$1004)</f>
        <v>0</v>
      </c>
      <c r="X892" s="74" t="str">
        <f t="shared" si="211"/>
        <v>sans</v>
      </c>
      <c r="Y892" s="74">
        <f>SUMIF($E$11:$E$1004,AA892,AD$11:$AD$1004)</f>
        <v>0</v>
      </c>
      <c r="Z892" s="95">
        <f>SUMIF($E$11:$E$1004,AA892,AB$11:$AB$1004)</f>
        <v>0</v>
      </c>
      <c r="AA892" s="97">
        <f t="shared" si="222"/>
        <v>882</v>
      </c>
      <c r="AB892" s="74">
        <f t="shared" si="212"/>
        <v>0</v>
      </c>
      <c r="AC892" s="74">
        <f t="shared" si="213"/>
        <v>0</v>
      </c>
      <c r="AD892" s="74">
        <f t="shared" si="214"/>
        <v>0</v>
      </c>
      <c r="AE892" s="96">
        <f t="shared" si="215"/>
        <v>0</v>
      </c>
      <c r="AF892" s="74" t="str">
        <f t="shared" si="216"/>
        <v>sans</v>
      </c>
      <c r="AG892" s="74">
        <f t="shared" si="217"/>
        <v>0</v>
      </c>
      <c r="AH892" s="74">
        <f t="shared" si="208"/>
        <v>0</v>
      </c>
      <c r="AI892" s="74">
        <f t="shared" si="223"/>
        <v>0</v>
      </c>
      <c r="AJ892" s="74">
        <f t="shared" si="218"/>
        <v>0</v>
      </c>
      <c r="AK892" s="74">
        <f t="shared" si="219"/>
        <v>0</v>
      </c>
    </row>
    <row r="893" spans="1:37" ht="15.75" customHeight="1">
      <c r="A893" s="20"/>
      <c r="B893" s="19"/>
      <c r="C893" s="19"/>
      <c r="D893" s="70"/>
      <c r="E893" s="71"/>
      <c r="F893" s="125" t="str">
        <f>IF($A893 &lt;&gt; "",VLOOKUP($A893,CSP!$1:$1048576,10,FALSE)/1000000,"")</f>
        <v/>
      </c>
      <c r="G893" s="125" t="str">
        <f>IF($A893 &lt;&gt; "",VLOOKUP($A893,CSP!$1:$1048576,14,FALSE)/1000000,"")</f>
        <v/>
      </c>
      <c r="H893" s="126" t="str">
        <f t="shared" si="220"/>
        <v/>
      </c>
      <c r="I893" s="126" t="str">
        <f t="shared" si="221"/>
        <v/>
      </c>
      <c r="J893" s="126" t="str">
        <f t="shared" si="209"/>
        <v/>
      </c>
      <c r="K893" s="132" t="str">
        <f>IF($A893 &lt;&gt; "",VLOOKUP($A893,CSP!$1:$1048576,11,FALSE),"")</f>
        <v/>
      </c>
      <c r="L893" s="133" t="str">
        <f>IF($A893 &lt;&gt; "",VLOOKUP($A893,CSP!$1:$1048576,25,FALSE),"")</f>
        <v/>
      </c>
      <c r="N893" s="142"/>
      <c r="O893" s="144"/>
      <c r="P893" s="141" t="str">
        <f t="shared" ca="1" si="210"/>
        <v/>
      </c>
      <c r="W893" s="96">
        <f>SUMIF($E$11:$E$1004,AA893,AE$11:$AE$1004)</f>
        <v>0</v>
      </c>
      <c r="X893" s="74" t="str">
        <f t="shared" si="211"/>
        <v>sans</v>
      </c>
      <c r="Y893" s="74">
        <f>SUMIF($E$11:$E$1004,AA893,AD$11:$AD$1004)</f>
        <v>0</v>
      </c>
      <c r="Z893" s="95">
        <f>SUMIF($E$11:$E$1004,AA893,AB$11:$AB$1004)</f>
        <v>0</v>
      </c>
      <c r="AA893" s="97">
        <f t="shared" si="222"/>
        <v>883</v>
      </c>
      <c r="AB893" s="74">
        <f t="shared" si="212"/>
        <v>0</v>
      </c>
      <c r="AC893" s="74">
        <f t="shared" si="213"/>
        <v>0</v>
      </c>
      <c r="AD893" s="74">
        <f t="shared" si="214"/>
        <v>0</v>
      </c>
      <c r="AE893" s="96">
        <f t="shared" si="215"/>
        <v>0</v>
      </c>
      <c r="AF893" s="74" t="str">
        <f t="shared" si="216"/>
        <v>sans</v>
      </c>
      <c r="AG893" s="74">
        <f t="shared" si="217"/>
        <v>0</v>
      </c>
      <c r="AH893" s="74">
        <f t="shared" si="208"/>
        <v>0</v>
      </c>
      <c r="AI893" s="74">
        <f t="shared" si="223"/>
        <v>0</v>
      </c>
      <c r="AJ893" s="74">
        <f t="shared" si="218"/>
        <v>0</v>
      </c>
      <c r="AK893" s="74">
        <f t="shared" si="219"/>
        <v>0</v>
      </c>
    </row>
    <row r="894" spans="1:37" ht="15.75" customHeight="1">
      <c r="A894" s="20"/>
      <c r="B894" s="19"/>
      <c r="C894" s="19"/>
      <c r="D894" s="70"/>
      <c r="E894" s="71"/>
      <c r="F894" s="125" t="str">
        <f>IF($A894 &lt;&gt; "",VLOOKUP($A894,CSP!$1:$1048576,10,FALSE)/1000000,"")</f>
        <v/>
      </c>
      <c r="G894" s="125" t="str">
        <f>IF($A894 &lt;&gt; "",VLOOKUP($A894,CSP!$1:$1048576,14,FALSE)/1000000,"")</f>
        <v/>
      </c>
      <c r="H894" s="126" t="str">
        <f t="shared" si="220"/>
        <v/>
      </c>
      <c r="I894" s="126" t="str">
        <f t="shared" si="221"/>
        <v/>
      </c>
      <c r="J894" s="126" t="str">
        <f t="shared" si="209"/>
        <v/>
      </c>
      <c r="K894" s="132" t="str">
        <f>IF($A894 &lt;&gt; "",VLOOKUP($A894,CSP!$1:$1048576,11,FALSE),"")</f>
        <v/>
      </c>
      <c r="L894" s="133" t="str">
        <f>IF($A894 &lt;&gt; "",VLOOKUP($A894,CSP!$1:$1048576,25,FALSE),"")</f>
        <v/>
      </c>
      <c r="N894" s="142"/>
      <c r="O894" s="144"/>
      <c r="P894" s="141" t="str">
        <f t="shared" ca="1" si="210"/>
        <v/>
      </c>
      <c r="W894" s="96">
        <f>SUMIF($E$11:$E$1004,AA894,AE$11:$AE$1004)</f>
        <v>0</v>
      </c>
      <c r="X894" s="74" t="str">
        <f t="shared" si="211"/>
        <v>sans</v>
      </c>
      <c r="Y894" s="74">
        <f>SUMIF($E$11:$E$1004,AA894,AD$11:$AD$1004)</f>
        <v>0</v>
      </c>
      <c r="Z894" s="95">
        <f>SUMIF($E$11:$E$1004,AA894,AB$11:$AB$1004)</f>
        <v>0</v>
      </c>
      <c r="AA894" s="97">
        <f t="shared" si="222"/>
        <v>884</v>
      </c>
      <c r="AB894" s="74">
        <f t="shared" si="212"/>
        <v>0</v>
      </c>
      <c r="AC894" s="74">
        <f t="shared" si="213"/>
        <v>0</v>
      </c>
      <c r="AD894" s="74">
        <f t="shared" si="214"/>
        <v>0</v>
      </c>
      <c r="AE894" s="96">
        <f t="shared" si="215"/>
        <v>0</v>
      </c>
      <c r="AF894" s="74" t="str">
        <f t="shared" si="216"/>
        <v>sans</v>
      </c>
      <c r="AG894" s="74">
        <f t="shared" si="217"/>
        <v>0</v>
      </c>
      <c r="AH894" s="74">
        <f t="shared" si="208"/>
        <v>0</v>
      </c>
      <c r="AI894" s="74">
        <f t="shared" si="223"/>
        <v>0</v>
      </c>
      <c r="AJ894" s="74">
        <f t="shared" si="218"/>
        <v>0</v>
      </c>
      <c r="AK894" s="74">
        <f t="shared" si="219"/>
        <v>0</v>
      </c>
    </row>
    <row r="895" spans="1:37" ht="15.75" customHeight="1">
      <c r="A895" s="20"/>
      <c r="B895" s="19"/>
      <c r="C895" s="19"/>
      <c r="D895" s="70"/>
      <c r="E895" s="71"/>
      <c r="F895" s="125" t="str">
        <f>IF($A895 &lt;&gt; "",VLOOKUP($A895,CSP!$1:$1048576,10,FALSE)/1000000,"")</f>
        <v/>
      </c>
      <c r="G895" s="125" t="str">
        <f>IF($A895 &lt;&gt; "",VLOOKUP($A895,CSP!$1:$1048576,14,FALSE)/1000000,"")</f>
        <v/>
      </c>
      <c r="H895" s="126" t="str">
        <f t="shared" si="220"/>
        <v/>
      </c>
      <c r="I895" s="126" t="str">
        <f t="shared" si="221"/>
        <v/>
      </c>
      <c r="J895" s="126" t="str">
        <f t="shared" si="209"/>
        <v/>
      </c>
      <c r="K895" s="132" t="str">
        <f>IF($A895 &lt;&gt; "",VLOOKUP($A895,CSP!$1:$1048576,11,FALSE),"")</f>
        <v/>
      </c>
      <c r="L895" s="133" t="str">
        <f>IF($A895 &lt;&gt; "",VLOOKUP($A895,CSP!$1:$1048576,25,FALSE),"")</f>
        <v/>
      </c>
      <c r="N895" s="142"/>
      <c r="O895" s="144"/>
      <c r="P895" s="141" t="str">
        <f t="shared" ca="1" si="210"/>
        <v/>
      </c>
      <c r="W895" s="96">
        <f>SUMIF($E$11:$E$1004,AA895,AE$11:$AE$1004)</f>
        <v>0</v>
      </c>
      <c r="X895" s="74" t="str">
        <f t="shared" si="211"/>
        <v>sans</v>
      </c>
      <c r="Y895" s="74">
        <f>SUMIF($E$11:$E$1004,AA895,AD$11:$AD$1004)</f>
        <v>0</v>
      </c>
      <c r="Z895" s="95">
        <f>SUMIF($E$11:$E$1004,AA895,AB$11:$AB$1004)</f>
        <v>0</v>
      </c>
      <c r="AA895" s="97">
        <f t="shared" si="222"/>
        <v>885</v>
      </c>
      <c r="AB895" s="74">
        <f t="shared" si="212"/>
        <v>0</v>
      </c>
      <c r="AC895" s="74">
        <f t="shared" si="213"/>
        <v>0</v>
      </c>
      <c r="AD895" s="74">
        <f t="shared" si="214"/>
        <v>0</v>
      </c>
      <c r="AE895" s="96">
        <f t="shared" si="215"/>
        <v>0</v>
      </c>
      <c r="AF895" s="74" t="str">
        <f t="shared" si="216"/>
        <v>sans</v>
      </c>
      <c r="AG895" s="74">
        <f t="shared" si="217"/>
        <v>0</v>
      </c>
      <c r="AH895" s="74">
        <f t="shared" si="208"/>
        <v>0</v>
      </c>
      <c r="AI895" s="74">
        <f t="shared" si="223"/>
        <v>0</v>
      </c>
      <c r="AJ895" s="74">
        <f t="shared" si="218"/>
        <v>0</v>
      </c>
      <c r="AK895" s="74">
        <f t="shared" si="219"/>
        <v>0</v>
      </c>
    </row>
    <row r="896" spans="1:37" ht="15.75" customHeight="1">
      <c r="A896" s="20"/>
      <c r="B896" s="19"/>
      <c r="C896" s="19"/>
      <c r="D896" s="70"/>
      <c r="E896" s="71"/>
      <c r="F896" s="125" t="str">
        <f>IF($A896 &lt;&gt; "",VLOOKUP($A896,CSP!$1:$1048576,10,FALSE)/1000000,"")</f>
        <v/>
      </c>
      <c r="G896" s="125" t="str">
        <f>IF($A896 &lt;&gt; "",VLOOKUP($A896,CSP!$1:$1048576,14,FALSE)/1000000,"")</f>
        <v/>
      </c>
      <c r="H896" s="126" t="str">
        <f t="shared" si="220"/>
        <v/>
      </c>
      <c r="I896" s="126" t="str">
        <f t="shared" si="221"/>
        <v/>
      </c>
      <c r="J896" s="126" t="str">
        <f t="shared" si="209"/>
        <v/>
      </c>
      <c r="K896" s="132" t="str">
        <f>IF($A896 &lt;&gt; "",VLOOKUP($A896,CSP!$1:$1048576,11,FALSE),"")</f>
        <v/>
      </c>
      <c r="L896" s="133" t="str">
        <f>IF($A896 &lt;&gt; "",VLOOKUP($A896,CSP!$1:$1048576,25,FALSE),"")</f>
        <v/>
      </c>
      <c r="N896" s="142"/>
      <c r="O896" s="144"/>
      <c r="P896" s="141" t="str">
        <f t="shared" ca="1" si="210"/>
        <v/>
      </c>
      <c r="W896" s="96">
        <f>SUMIF($E$11:$E$1004,AA896,AE$11:$AE$1004)</f>
        <v>0</v>
      </c>
      <c r="X896" s="74" t="str">
        <f t="shared" si="211"/>
        <v>sans</v>
      </c>
      <c r="Y896" s="74">
        <f>SUMIF($E$11:$E$1004,AA896,AD$11:$AD$1004)</f>
        <v>0</v>
      </c>
      <c r="Z896" s="95">
        <f>SUMIF($E$11:$E$1004,AA896,AB$11:$AB$1004)</f>
        <v>0</v>
      </c>
      <c r="AA896" s="97">
        <f t="shared" si="222"/>
        <v>886</v>
      </c>
      <c r="AB896" s="74">
        <f t="shared" si="212"/>
        <v>0</v>
      </c>
      <c r="AC896" s="74">
        <f t="shared" si="213"/>
        <v>0</v>
      </c>
      <c r="AD896" s="74">
        <f t="shared" si="214"/>
        <v>0</v>
      </c>
      <c r="AE896" s="96">
        <f t="shared" si="215"/>
        <v>0</v>
      </c>
      <c r="AF896" s="74" t="str">
        <f t="shared" si="216"/>
        <v>sans</v>
      </c>
      <c r="AG896" s="74">
        <f t="shared" si="217"/>
        <v>0</v>
      </c>
      <c r="AH896" s="74">
        <f t="shared" si="208"/>
        <v>0</v>
      </c>
      <c r="AI896" s="74">
        <f t="shared" si="223"/>
        <v>0</v>
      </c>
      <c r="AJ896" s="74">
        <f t="shared" si="218"/>
        <v>0</v>
      </c>
      <c r="AK896" s="74">
        <f t="shared" si="219"/>
        <v>0</v>
      </c>
    </row>
    <row r="897" spans="1:37" ht="15.75" customHeight="1">
      <c r="A897" s="20"/>
      <c r="B897" s="19"/>
      <c r="C897" s="19"/>
      <c r="D897" s="70"/>
      <c r="E897" s="71"/>
      <c r="F897" s="125" t="str">
        <f>IF($A897 &lt;&gt; "",VLOOKUP($A897,CSP!$1:$1048576,10,FALSE)/1000000,"")</f>
        <v/>
      </c>
      <c r="G897" s="125" t="str">
        <f>IF($A897 &lt;&gt; "",VLOOKUP($A897,CSP!$1:$1048576,14,FALSE)/1000000,"")</f>
        <v/>
      </c>
      <c r="H897" s="126" t="str">
        <f t="shared" si="220"/>
        <v/>
      </c>
      <c r="I897" s="126" t="str">
        <f t="shared" si="221"/>
        <v/>
      </c>
      <c r="J897" s="126" t="str">
        <f t="shared" si="209"/>
        <v/>
      </c>
      <c r="K897" s="132" t="str">
        <f>IF($A897 &lt;&gt; "",VLOOKUP($A897,CSP!$1:$1048576,11,FALSE),"")</f>
        <v/>
      </c>
      <c r="L897" s="133" t="str">
        <f>IF($A897 &lt;&gt; "",VLOOKUP($A897,CSP!$1:$1048576,25,FALSE),"")</f>
        <v/>
      </c>
      <c r="N897" s="142"/>
      <c r="O897" s="144"/>
      <c r="P897" s="141" t="str">
        <f t="shared" ca="1" si="210"/>
        <v/>
      </c>
      <c r="W897" s="96">
        <f>SUMIF($E$11:$E$1004,AA897,AE$11:$AE$1004)</f>
        <v>0</v>
      </c>
      <c r="X897" s="74" t="str">
        <f t="shared" si="211"/>
        <v>sans</v>
      </c>
      <c r="Y897" s="74">
        <f>SUMIF($E$11:$E$1004,AA897,AD$11:$AD$1004)</f>
        <v>0</v>
      </c>
      <c r="Z897" s="95">
        <f>SUMIF($E$11:$E$1004,AA897,AB$11:$AB$1004)</f>
        <v>0</v>
      </c>
      <c r="AA897" s="97">
        <f t="shared" si="222"/>
        <v>887</v>
      </c>
      <c r="AB897" s="74">
        <f t="shared" si="212"/>
        <v>0</v>
      </c>
      <c r="AC897" s="74">
        <f t="shared" si="213"/>
        <v>0</v>
      </c>
      <c r="AD897" s="74">
        <f t="shared" si="214"/>
        <v>0</v>
      </c>
      <c r="AE897" s="96">
        <f t="shared" si="215"/>
        <v>0</v>
      </c>
      <c r="AF897" s="74" t="str">
        <f t="shared" si="216"/>
        <v>sans</v>
      </c>
      <c r="AG897" s="74">
        <f t="shared" si="217"/>
        <v>0</v>
      </c>
      <c r="AH897" s="74">
        <f t="shared" si="208"/>
        <v>0</v>
      </c>
      <c r="AI897" s="74">
        <f t="shared" si="223"/>
        <v>0</v>
      </c>
      <c r="AJ897" s="74">
        <f t="shared" si="218"/>
        <v>0</v>
      </c>
      <c r="AK897" s="74">
        <f t="shared" si="219"/>
        <v>0</v>
      </c>
    </row>
    <row r="898" spans="1:37" ht="15.75" customHeight="1">
      <c r="A898" s="20"/>
      <c r="B898" s="19"/>
      <c r="C898" s="19"/>
      <c r="D898" s="70"/>
      <c r="E898" s="71"/>
      <c r="F898" s="125" t="str">
        <f>IF($A898 &lt;&gt; "",VLOOKUP($A898,CSP!$1:$1048576,10,FALSE)/1000000,"")</f>
        <v/>
      </c>
      <c r="G898" s="125" t="str">
        <f>IF($A898 &lt;&gt; "",VLOOKUP($A898,CSP!$1:$1048576,14,FALSE)/1000000,"")</f>
        <v/>
      </c>
      <c r="H898" s="126" t="str">
        <f t="shared" si="220"/>
        <v/>
      </c>
      <c r="I898" s="126" t="str">
        <f t="shared" si="221"/>
        <v/>
      </c>
      <c r="J898" s="126" t="str">
        <f t="shared" si="209"/>
        <v/>
      </c>
      <c r="K898" s="132" t="str">
        <f>IF($A898 &lt;&gt; "",VLOOKUP($A898,CSP!$1:$1048576,11,FALSE),"")</f>
        <v/>
      </c>
      <c r="L898" s="133" t="str">
        <f>IF($A898 &lt;&gt; "",VLOOKUP($A898,CSP!$1:$1048576,25,FALSE),"")</f>
        <v/>
      </c>
      <c r="N898" s="142"/>
      <c r="O898" s="144"/>
      <c r="P898" s="141" t="str">
        <f t="shared" ca="1" si="210"/>
        <v/>
      </c>
      <c r="W898" s="96">
        <f>SUMIF($E$11:$E$1004,AA898,AE$11:$AE$1004)</f>
        <v>0</v>
      </c>
      <c r="X898" s="74" t="str">
        <f t="shared" si="211"/>
        <v>sans</v>
      </c>
      <c r="Y898" s="74">
        <f>SUMIF($E$11:$E$1004,AA898,AD$11:$AD$1004)</f>
        <v>0</v>
      </c>
      <c r="Z898" s="95">
        <f>SUMIF($E$11:$E$1004,AA898,AB$11:$AB$1004)</f>
        <v>0</v>
      </c>
      <c r="AA898" s="97">
        <f t="shared" si="222"/>
        <v>888</v>
      </c>
      <c r="AB898" s="74">
        <f t="shared" si="212"/>
        <v>0</v>
      </c>
      <c r="AC898" s="74">
        <f t="shared" si="213"/>
        <v>0</v>
      </c>
      <c r="AD898" s="74">
        <f t="shared" si="214"/>
        <v>0</v>
      </c>
      <c r="AE898" s="96">
        <f t="shared" si="215"/>
        <v>0</v>
      </c>
      <c r="AF898" s="74" t="str">
        <f t="shared" si="216"/>
        <v>sans</v>
      </c>
      <c r="AG898" s="74">
        <f t="shared" si="217"/>
        <v>0</v>
      </c>
      <c r="AH898" s="74">
        <f t="shared" si="208"/>
        <v>0</v>
      </c>
      <c r="AI898" s="74">
        <f t="shared" si="223"/>
        <v>0</v>
      </c>
      <c r="AJ898" s="74">
        <f t="shared" si="218"/>
        <v>0</v>
      </c>
      <c r="AK898" s="74">
        <f t="shared" si="219"/>
        <v>0</v>
      </c>
    </row>
    <row r="899" spans="1:37" ht="15.75" customHeight="1">
      <c r="A899" s="20"/>
      <c r="B899" s="19"/>
      <c r="C899" s="19"/>
      <c r="D899" s="70"/>
      <c r="E899" s="71"/>
      <c r="F899" s="125" t="str">
        <f>IF($A899 &lt;&gt; "",VLOOKUP($A899,CSP!$1:$1048576,10,FALSE)/1000000,"")</f>
        <v/>
      </c>
      <c r="G899" s="125" t="str">
        <f>IF($A899 &lt;&gt; "",VLOOKUP($A899,CSP!$1:$1048576,14,FALSE)/1000000,"")</f>
        <v/>
      </c>
      <c r="H899" s="126" t="str">
        <f t="shared" si="220"/>
        <v/>
      </c>
      <c r="I899" s="126" t="str">
        <f t="shared" si="221"/>
        <v/>
      </c>
      <c r="J899" s="126" t="str">
        <f t="shared" si="209"/>
        <v/>
      </c>
      <c r="K899" s="132" t="str">
        <f>IF($A899 &lt;&gt; "",VLOOKUP($A899,CSP!$1:$1048576,11,FALSE),"")</f>
        <v/>
      </c>
      <c r="L899" s="133" t="str">
        <f>IF($A899 &lt;&gt; "",VLOOKUP($A899,CSP!$1:$1048576,25,FALSE),"")</f>
        <v/>
      </c>
      <c r="N899" s="142"/>
      <c r="O899" s="144"/>
      <c r="P899" s="141" t="str">
        <f t="shared" ca="1" si="210"/>
        <v/>
      </c>
      <c r="W899" s="96">
        <f>SUMIF($E$11:$E$1004,AA899,AE$11:$AE$1004)</f>
        <v>0</v>
      </c>
      <c r="X899" s="74" t="str">
        <f t="shared" si="211"/>
        <v>sans</v>
      </c>
      <c r="Y899" s="74">
        <f>SUMIF($E$11:$E$1004,AA899,AD$11:$AD$1004)</f>
        <v>0</v>
      </c>
      <c r="Z899" s="95">
        <f>SUMIF($E$11:$E$1004,AA899,AB$11:$AB$1004)</f>
        <v>0</v>
      </c>
      <c r="AA899" s="97">
        <f t="shared" si="222"/>
        <v>889</v>
      </c>
      <c r="AB899" s="74">
        <f t="shared" si="212"/>
        <v>0</v>
      </c>
      <c r="AC899" s="74">
        <f t="shared" si="213"/>
        <v>0</v>
      </c>
      <c r="AD899" s="74">
        <f t="shared" si="214"/>
        <v>0</v>
      </c>
      <c r="AE899" s="96">
        <f t="shared" si="215"/>
        <v>0</v>
      </c>
      <c r="AF899" s="74" t="str">
        <f t="shared" si="216"/>
        <v>sans</v>
      </c>
      <c r="AG899" s="74">
        <f t="shared" si="217"/>
        <v>0</v>
      </c>
      <c r="AH899" s="74">
        <f t="shared" si="208"/>
        <v>0</v>
      </c>
      <c r="AI899" s="74">
        <f t="shared" si="223"/>
        <v>0</v>
      </c>
      <c r="AJ899" s="74">
        <f t="shared" si="218"/>
        <v>0</v>
      </c>
      <c r="AK899" s="74">
        <f t="shared" si="219"/>
        <v>0</v>
      </c>
    </row>
    <row r="900" spans="1:37" ht="15.75" customHeight="1">
      <c r="A900" s="20"/>
      <c r="B900" s="19"/>
      <c r="C900" s="19"/>
      <c r="D900" s="70"/>
      <c r="E900" s="71"/>
      <c r="F900" s="125" t="str">
        <f>IF($A900 &lt;&gt; "",VLOOKUP($A900,CSP!$1:$1048576,10,FALSE)/1000000,"")</f>
        <v/>
      </c>
      <c r="G900" s="125" t="str">
        <f>IF($A900 &lt;&gt; "",VLOOKUP($A900,CSP!$1:$1048576,14,FALSE)/1000000,"")</f>
        <v/>
      </c>
      <c r="H900" s="126" t="str">
        <f t="shared" si="220"/>
        <v/>
      </c>
      <c r="I900" s="126" t="str">
        <f t="shared" si="221"/>
        <v/>
      </c>
      <c r="J900" s="126" t="str">
        <f t="shared" si="209"/>
        <v/>
      </c>
      <c r="K900" s="132" t="str">
        <f>IF($A900 &lt;&gt; "",VLOOKUP($A900,CSP!$1:$1048576,11,FALSE),"")</f>
        <v/>
      </c>
      <c r="L900" s="133" t="str">
        <f>IF($A900 &lt;&gt; "",VLOOKUP($A900,CSP!$1:$1048576,25,FALSE),"")</f>
        <v/>
      </c>
      <c r="N900" s="142"/>
      <c r="O900" s="144"/>
      <c r="P900" s="141" t="str">
        <f t="shared" ca="1" si="210"/>
        <v/>
      </c>
      <c r="W900" s="96">
        <f>SUMIF($E$11:$E$1004,AA900,AE$11:$AE$1004)</f>
        <v>0</v>
      </c>
      <c r="X900" s="74" t="str">
        <f t="shared" si="211"/>
        <v>sans</v>
      </c>
      <c r="Y900" s="74">
        <f>SUMIF($E$11:$E$1004,AA900,AD$11:$AD$1004)</f>
        <v>0</v>
      </c>
      <c r="Z900" s="95">
        <f>SUMIF($E$11:$E$1004,AA900,AB$11:$AB$1004)</f>
        <v>0</v>
      </c>
      <c r="AA900" s="97">
        <f t="shared" si="222"/>
        <v>890</v>
      </c>
      <c r="AB900" s="74">
        <f t="shared" si="212"/>
        <v>0</v>
      </c>
      <c r="AC900" s="74">
        <f t="shared" si="213"/>
        <v>0</v>
      </c>
      <c r="AD900" s="74">
        <f t="shared" si="214"/>
        <v>0</v>
      </c>
      <c r="AE900" s="96">
        <f t="shared" si="215"/>
        <v>0</v>
      </c>
      <c r="AF900" s="74" t="str">
        <f t="shared" si="216"/>
        <v>sans</v>
      </c>
      <c r="AG900" s="74">
        <f t="shared" si="217"/>
        <v>0</v>
      </c>
      <c r="AH900" s="74">
        <f t="shared" si="208"/>
        <v>0</v>
      </c>
      <c r="AI900" s="74">
        <f t="shared" si="223"/>
        <v>0</v>
      </c>
      <c r="AJ900" s="74">
        <f t="shared" si="218"/>
        <v>0</v>
      </c>
      <c r="AK900" s="74">
        <f t="shared" si="219"/>
        <v>0</v>
      </c>
    </row>
    <row r="901" spans="1:37" ht="15.75" customHeight="1">
      <c r="A901" s="20"/>
      <c r="B901" s="19"/>
      <c r="C901" s="19"/>
      <c r="D901" s="70"/>
      <c r="E901" s="71"/>
      <c r="F901" s="125" t="str">
        <f>IF($A901 &lt;&gt; "",VLOOKUP($A901,CSP!$1:$1048576,10,FALSE)/1000000,"")</f>
        <v/>
      </c>
      <c r="G901" s="125" t="str">
        <f>IF($A901 &lt;&gt; "",VLOOKUP($A901,CSP!$1:$1048576,14,FALSE)/1000000,"")</f>
        <v/>
      </c>
      <c r="H901" s="126" t="str">
        <f t="shared" si="220"/>
        <v/>
      </c>
      <c r="I901" s="126" t="str">
        <f t="shared" si="221"/>
        <v/>
      </c>
      <c r="J901" s="126" t="str">
        <f t="shared" si="209"/>
        <v/>
      </c>
      <c r="K901" s="132" t="str">
        <f>IF($A901 &lt;&gt; "",VLOOKUP($A901,CSP!$1:$1048576,11,FALSE),"")</f>
        <v/>
      </c>
      <c r="L901" s="133" t="str">
        <f>IF($A901 &lt;&gt; "",VLOOKUP($A901,CSP!$1:$1048576,25,FALSE),"")</f>
        <v/>
      </c>
      <c r="N901" s="142"/>
      <c r="O901" s="144"/>
      <c r="P901" s="141" t="str">
        <f t="shared" ca="1" si="210"/>
        <v/>
      </c>
      <c r="W901" s="96">
        <f>SUMIF($E$11:$E$1004,AA901,AE$11:$AE$1004)</f>
        <v>0</v>
      </c>
      <c r="X901" s="74" t="str">
        <f t="shared" si="211"/>
        <v>sans</v>
      </c>
      <c r="Y901" s="74">
        <f>SUMIF($E$11:$E$1004,AA901,AD$11:$AD$1004)</f>
        <v>0</v>
      </c>
      <c r="Z901" s="95">
        <f>SUMIF($E$11:$E$1004,AA901,AB$11:$AB$1004)</f>
        <v>0</v>
      </c>
      <c r="AA901" s="97">
        <f t="shared" si="222"/>
        <v>891</v>
      </c>
      <c r="AB901" s="74">
        <f t="shared" si="212"/>
        <v>0</v>
      </c>
      <c r="AC901" s="74">
        <f t="shared" si="213"/>
        <v>0</v>
      </c>
      <c r="AD901" s="74">
        <f t="shared" si="214"/>
        <v>0</v>
      </c>
      <c r="AE901" s="96">
        <f t="shared" si="215"/>
        <v>0</v>
      </c>
      <c r="AF901" s="74" t="str">
        <f t="shared" si="216"/>
        <v>sans</v>
      </c>
      <c r="AG901" s="74">
        <f t="shared" si="217"/>
        <v>0</v>
      </c>
      <c r="AH901" s="74">
        <f t="shared" si="208"/>
        <v>0</v>
      </c>
      <c r="AI901" s="74">
        <f t="shared" si="223"/>
        <v>0</v>
      </c>
      <c r="AJ901" s="74">
        <f t="shared" si="218"/>
        <v>0</v>
      </c>
      <c r="AK901" s="74">
        <f t="shared" si="219"/>
        <v>0</v>
      </c>
    </row>
    <row r="902" spans="1:37" ht="15.75" customHeight="1">
      <c r="A902" s="20"/>
      <c r="B902" s="19"/>
      <c r="C902" s="19"/>
      <c r="D902" s="70"/>
      <c r="E902" s="71"/>
      <c r="F902" s="125" t="str">
        <f>IF($A902 &lt;&gt; "",VLOOKUP($A902,CSP!$1:$1048576,10,FALSE)/1000000,"")</f>
        <v/>
      </c>
      <c r="G902" s="125" t="str">
        <f>IF($A902 &lt;&gt; "",VLOOKUP($A902,CSP!$1:$1048576,14,FALSE)/1000000,"")</f>
        <v/>
      </c>
      <c r="H902" s="126" t="str">
        <f t="shared" si="220"/>
        <v/>
      </c>
      <c r="I902" s="126" t="str">
        <f t="shared" si="221"/>
        <v/>
      </c>
      <c r="J902" s="126" t="str">
        <f t="shared" si="209"/>
        <v/>
      </c>
      <c r="K902" s="132" t="str">
        <f>IF($A902 &lt;&gt; "",VLOOKUP($A902,CSP!$1:$1048576,11,FALSE),"")</f>
        <v/>
      </c>
      <c r="L902" s="133" t="str">
        <f>IF($A902 &lt;&gt; "",VLOOKUP($A902,CSP!$1:$1048576,25,FALSE),"")</f>
        <v/>
      </c>
      <c r="N902" s="142"/>
      <c r="O902" s="144"/>
      <c r="P902" s="141" t="str">
        <f t="shared" ca="1" si="210"/>
        <v/>
      </c>
      <c r="W902" s="96">
        <f>SUMIF($E$11:$E$1004,AA902,AE$11:$AE$1004)</f>
        <v>0</v>
      </c>
      <c r="X902" s="74" t="str">
        <f t="shared" si="211"/>
        <v>sans</v>
      </c>
      <c r="Y902" s="74">
        <f>SUMIF($E$11:$E$1004,AA902,AD$11:$AD$1004)</f>
        <v>0</v>
      </c>
      <c r="Z902" s="95">
        <f>SUMIF($E$11:$E$1004,AA902,AB$11:$AB$1004)</f>
        <v>0</v>
      </c>
      <c r="AA902" s="97">
        <f t="shared" si="222"/>
        <v>892</v>
      </c>
      <c r="AB902" s="74">
        <f t="shared" si="212"/>
        <v>0</v>
      </c>
      <c r="AC902" s="74">
        <f t="shared" si="213"/>
        <v>0</v>
      </c>
      <c r="AD902" s="74">
        <f t="shared" si="214"/>
        <v>0</v>
      </c>
      <c r="AE902" s="96">
        <f t="shared" si="215"/>
        <v>0</v>
      </c>
      <c r="AF902" s="74" t="str">
        <f t="shared" si="216"/>
        <v>sans</v>
      </c>
      <c r="AG902" s="74">
        <f t="shared" si="217"/>
        <v>0</v>
      </c>
      <c r="AH902" s="74">
        <f t="shared" si="208"/>
        <v>0</v>
      </c>
      <c r="AI902" s="74">
        <f t="shared" si="223"/>
        <v>0</v>
      </c>
      <c r="AJ902" s="74">
        <f t="shared" si="218"/>
        <v>0</v>
      </c>
      <c r="AK902" s="74">
        <f t="shared" si="219"/>
        <v>0</v>
      </c>
    </row>
    <row r="903" spans="1:37" ht="15.75" customHeight="1">
      <c r="A903" s="20"/>
      <c r="B903" s="19"/>
      <c r="C903" s="19"/>
      <c r="D903" s="70"/>
      <c r="E903" s="71"/>
      <c r="F903" s="125" t="str">
        <f>IF($A903 &lt;&gt; "",VLOOKUP($A903,CSP!$1:$1048576,10,FALSE)/1000000,"")</f>
        <v/>
      </c>
      <c r="G903" s="125" t="str">
        <f>IF($A903 &lt;&gt; "",VLOOKUP($A903,CSP!$1:$1048576,14,FALSE)/1000000,"")</f>
        <v/>
      </c>
      <c r="H903" s="126" t="str">
        <f t="shared" si="220"/>
        <v/>
      </c>
      <c r="I903" s="126" t="str">
        <f t="shared" si="221"/>
        <v/>
      </c>
      <c r="J903" s="126" t="str">
        <f t="shared" si="209"/>
        <v/>
      </c>
      <c r="K903" s="132" t="str">
        <f>IF($A903 &lt;&gt; "",VLOOKUP($A903,CSP!$1:$1048576,11,FALSE),"")</f>
        <v/>
      </c>
      <c r="L903" s="133" t="str">
        <f>IF($A903 &lt;&gt; "",VLOOKUP($A903,CSP!$1:$1048576,25,FALSE),"")</f>
        <v/>
      </c>
      <c r="N903" s="142"/>
      <c r="O903" s="144"/>
      <c r="P903" s="141" t="str">
        <f t="shared" ca="1" si="210"/>
        <v/>
      </c>
      <c r="W903" s="96">
        <f>SUMIF($E$11:$E$1004,AA903,AE$11:$AE$1004)</f>
        <v>0</v>
      </c>
      <c r="X903" s="74" t="str">
        <f t="shared" si="211"/>
        <v>sans</v>
      </c>
      <c r="Y903" s="74">
        <f>SUMIF($E$11:$E$1004,AA903,AD$11:$AD$1004)</f>
        <v>0</v>
      </c>
      <c r="Z903" s="95">
        <f>SUMIF($E$11:$E$1004,AA903,AB$11:$AB$1004)</f>
        <v>0</v>
      </c>
      <c r="AA903" s="97">
        <f t="shared" si="222"/>
        <v>893</v>
      </c>
      <c r="AB903" s="74">
        <f t="shared" si="212"/>
        <v>0</v>
      </c>
      <c r="AC903" s="74">
        <f t="shared" si="213"/>
        <v>0</v>
      </c>
      <c r="AD903" s="74">
        <f t="shared" si="214"/>
        <v>0</v>
      </c>
      <c r="AE903" s="96">
        <f t="shared" si="215"/>
        <v>0</v>
      </c>
      <c r="AF903" s="74" t="str">
        <f t="shared" si="216"/>
        <v>sans</v>
      </c>
      <c r="AG903" s="74">
        <f t="shared" si="217"/>
        <v>0</v>
      </c>
      <c r="AH903" s="74">
        <f t="shared" si="208"/>
        <v>0</v>
      </c>
      <c r="AI903" s="74">
        <f t="shared" si="223"/>
        <v>0</v>
      </c>
      <c r="AJ903" s="74">
        <f t="shared" si="218"/>
        <v>0</v>
      </c>
      <c r="AK903" s="74">
        <f t="shared" si="219"/>
        <v>0</v>
      </c>
    </row>
    <row r="904" spans="1:37" ht="15.75" customHeight="1">
      <c r="A904" s="20"/>
      <c r="B904" s="19"/>
      <c r="C904" s="19"/>
      <c r="D904" s="70"/>
      <c r="E904" s="71"/>
      <c r="F904" s="125" t="str">
        <f>IF($A904 &lt;&gt; "",VLOOKUP($A904,CSP!$1:$1048576,10,FALSE)/1000000,"")</f>
        <v/>
      </c>
      <c r="G904" s="125" t="str">
        <f>IF($A904 &lt;&gt; "",VLOOKUP($A904,CSP!$1:$1048576,14,FALSE)/1000000,"")</f>
        <v/>
      </c>
      <c r="H904" s="126" t="str">
        <f t="shared" si="220"/>
        <v/>
      </c>
      <c r="I904" s="126" t="str">
        <f t="shared" si="221"/>
        <v/>
      </c>
      <c r="J904" s="126" t="str">
        <f t="shared" si="209"/>
        <v/>
      </c>
      <c r="K904" s="132" t="str">
        <f>IF($A904 &lt;&gt; "",VLOOKUP($A904,CSP!$1:$1048576,11,FALSE),"")</f>
        <v/>
      </c>
      <c r="L904" s="133" t="str">
        <f>IF($A904 &lt;&gt; "",VLOOKUP($A904,CSP!$1:$1048576,25,FALSE),"")</f>
        <v/>
      </c>
      <c r="N904" s="142"/>
      <c r="O904" s="144"/>
      <c r="P904" s="141" t="str">
        <f t="shared" ca="1" si="210"/>
        <v/>
      </c>
      <c r="W904" s="96">
        <f>SUMIF($E$11:$E$1004,AA904,AE$11:$AE$1004)</f>
        <v>0</v>
      </c>
      <c r="X904" s="74" t="str">
        <f t="shared" si="211"/>
        <v>sans</v>
      </c>
      <c r="Y904" s="74">
        <f>SUMIF($E$11:$E$1004,AA904,AD$11:$AD$1004)</f>
        <v>0</v>
      </c>
      <c r="Z904" s="95">
        <f>SUMIF($E$11:$E$1004,AA904,AB$11:$AB$1004)</f>
        <v>0</v>
      </c>
      <c r="AA904" s="97">
        <f t="shared" si="222"/>
        <v>894</v>
      </c>
      <c r="AB904" s="74">
        <f t="shared" si="212"/>
        <v>0</v>
      </c>
      <c r="AC904" s="74">
        <f t="shared" si="213"/>
        <v>0</v>
      </c>
      <c r="AD904" s="74">
        <f t="shared" si="214"/>
        <v>0</v>
      </c>
      <c r="AE904" s="96">
        <f t="shared" si="215"/>
        <v>0</v>
      </c>
      <c r="AF904" s="74" t="str">
        <f t="shared" si="216"/>
        <v>sans</v>
      </c>
      <c r="AG904" s="74">
        <f t="shared" si="217"/>
        <v>0</v>
      </c>
      <c r="AH904" s="74">
        <f t="shared" si="208"/>
        <v>0</v>
      </c>
      <c r="AI904" s="74">
        <f t="shared" si="223"/>
        <v>0</v>
      </c>
      <c r="AJ904" s="74">
        <f t="shared" si="218"/>
        <v>0</v>
      </c>
      <c r="AK904" s="74">
        <f t="shared" si="219"/>
        <v>0</v>
      </c>
    </row>
    <row r="905" spans="1:37" ht="15.75" customHeight="1">
      <c r="A905" s="20"/>
      <c r="B905" s="19"/>
      <c r="C905" s="19"/>
      <c r="D905" s="70"/>
      <c r="E905" s="71"/>
      <c r="F905" s="125" t="str">
        <f>IF($A905 &lt;&gt; "",VLOOKUP($A905,CSP!$1:$1048576,10,FALSE)/1000000,"")</f>
        <v/>
      </c>
      <c r="G905" s="125" t="str">
        <f>IF($A905 &lt;&gt; "",VLOOKUP($A905,CSP!$1:$1048576,14,FALSE)/1000000,"")</f>
        <v/>
      </c>
      <c r="H905" s="126" t="str">
        <f t="shared" si="220"/>
        <v/>
      </c>
      <c r="I905" s="126" t="str">
        <f t="shared" si="221"/>
        <v/>
      </c>
      <c r="J905" s="126" t="str">
        <f t="shared" si="209"/>
        <v/>
      </c>
      <c r="K905" s="132" t="str">
        <f>IF($A905 &lt;&gt; "",VLOOKUP($A905,CSP!$1:$1048576,11,FALSE),"")</f>
        <v/>
      </c>
      <c r="L905" s="133" t="str">
        <f>IF($A905 &lt;&gt; "",VLOOKUP($A905,CSP!$1:$1048576,25,FALSE),"")</f>
        <v/>
      </c>
      <c r="N905" s="142"/>
      <c r="O905" s="144"/>
      <c r="P905" s="141" t="str">
        <f t="shared" ca="1" si="210"/>
        <v/>
      </c>
      <c r="W905" s="96">
        <f>SUMIF($E$11:$E$1004,AA905,AE$11:$AE$1004)</f>
        <v>0</v>
      </c>
      <c r="X905" s="74" t="str">
        <f t="shared" si="211"/>
        <v>sans</v>
      </c>
      <c r="Y905" s="74">
        <f>SUMIF($E$11:$E$1004,AA905,AD$11:$AD$1004)</f>
        <v>0</v>
      </c>
      <c r="Z905" s="95">
        <f>SUMIF($E$11:$E$1004,AA905,AB$11:$AB$1004)</f>
        <v>0</v>
      </c>
      <c r="AA905" s="97">
        <f t="shared" si="222"/>
        <v>895</v>
      </c>
      <c r="AB905" s="74">
        <f t="shared" si="212"/>
        <v>0</v>
      </c>
      <c r="AC905" s="74">
        <f t="shared" si="213"/>
        <v>0</v>
      </c>
      <c r="AD905" s="74">
        <f t="shared" si="214"/>
        <v>0</v>
      </c>
      <c r="AE905" s="96">
        <f t="shared" si="215"/>
        <v>0</v>
      </c>
      <c r="AF905" s="74" t="str">
        <f t="shared" si="216"/>
        <v>sans</v>
      </c>
      <c r="AG905" s="74">
        <f t="shared" si="217"/>
        <v>0</v>
      </c>
      <c r="AH905" s="74">
        <f t="shared" si="208"/>
        <v>0</v>
      </c>
      <c r="AI905" s="74">
        <f t="shared" si="223"/>
        <v>0</v>
      </c>
      <c r="AJ905" s="74">
        <f t="shared" si="218"/>
        <v>0</v>
      </c>
      <c r="AK905" s="74">
        <f t="shared" si="219"/>
        <v>0</v>
      </c>
    </row>
    <row r="906" spans="1:37" ht="15.75" customHeight="1">
      <c r="A906" s="20"/>
      <c r="B906" s="19"/>
      <c r="C906" s="19"/>
      <c r="D906" s="70"/>
      <c r="E906" s="71"/>
      <c r="F906" s="125" t="str">
        <f>IF($A906 &lt;&gt; "",VLOOKUP($A906,CSP!$1:$1048576,10,FALSE)/1000000,"")</f>
        <v/>
      </c>
      <c r="G906" s="125" t="str">
        <f>IF($A906 &lt;&gt; "",VLOOKUP($A906,CSP!$1:$1048576,14,FALSE)/1000000,"")</f>
        <v/>
      </c>
      <c r="H906" s="126" t="str">
        <f t="shared" si="220"/>
        <v/>
      </c>
      <c r="I906" s="126" t="str">
        <f t="shared" si="221"/>
        <v/>
      </c>
      <c r="J906" s="126" t="str">
        <f t="shared" si="209"/>
        <v/>
      </c>
      <c r="K906" s="132" t="str">
        <f>IF($A906 &lt;&gt; "",VLOOKUP($A906,CSP!$1:$1048576,11,FALSE),"")</f>
        <v/>
      </c>
      <c r="L906" s="133" t="str">
        <f>IF($A906 &lt;&gt; "",VLOOKUP($A906,CSP!$1:$1048576,25,FALSE),"")</f>
        <v/>
      </c>
      <c r="N906" s="142"/>
      <c r="O906" s="144"/>
      <c r="P906" s="141" t="str">
        <f t="shared" ca="1" si="210"/>
        <v/>
      </c>
      <c r="W906" s="96">
        <f>SUMIF($E$11:$E$1004,AA906,AE$11:$AE$1004)</f>
        <v>0</v>
      </c>
      <c r="X906" s="74" t="str">
        <f t="shared" si="211"/>
        <v>sans</v>
      </c>
      <c r="Y906" s="74">
        <f>SUMIF($E$11:$E$1004,AA906,AD$11:$AD$1004)</f>
        <v>0</v>
      </c>
      <c r="Z906" s="95">
        <f>SUMIF($E$11:$E$1004,AA906,AB$11:$AB$1004)</f>
        <v>0</v>
      </c>
      <c r="AA906" s="97">
        <f t="shared" si="222"/>
        <v>896</v>
      </c>
      <c r="AB906" s="74">
        <f t="shared" si="212"/>
        <v>0</v>
      </c>
      <c r="AC906" s="74">
        <f t="shared" si="213"/>
        <v>0</v>
      </c>
      <c r="AD906" s="74">
        <f t="shared" si="214"/>
        <v>0</v>
      </c>
      <c r="AE906" s="96">
        <f t="shared" si="215"/>
        <v>0</v>
      </c>
      <c r="AF906" s="74" t="str">
        <f t="shared" si="216"/>
        <v>sans</v>
      </c>
      <c r="AG906" s="74">
        <f t="shared" si="217"/>
        <v>0</v>
      </c>
      <c r="AH906" s="74">
        <f t="shared" si="208"/>
        <v>0</v>
      </c>
      <c r="AI906" s="74">
        <f t="shared" si="223"/>
        <v>0</v>
      </c>
      <c r="AJ906" s="74">
        <f t="shared" si="218"/>
        <v>0</v>
      </c>
      <c r="AK906" s="74">
        <f t="shared" si="219"/>
        <v>0</v>
      </c>
    </row>
    <row r="907" spans="1:37" ht="15.75" customHeight="1">
      <c r="A907" s="20"/>
      <c r="B907" s="19"/>
      <c r="C907" s="19"/>
      <c r="D907" s="70"/>
      <c r="E907" s="71"/>
      <c r="F907" s="125" t="str">
        <f>IF($A907 &lt;&gt; "",VLOOKUP($A907,CSP!$1:$1048576,10,FALSE)/1000000,"")</f>
        <v/>
      </c>
      <c r="G907" s="125" t="str">
        <f>IF($A907 &lt;&gt; "",VLOOKUP($A907,CSP!$1:$1048576,14,FALSE)/1000000,"")</f>
        <v/>
      </c>
      <c r="H907" s="126" t="str">
        <f t="shared" si="220"/>
        <v/>
      </c>
      <c r="I907" s="126" t="str">
        <f t="shared" si="221"/>
        <v/>
      </c>
      <c r="J907" s="126" t="str">
        <f t="shared" si="209"/>
        <v/>
      </c>
      <c r="K907" s="132" t="str">
        <f>IF($A907 &lt;&gt; "",VLOOKUP($A907,CSP!$1:$1048576,11,FALSE),"")</f>
        <v/>
      </c>
      <c r="L907" s="133" t="str">
        <f>IF($A907 &lt;&gt; "",VLOOKUP($A907,CSP!$1:$1048576,25,FALSE),"")</f>
        <v/>
      </c>
      <c r="N907" s="142"/>
      <c r="O907" s="144"/>
      <c r="P907" s="141" t="str">
        <f t="shared" ca="1" si="210"/>
        <v/>
      </c>
      <c r="W907" s="96">
        <f>SUMIF($E$11:$E$1004,AA907,AE$11:$AE$1004)</f>
        <v>0</v>
      </c>
      <c r="X907" s="74" t="str">
        <f t="shared" si="211"/>
        <v>sans</v>
      </c>
      <c r="Y907" s="74">
        <f>SUMIF($E$11:$E$1004,AA907,AD$11:$AD$1004)</f>
        <v>0</v>
      </c>
      <c r="Z907" s="95">
        <f>SUMIF($E$11:$E$1004,AA907,AB$11:$AB$1004)</f>
        <v>0</v>
      </c>
      <c r="AA907" s="97">
        <f t="shared" si="222"/>
        <v>897</v>
      </c>
      <c r="AB907" s="74">
        <f t="shared" si="212"/>
        <v>0</v>
      </c>
      <c r="AC907" s="74">
        <f t="shared" si="213"/>
        <v>0</v>
      </c>
      <c r="AD907" s="74">
        <f t="shared" si="214"/>
        <v>0</v>
      </c>
      <c r="AE907" s="96">
        <f t="shared" si="215"/>
        <v>0</v>
      </c>
      <c r="AF907" s="74" t="str">
        <f t="shared" si="216"/>
        <v>sans</v>
      </c>
      <c r="AG907" s="74">
        <f t="shared" si="217"/>
        <v>0</v>
      </c>
      <c r="AH907" s="74">
        <f t="shared" ref="AH907:AH970" si="224">IF($G$5=E907,AG907,0)</f>
        <v>0</v>
      </c>
      <c r="AI907" s="74">
        <f t="shared" si="223"/>
        <v>0</v>
      </c>
      <c r="AJ907" s="74">
        <f t="shared" si="218"/>
        <v>0</v>
      </c>
      <c r="AK907" s="74">
        <f t="shared" si="219"/>
        <v>0</v>
      </c>
    </row>
    <row r="908" spans="1:37" ht="15.75" customHeight="1">
      <c r="A908" s="20"/>
      <c r="B908" s="19"/>
      <c r="C908" s="19"/>
      <c r="D908" s="70"/>
      <c r="E908" s="71"/>
      <c r="F908" s="125" t="str">
        <f>IF($A908 &lt;&gt; "",VLOOKUP($A908,CSP!$1:$1048576,10,FALSE)/1000000,"")</f>
        <v/>
      </c>
      <c r="G908" s="125" t="str">
        <f>IF($A908 &lt;&gt; "",VLOOKUP($A908,CSP!$1:$1048576,14,FALSE)/1000000,"")</f>
        <v/>
      </c>
      <c r="H908" s="126" t="str">
        <f t="shared" si="220"/>
        <v/>
      </c>
      <c r="I908" s="126" t="str">
        <f t="shared" si="221"/>
        <v/>
      </c>
      <c r="J908" s="126" t="str">
        <f t="shared" ref="J908:J971" si="225">IF(OR(AND(B908="",C908=""),A908=""),"",IF(OR(AND(B908&lt;&gt;"",B908&lt;F908),AND(C908&lt;&gt;"",C908&lt;F908)),"sans",IF(OR(AND(C908&lt;&gt;"",C908&gt;=F908),AND(B908&gt;=F908,B908&lt;G908)),"D",IF(AND(B908&gt;=G908,B908&lt;10*G908,D908&lt;&gt;"oui"),"C",IF(OR(AND(B908&lt;1000*G908,D908="oui"),AND(B908&gt;=G908*10,B908&lt;1000*G908)),"B",IF(B908&gt;=1000*G908,"A",""))))))</f>
        <v/>
      </c>
      <c r="K908" s="132" t="str">
        <f>IF($A908 &lt;&gt; "",VLOOKUP($A908,CSP!$1:$1048576,11,FALSE),"")</f>
        <v/>
      </c>
      <c r="L908" s="133" t="str">
        <f>IF($A908 &lt;&gt; "",VLOOKUP($A908,CSP!$1:$1048576,25,FALSE),"")</f>
        <v/>
      </c>
      <c r="N908" s="142"/>
      <c r="O908" s="144"/>
      <c r="P908" s="141" t="str">
        <f t="shared" ref="P908:P971" ca="1" si="226">IF(OR(N908="",O908="",A908=""),"",N908/(2^((TODAY()-O908)/L908)))</f>
        <v/>
      </c>
      <c r="W908" s="96">
        <f>SUMIF($E$11:$E$1004,AA908,AE$11:$AE$1004)</f>
        <v>0</v>
      </c>
      <c r="X908" s="74" t="str">
        <f t="shared" ref="X908:X971" si="227">IF(Z908&gt;=1000,"A",IF(OR(Z908&gt;=10,Y908&gt;=1),"B",IF(Z908&gt;=1,"C",IF(W908&gt;=1,"D","sans"))))</f>
        <v>sans</v>
      </c>
      <c r="Y908" s="74">
        <f>SUMIF($E$11:$E$1004,AA908,AD$11:$AD$1004)</f>
        <v>0</v>
      </c>
      <c r="Z908" s="95">
        <f>SUMIF($E$11:$E$1004,AA908,AB$11:$AB$1004)</f>
        <v>0</v>
      </c>
      <c r="AA908" s="97">
        <f t="shared" si="222"/>
        <v>898</v>
      </c>
      <c r="AB908" s="74">
        <f t="shared" ref="AB908:AB971" si="228">IF(AND(B908&lt;&gt;"",G908&lt;&gt;""),B908/G908,0)</f>
        <v>0</v>
      </c>
      <c r="AC908" s="74">
        <f t="shared" ref="AC908:AC971" si="229">IF(AB908&gt;=1,1,0)</f>
        <v>0</v>
      </c>
      <c r="AD908" s="74">
        <f t="shared" ref="AD908:AD971" si="230">IF(AND(B908&lt;&gt;"",D908="oui"),1,0)</f>
        <v>0</v>
      </c>
      <c r="AE908" s="96">
        <f t="shared" ref="AE908:AE971" si="231">IF(B908&lt;&gt;"",B908/F908,0)</f>
        <v>0</v>
      </c>
      <c r="AF908" s="74" t="str">
        <f t="shared" ref="AF908:AF971" si="232">X908</f>
        <v>sans</v>
      </c>
      <c r="AG908" s="74">
        <f t="shared" ref="AG908:AG971" si="233">IF(B908&lt;&gt;"",IF(J908="sans",0,IF(J908="A",4,IF(J908="B",3,IF(J908="C",2,IF(J908="D",1,""))))),0)</f>
        <v>0</v>
      </c>
      <c r="AH908" s="74">
        <f t="shared" si="224"/>
        <v>0</v>
      </c>
      <c r="AI908" s="74">
        <f t="shared" si="223"/>
        <v>0</v>
      </c>
      <c r="AJ908" s="74">
        <f t="shared" ref="AJ908:AJ971" si="234">IF(AI908&gt;=1,1,0)</f>
        <v>0</v>
      </c>
      <c r="AK908" s="74">
        <f t="shared" ref="AK908:AK971" si="235">IF(C908&lt;&gt;"",L908,0)</f>
        <v>0</v>
      </c>
    </row>
    <row r="909" spans="1:37" ht="15.75" customHeight="1">
      <c r="A909" s="20"/>
      <c r="B909" s="19"/>
      <c r="C909" s="19"/>
      <c r="D909" s="70"/>
      <c r="E909" s="71"/>
      <c r="F909" s="125" t="str">
        <f>IF($A909 &lt;&gt; "",VLOOKUP($A909,CSP!$1:$1048576,10,FALSE)/1000000,"")</f>
        <v/>
      </c>
      <c r="G909" s="125" t="str">
        <f>IF($A909 &lt;&gt; "",VLOOKUP($A909,CSP!$1:$1048576,14,FALSE)/1000000,"")</f>
        <v/>
      </c>
      <c r="H909" s="126" t="str">
        <f t="shared" ref="H909:H972" si="236">IF(AND(C909&lt;&gt;0,A909&lt;&gt;""), $C909/$F909,"")</f>
        <v/>
      </c>
      <c r="I909" s="126" t="str">
        <f t="shared" ref="I909:I972" si="237">IF(AND(F909=0,OR(B909&lt;&gt;"",C909&lt;&gt;"")),1,IF(AND(A909&lt;&gt;"",OR(B909&lt;&gt;"",C909&lt;&gt;"")),(B909+C909)/F909,""))</f>
        <v/>
      </c>
      <c r="J909" s="126" t="str">
        <f t="shared" si="225"/>
        <v/>
      </c>
      <c r="K909" s="132" t="str">
        <f>IF($A909 &lt;&gt; "",VLOOKUP($A909,CSP!$1:$1048576,11,FALSE),"")</f>
        <v/>
      </c>
      <c r="L909" s="133" t="str">
        <f>IF($A909 &lt;&gt; "",VLOOKUP($A909,CSP!$1:$1048576,25,FALSE),"")</f>
        <v/>
      </c>
      <c r="N909" s="142"/>
      <c r="O909" s="144"/>
      <c r="P909" s="141" t="str">
        <f t="shared" ca="1" si="226"/>
        <v/>
      </c>
      <c r="W909" s="96">
        <f>SUMIF($E$11:$E$1004,AA909,AE$11:$AE$1004)</f>
        <v>0</v>
      </c>
      <c r="X909" s="74" t="str">
        <f t="shared" si="227"/>
        <v>sans</v>
      </c>
      <c r="Y909" s="74">
        <f>SUMIF($E$11:$E$1004,AA909,AD$11:$AD$1004)</f>
        <v>0</v>
      </c>
      <c r="Z909" s="95">
        <f>SUMIF($E$11:$E$1004,AA909,AB$11:$AB$1004)</f>
        <v>0</v>
      </c>
      <c r="AA909" s="97">
        <f t="shared" ref="AA909:AA972" si="238">1+AA908</f>
        <v>899</v>
      </c>
      <c r="AB909" s="74">
        <f t="shared" si="228"/>
        <v>0</v>
      </c>
      <c r="AC909" s="74">
        <f t="shared" si="229"/>
        <v>0</v>
      </c>
      <c r="AD909" s="74">
        <f t="shared" si="230"/>
        <v>0</v>
      </c>
      <c r="AE909" s="96">
        <f t="shared" si="231"/>
        <v>0</v>
      </c>
      <c r="AF909" s="74" t="str">
        <f t="shared" si="232"/>
        <v>sans</v>
      </c>
      <c r="AG909" s="74">
        <f t="shared" si="233"/>
        <v>0</v>
      </c>
      <c r="AH909" s="74">
        <f t="shared" si="224"/>
        <v>0</v>
      </c>
      <c r="AI909" s="74">
        <f t="shared" ref="AI909:AI972" si="239">IF(AND(B909&lt;&gt;"",ISNUMBER(K909),K909&lt;&gt;0),B909/K909,0)</f>
        <v>0</v>
      </c>
      <c r="AJ909" s="74">
        <f t="shared" si="234"/>
        <v>0</v>
      </c>
      <c r="AK909" s="74">
        <f t="shared" si="235"/>
        <v>0</v>
      </c>
    </row>
    <row r="910" spans="1:37" ht="15.75" customHeight="1">
      <c r="A910" s="20"/>
      <c r="B910" s="19"/>
      <c r="C910" s="19"/>
      <c r="D910" s="70"/>
      <c r="E910" s="71"/>
      <c r="F910" s="125" t="str">
        <f>IF($A910 &lt;&gt; "",VLOOKUP($A910,CSP!$1:$1048576,10,FALSE)/1000000,"")</f>
        <v/>
      </c>
      <c r="G910" s="125" t="str">
        <f>IF($A910 &lt;&gt; "",VLOOKUP($A910,CSP!$1:$1048576,14,FALSE)/1000000,"")</f>
        <v/>
      </c>
      <c r="H910" s="126" t="str">
        <f t="shared" si="236"/>
        <v/>
      </c>
      <c r="I910" s="126" t="str">
        <f t="shared" si="237"/>
        <v/>
      </c>
      <c r="J910" s="126" t="str">
        <f t="shared" si="225"/>
        <v/>
      </c>
      <c r="K910" s="132" t="str">
        <f>IF($A910 &lt;&gt; "",VLOOKUP($A910,CSP!$1:$1048576,11,FALSE),"")</f>
        <v/>
      </c>
      <c r="L910" s="133" t="str">
        <f>IF($A910 &lt;&gt; "",VLOOKUP($A910,CSP!$1:$1048576,25,FALSE),"")</f>
        <v/>
      </c>
      <c r="N910" s="142"/>
      <c r="O910" s="144"/>
      <c r="P910" s="141" t="str">
        <f t="shared" ca="1" si="226"/>
        <v/>
      </c>
      <c r="W910" s="96">
        <f>SUMIF($E$11:$E$1004,AA910,AE$11:$AE$1004)</f>
        <v>0</v>
      </c>
      <c r="X910" s="74" t="str">
        <f t="shared" si="227"/>
        <v>sans</v>
      </c>
      <c r="Y910" s="74">
        <f>SUMIF($E$11:$E$1004,AA910,AD$11:$AD$1004)</f>
        <v>0</v>
      </c>
      <c r="Z910" s="95">
        <f>SUMIF($E$11:$E$1004,AA910,AB$11:$AB$1004)</f>
        <v>0</v>
      </c>
      <c r="AA910" s="97">
        <f t="shared" si="238"/>
        <v>900</v>
      </c>
      <c r="AB910" s="74">
        <f t="shared" si="228"/>
        <v>0</v>
      </c>
      <c r="AC910" s="74">
        <f t="shared" si="229"/>
        <v>0</v>
      </c>
      <c r="AD910" s="74">
        <f t="shared" si="230"/>
        <v>0</v>
      </c>
      <c r="AE910" s="96">
        <f t="shared" si="231"/>
        <v>0</v>
      </c>
      <c r="AF910" s="74" t="str">
        <f t="shared" si="232"/>
        <v>sans</v>
      </c>
      <c r="AG910" s="74">
        <f t="shared" si="233"/>
        <v>0</v>
      </c>
      <c r="AH910" s="74">
        <f t="shared" si="224"/>
        <v>0</v>
      </c>
      <c r="AI910" s="74">
        <f t="shared" si="239"/>
        <v>0</v>
      </c>
      <c r="AJ910" s="74">
        <f t="shared" si="234"/>
        <v>0</v>
      </c>
      <c r="AK910" s="74">
        <f t="shared" si="235"/>
        <v>0</v>
      </c>
    </row>
    <row r="911" spans="1:37" ht="15.75" customHeight="1">
      <c r="A911" s="20"/>
      <c r="B911" s="19"/>
      <c r="C911" s="19"/>
      <c r="D911" s="70"/>
      <c r="E911" s="71"/>
      <c r="F911" s="125" t="str">
        <f>IF($A911 &lt;&gt; "",VLOOKUP($A911,CSP!$1:$1048576,10,FALSE)/1000000,"")</f>
        <v/>
      </c>
      <c r="G911" s="125" t="str">
        <f>IF($A911 &lt;&gt; "",VLOOKUP($A911,CSP!$1:$1048576,14,FALSE)/1000000,"")</f>
        <v/>
      </c>
      <c r="H911" s="126" t="str">
        <f t="shared" si="236"/>
        <v/>
      </c>
      <c r="I911" s="126" t="str">
        <f t="shared" si="237"/>
        <v/>
      </c>
      <c r="J911" s="126" t="str">
        <f t="shared" si="225"/>
        <v/>
      </c>
      <c r="K911" s="132" t="str">
        <f>IF($A911 &lt;&gt; "",VLOOKUP($A911,CSP!$1:$1048576,11,FALSE),"")</f>
        <v/>
      </c>
      <c r="L911" s="133" t="str">
        <f>IF($A911 &lt;&gt; "",VLOOKUP($A911,CSP!$1:$1048576,25,FALSE),"")</f>
        <v/>
      </c>
      <c r="N911" s="142"/>
      <c r="O911" s="144"/>
      <c r="P911" s="141" t="str">
        <f t="shared" ca="1" si="226"/>
        <v/>
      </c>
      <c r="W911" s="96">
        <f>SUMIF($E$11:$E$1004,AA911,AE$11:$AE$1004)</f>
        <v>0</v>
      </c>
      <c r="X911" s="74" t="str">
        <f t="shared" si="227"/>
        <v>sans</v>
      </c>
      <c r="Y911" s="74">
        <f>SUMIF($E$11:$E$1004,AA911,AD$11:$AD$1004)</f>
        <v>0</v>
      </c>
      <c r="Z911" s="95">
        <f>SUMIF($E$11:$E$1004,AA911,AB$11:$AB$1004)</f>
        <v>0</v>
      </c>
      <c r="AA911" s="97">
        <f t="shared" si="238"/>
        <v>901</v>
      </c>
      <c r="AB911" s="74">
        <f t="shared" si="228"/>
        <v>0</v>
      </c>
      <c r="AC911" s="74">
        <f t="shared" si="229"/>
        <v>0</v>
      </c>
      <c r="AD911" s="74">
        <f t="shared" si="230"/>
        <v>0</v>
      </c>
      <c r="AE911" s="96">
        <f t="shared" si="231"/>
        <v>0</v>
      </c>
      <c r="AF911" s="74" t="str">
        <f t="shared" si="232"/>
        <v>sans</v>
      </c>
      <c r="AG911" s="74">
        <f t="shared" si="233"/>
        <v>0</v>
      </c>
      <c r="AH911" s="74">
        <f t="shared" si="224"/>
        <v>0</v>
      </c>
      <c r="AI911" s="74">
        <f t="shared" si="239"/>
        <v>0</v>
      </c>
      <c r="AJ911" s="74">
        <f t="shared" si="234"/>
        <v>0</v>
      </c>
      <c r="AK911" s="74">
        <f t="shared" si="235"/>
        <v>0</v>
      </c>
    </row>
    <row r="912" spans="1:37" ht="15.75" customHeight="1">
      <c r="A912" s="20"/>
      <c r="B912" s="19"/>
      <c r="C912" s="19"/>
      <c r="D912" s="70"/>
      <c r="E912" s="71"/>
      <c r="F912" s="125" t="str">
        <f>IF($A912 &lt;&gt; "",VLOOKUP($A912,CSP!$1:$1048576,10,FALSE)/1000000,"")</f>
        <v/>
      </c>
      <c r="G912" s="125" t="str">
        <f>IF($A912 &lt;&gt; "",VLOOKUP($A912,CSP!$1:$1048576,14,FALSE)/1000000,"")</f>
        <v/>
      </c>
      <c r="H912" s="126" t="str">
        <f t="shared" si="236"/>
        <v/>
      </c>
      <c r="I912" s="126" t="str">
        <f t="shared" si="237"/>
        <v/>
      </c>
      <c r="J912" s="126" t="str">
        <f t="shared" si="225"/>
        <v/>
      </c>
      <c r="K912" s="132" t="str">
        <f>IF($A912 &lt;&gt; "",VLOOKUP($A912,CSP!$1:$1048576,11,FALSE),"")</f>
        <v/>
      </c>
      <c r="L912" s="133" t="str">
        <f>IF($A912 &lt;&gt; "",VLOOKUP($A912,CSP!$1:$1048576,25,FALSE),"")</f>
        <v/>
      </c>
      <c r="N912" s="142"/>
      <c r="O912" s="144"/>
      <c r="P912" s="141" t="str">
        <f t="shared" ca="1" si="226"/>
        <v/>
      </c>
      <c r="W912" s="96">
        <f>SUMIF($E$11:$E$1004,AA912,AE$11:$AE$1004)</f>
        <v>0</v>
      </c>
      <c r="X912" s="74" t="str">
        <f t="shared" si="227"/>
        <v>sans</v>
      </c>
      <c r="Y912" s="74">
        <f>SUMIF($E$11:$E$1004,AA912,AD$11:$AD$1004)</f>
        <v>0</v>
      </c>
      <c r="Z912" s="95">
        <f>SUMIF($E$11:$E$1004,AA912,AB$11:$AB$1004)</f>
        <v>0</v>
      </c>
      <c r="AA912" s="97">
        <f t="shared" si="238"/>
        <v>902</v>
      </c>
      <c r="AB912" s="74">
        <f t="shared" si="228"/>
        <v>0</v>
      </c>
      <c r="AC912" s="74">
        <f t="shared" si="229"/>
        <v>0</v>
      </c>
      <c r="AD912" s="74">
        <f t="shared" si="230"/>
        <v>0</v>
      </c>
      <c r="AE912" s="96">
        <f t="shared" si="231"/>
        <v>0</v>
      </c>
      <c r="AF912" s="74" t="str">
        <f t="shared" si="232"/>
        <v>sans</v>
      </c>
      <c r="AG912" s="74">
        <f t="shared" si="233"/>
        <v>0</v>
      </c>
      <c r="AH912" s="74">
        <f t="shared" si="224"/>
        <v>0</v>
      </c>
      <c r="AI912" s="74">
        <f t="shared" si="239"/>
        <v>0</v>
      </c>
      <c r="AJ912" s="74">
        <f t="shared" si="234"/>
        <v>0</v>
      </c>
      <c r="AK912" s="74">
        <f t="shared" si="235"/>
        <v>0</v>
      </c>
    </row>
    <row r="913" spans="1:37" ht="15.75" customHeight="1">
      <c r="A913" s="20"/>
      <c r="B913" s="19"/>
      <c r="C913" s="19"/>
      <c r="D913" s="70"/>
      <c r="E913" s="71"/>
      <c r="F913" s="125" t="str">
        <f>IF($A913 &lt;&gt; "",VLOOKUP($A913,CSP!$1:$1048576,10,FALSE)/1000000,"")</f>
        <v/>
      </c>
      <c r="G913" s="125" t="str">
        <f>IF($A913 &lt;&gt; "",VLOOKUP($A913,CSP!$1:$1048576,14,FALSE)/1000000,"")</f>
        <v/>
      </c>
      <c r="H913" s="126" t="str">
        <f t="shared" si="236"/>
        <v/>
      </c>
      <c r="I913" s="126" t="str">
        <f t="shared" si="237"/>
        <v/>
      </c>
      <c r="J913" s="126" t="str">
        <f t="shared" si="225"/>
        <v/>
      </c>
      <c r="K913" s="132" t="str">
        <f>IF($A913 &lt;&gt; "",VLOOKUP($A913,CSP!$1:$1048576,11,FALSE),"")</f>
        <v/>
      </c>
      <c r="L913" s="133" t="str">
        <f>IF($A913 &lt;&gt; "",VLOOKUP($A913,CSP!$1:$1048576,25,FALSE),"")</f>
        <v/>
      </c>
      <c r="N913" s="142"/>
      <c r="O913" s="144"/>
      <c r="P913" s="141" t="str">
        <f t="shared" ca="1" si="226"/>
        <v/>
      </c>
      <c r="W913" s="96">
        <f>SUMIF($E$11:$E$1004,AA913,AE$11:$AE$1004)</f>
        <v>0</v>
      </c>
      <c r="X913" s="74" t="str">
        <f t="shared" si="227"/>
        <v>sans</v>
      </c>
      <c r="Y913" s="74">
        <f>SUMIF($E$11:$E$1004,AA913,AD$11:$AD$1004)</f>
        <v>0</v>
      </c>
      <c r="Z913" s="95">
        <f>SUMIF($E$11:$E$1004,AA913,AB$11:$AB$1004)</f>
        <v>0</v>
      </c>
      <c r="AA913" s="97">
        <f t="shared" si="238"/>
        <v>903</v>
      </c>
      <c r="AB913" s="74">
        <f t="shared" si="228"/>
        <v>0</v>
      </c>
      <c r="AC913" s="74">
        <f t="shared" si="229"/>
        <v>0</v>
      </c>
      <c r="AD913" s="74">
        <f t="shared" si="230"/>
        <v>0</v>
      </c>
      <c r="AE913" s="96">
        <f t="shared" si="231"/>
        <v>0</v>
      </c>
      <c r="AF913" s="74" t="str">
        <f t="shared" si="232"/>
        <v>sans</v>
      </c>
      <c r="AG913" s="74">
        <f t="shared" si="233"/>
        <v>0</v>
      </c>
      <c r="AH913" s="74">
        <f t="shared" si="224"/>
        <v>0</v>
      </c>
      <c r="AI913" s="74">
        <f t="shared" si="239"/>
        <v>0</v>
      </c>
      <c r="AJ913" s="74">
        <f t="shared" si="234"/>
        <v>0</v>
      </c>
      <c r="AK913" s="74">
        <f t="shared" si="235"/>
        <v>0</v>
      </c>
    </row>
    <row r="914" spans="1:37" ht="15.75" customHeight="1">
      <c r="A914" s="20"/>
      <c r="B914" s="19"/>
      <c r="C914" s="19"/>
      <c r="D914" s="70"/>
      <c r="E914" s="71"/>
      <c r="F914" s="125" t="str">
        <f>IF($A914 &lt;&gt; "",VLOOKUP($A914,CSP!$1:$1048576,10,FALSE)/1000000,"")</f>
        <v/>
      </c>
      <c r="G914" s="125" t="str">
        <f>IF($A914 &lt;&gt; "",VLOOKUP($A914,CSP!$1:$1048576,14,FALSE)/1000000,"")</f>
        <v/>
      </c>
      <c r="H914" s="126" t="str">
        <f t="shared" si="236"/>
        <v/>
      </c>
      <c r="I914" s="126" t="str">
        <f t="shared" si="237"/>
        <v/>
      </c>
      <c r="J914" s="126" t="str">
        <f t="shared" si="225"/>
        <v/>
      </c>
      <c r="K914" s="132" t="str">
        <f>IF($A914 &lt;&gt; "",VLOOKUP($A914,CSP!$1:$1048576,11,FALSE),"")</f>
        <v/>
      </c>
      <c r="L914" s="133" t="str">
        <f>IF($A914 &lt;&gt; "",VLOOKUP($A914,CSP!$1:$1048576,25,FALSE),"")</f>
        <v/>
      </c>
      <c r="N914" s="142"/>
      <c r="O914" s="144"/>
      <c r="P914" s="141" t="str">
        <f t="shared" ca="1" si="226"/>
        <v/>
      </c>
      <c r="W914" s="96">
        <f>SUMIF($E$11:$E$1004,AA914,AE$11:$AE$1004)</f>
        <v>0</v>
      </c>
      <c r="X914" s="74" t="str">
        <f t="shared" si="227"/>
        <v>sans</v>
      </c>
      <c r="Y914" s="74">
        <f>SUMIF($E$11:$E$1004,AA914,AD$11:$AD$1004)</f>
        <v>0</v>
      </c>
      <c r="Z914" s="95">
        <f>SUMIF($E$11:$E$1004,AA914,AB$11:$AB$1004)</f>
        <v>0</v>
      </c>
      <c r="AA914" s="97">
        <f t="shared" si="238"/>
        <v>904</v>
      </c>
      <c r="AB914" s="74">
        <f t="shared" si="228"/>
        <v>0</v>
      </c>
      <c r="AC914" s="74">
        <f t="shared" si="229"/>
        <v>0</v>
      </c>
      <c r="AD914" s="74">
        <f t="shared" si="230"/>
        <v>0</v>
      </c>
      <c r="AE914" s="96">
        <f t="shared" si="231"/>
        <v>0</v>
      </c>
      <c r="AF914" s="74" t="str">
        <f t="shared" si="232"/>
        <v>sans</v>
      </c>
      <c r="AG914" s="74">
        <f t="shared" si="233"/>
        <v>0</v>
      </c>
      <c r="AH914" s="74">
        <f t="shared" si="224"/>
        <v>0</v>
      </c>
      <c r="AI914" s="74">
        <f t="shared" si="239"/>
        <v>0</v>
      </c>
      <c r="AJ914" s="74">
        <f t="shared" si="234"/>
        <v>0</v>
      </c>
      <c r="AK914" s="74">
        <f t="shared" si="235"/>
        <v>0</v>
      </c>
    </row>
    <row r="915" spans="1:37" ht="15.75" customHeight="1">
      <c r="A915" s="20"/>
      <c r="B915" s="19"/>
      <c r="C915" s="19"/>
      <c r="D915" s="70"/>
      <c r="E915" s="71"/>
      <c r="F915" s="125" t="str">
        <f>IF($A915 &lt;&gt; "",VLOOKUP($A915,CSP!$1:$1048576,10,FALSE)/1000000,"")</f>
        <v/>
      </c>
      <c r="G915" s="125" t="str">
        <f>IF($A915 &lt;&gt; "",VLOOKUP($A915,CSP!$1:$1048576,14,FALSE)/1000000,"")</f>
        <v/>
      </c>
      <c r="H915" s="126" t="str">
        <f t="shared" si="236"/>
        <v/>
      </c>
      <c r="I915" s="126" t="str">
        <f t="shared" si="237"/>
        <v/>
      </c>
      <c r="J915" s="126" t="str">
        <f t="shared" si="225"/>
        <v/>
      </c>
      <c r="K915" s="132" t="str">
        <f>IF($A915 &lt;&gt; "",VLOOKUP($A915,CSP!$1:$1048576,11,FALSE),"")</f>
        <v/>
      </c>
      <c r="L915" s="133" t="str">
        <f>IF($A915 &lt;&gt; "",VLOOKUP($A915,CSP!$1:$1048576,25,FALSE),"")</f>
        <v/>
      </c>
      <c r="N915" s="142"/>
      <c r="O915" s="144"/>
      <c r="P915" s="141" t="str">
        <f t="shared" ca="1" si="226"/>
        <v/>
      </c>
      <c r="W915" s="96">
        <f>SUMIF($E$11:$E$1004,AA915,AE$11:$AE$1004)</f>
        <v>0</v>
      </c>
      <c r="X915" s="74" t="str">
        <f t="shared" si="227"/>
        <v>sans</v>
      </c>
      <c r="Y915" s="74">
        <f>SUMIF($E$11:$E$1004,AA915,AD$11:$AD$1004)</f>
        <v>0</v>
      </c>
      <c r="Z915" s="95">
        <f>SUMIF($E$11:$E$1004,AA915,AB$11:$AB$1004)</f>
        <v>0</v>
      </c>
      <c r="AA915" s="97">
        <f t="shared" si="238"/>
        <v>905</v>
      </c>
      <c r="AB915" s="74">
        <f t="shared" si="228"/>
        <v>0</v>
      </c>
      <c r="AC915" s="74">
        <f t="shared" si="229"/>
        <v>0</v>
      </c>
      <c r="AD915" s="74">
        <f t="shared" si="230"/>
        <v>0</v>
      </c>
      <c r="AE915" s="96">
        <f t="shared" si="231"/>
        <v>0</v>
      </c>
      <c r="AF915" s="74" t="str">
        <f t="shared" si="232"/>
        <v>sans</v>
      </c>
      <c r="AG915" s="74">
        <f t="shared" si="233"/>
        <v>0</v>
      </c>
      <c r="AH915" s="74">
        <f t="shared" si="224"/>
        <v>0</v>
      </c>
      <c r="AI915" s="74">
        <f t="shared" si="239"/>
        <v>0</v>
      </c>
      <c r="AJ915" s="74">
        <f t="shared" si="234"/>
        <v>0</v>
      </c>
      <c r="AK915" s="74">
        <f t="shared" si="235"/>
        <v>0</v>
      </c>
    </row>
    <row r="916" spans="1:37" ht="15.75" customHeight="1">
      <c r="A916" s="20"/>
      <c r="B916" s="19"/>
      <c r="C916" s="19"/>
      <c r="D916" s="70"/>
      <c r="E916" s="71"/>
      <c r="F916" s="125" t="str">
        <f>IF($A916 &lt;&gt; "",VLOOKUP($A916,CSP!$1:$1048576,10,FALSE)/1000000,"")</f>
        <v/>
      </c>
      <c r="G916" s="125" t="str">
        <f>IF($A916 &lt;&gt; "",VLOOKUP($A916,CSP!$1:$1048576,14,FALSE)/1000000,"")</f>
        <v/>
      </c>
      <c r="H916" s="126" t="str">
        <f t="shared" si="236"/>
        <v/>
      </c>
      <c r="I916" s="126" t="str">
        <f t="shared" si="237"/>
        <v/>
      </c>
      <c r="J916" s="126" t="str">
        <f t="shared" si="225"/>
        <v/>
      </c>
      <c r="K916" s="132" t="str">
        <f>IF($A916 &lt;&gt; "",VLOOKUP($A916,CSP!$1:$1048576,11,FALSE),"")</f>
        <v/>
      </c>
      <c r="L916" s="133" t="str">
        <f>IF($A916 &lt;&gt; "",VLOOKUP($A916,CSP!$1:$1048576,25,FALSE),"")</f>
        <v/>
      </c>
      <c r="N916" s="142"/>
      <c r="O916" s="144"/>
      <c r="P916" s="141" t="str">
        <f t="shared" ca="1" si="226"/>
        <v/>
      </c>
      <c r="W916" s="96">
        <f>SUMIF($E$11:$E$1004,AA916,AE$11:$AE$1004)</f>
        <v>0</v>
      </c>
      <c r="X916" s="74" t="str">
        <f t="shared" si="227"/>
        <v>sans</v>
      </c>
      <c r="Y916" s="74">
        <f>SUMIF($E$11:$E$1004,AA916,AD$11:$AD$1004)</f>
        <v>0</v>
      </c>
      <c r="Z916" s="95">
        <f>SUMIF($E$11:$E$1004,AA916,AB$11:$AB$1004)</f>
        <v>0</v>
      </c>
      <c r="AA916" s="97">
        <f t="shared" si="238"/>
        <v>906</v>
      </c>
      <c r="AB916" s="74">
        <f t="shared" si="228"/>
        <v>0</v>
      </c>
      <c r="AC916" s="74">
        <f t="shared" si="229"/>
        <v>0</v>
      </c>
      <c r="AD916" s="74">
        <f t="shared" si="230"/>
        <v>0</v>
      </c>
      <c r="AE916" s="96">
        <f t="shared" si="231"/>
        <v>0</v>
      </c>
      <c r="AF916" s="74" t="str">
        <f t="shared" si="232"/>
        <v>sans</v>
      </c>
      <c r="AG916" s="74">
        <f t="shared" si="233"/>
        <v>0</v>
      </c>
      <c r="AH916" s="74">
        <f t="shared" si="224"/>
        <v>0</v>
      </c>
      <c r="AI916" s="74">
        <f t="shared" si="239"/>
        <v>0</v>
      </c>
      <c r="AJ916" s="74">
        <f t="shared" si="234"/>
        <v>0</v>
      </c>
      <c r="AK916" s="74">
        <f t="shared" si="235"/>
        <v>0</v>
      </c>
    </row>
    <row r="917" spans="1:37" ht="15.75" customHeight="1">
      <c r="A917" s="20"/>
      <c r="B917" s="19"/>
      <c r="C917" s="19"/>
      <c r="D917" s="70"/>
      <c r="E917" s="71"/>
      <c r="F917" s="125" t="str">
        <f>IF($A917 &lt;&gt; "",VLOOKUP($A917,CSP!$1:$1048576,10,FALSE)/1000000,"")</f>
        <v/>
      </c>
      <c r="G917" s="125" t="str">
        <f>IF($A917 &lt;&gt; "",VLOOKUP($A917,CSP!$1:$1048576,14,FALSE)/1000000,"")</f>
        <v/>
      </c>
      <c r="H917" s="126" t="str">
        <f t="shared" si="236"/>
        <v/>
      </c>
      <c r="I917" s="126" t="str">
        <f t="shared" si="237"/>
        <v/>
      </c>
      <c r="J917" s="126" t="str">
        <f t="shared" si="225"/>
        <v/>
      </c>
      <c r="K917" s="132" t="str">
        <f>IF($A917 &lt;&gt; "",VLOOKUP($A917,CSP!$1:$1048576,11,FALSE),"")</f>
        <v/>
      </c>
      <c r="L917" s="133" t="str">
        <f>IF($A917 &lt;&gt; "",VLOOKUP($A917,CSP!$1:$1048576,25,FALSE),"")</f>
        <v/>
      </c>
      <c r="N917" s="142"/>
      <c r="O917" s="144"/>
      <c r="P917" s="141" t="str">
        <f t="shared" ca="1" si="226"/>
        <v/>
      </c>
      <c r="W917" s="96">
        <f>SUMIF($E$11:$E$1004,AA917,AE$11:$AE$1004)</f>
        <v>0</v>
      </c>
      <c r="X917" s="74" t="str">
        <f t="shared" si="227"/>
        <v>sans</v>
      </c>
      <c r="Y917" s="74">
        <f>SUMIF($E$11:$E$1004,AA917,AD$11:$AD$1004)</f>
        <v>0</v>
      </c>
      <c r="Z917" s="95">
        <f>SUMIF($E$11:$E$1004,AA917,AB$11:$AB$1004)</f>
        <v>0</v>
      </c>
      <c r="AA917" s="97">
        <f t="shared" si="238"/>
        <v>907</v>
      </c>
      <c r="AB917" s="74">
        <f t="shared" si="228"/>
        <v>0</v>
      </c>
      <c r="AC917" s="74">
        <f t="shared" si="229"/>
        <v>0</v>
      </c>
      <c r="AD917" s="74">
        <f t="shared" si="230"/>
        <v>0</v>
      </c>
      <c r="AE917" s="96">
        <f t="shared" si="231"/>
        <v>0</v>
      </c>
      <c r="AF917" s="74" t="str">
        <f t="shared" si="232"/>
        <v>sans</v>
      </c>
      <c r="AG917" s="74">
        <f t="shared" si="233"/>
        <v>0</v>
      </c>
      <c r="AH917" s="74">
        <f t="shared" si="224"/>
        <v>0</v>
      </c>
      <c r="AI917" s="74">
        <f t="shared" si="239"/>
        <v>0</v>
      </c>
      <c r="AJ917" s="74">
        <f t="shared" si="234"/>
        <v>0</v>
      </c>
      <c r="AK917" s="74">
        <f t="shared" si="235"/>
        <v>0</v>
      </c>
    </row>
    <row r="918" spans="1:37" ht="15.75" customHeight="1">
      <c r="A918" s="20"/>
      <c r="B918" s="19"/>
      <c r="C918" s="19"/>
      <c r="D918" s="70"/>
      <c r="E918" s="71"/>
      <c r="F918" s="125" t="str">
        <f>IF($A918 &lt;&gt; "",VLOOKUP($A918,CSP!$1:$1048576,10,FALSE)/1000000,"")</f>
        <v/>
      </c>
      <c r="G918" s="125" t="str">
        <f>IF($A918 &lt;&gt; "",VLOOKUP($A918,CSP!$1:$1048576,14,FALSE)/1000000,"")</f>
        <v/>
      </c>
      <c r="H918" s="126" t="str">
        <f t="shared" si="236"/>
        <v/>
      </c>
      <c r="I918" s="126" t="str">
        <f t="shared" si="237"/>
        <v/>
      </c>
      <c r="J918" s="126" t="str">
        <f t="shared" si="225"/>
        <v/>
      </c>
      <c r="K918" s="132" t="str">
        <f>IF($A918 &lt;&gt; "",VLOOKUP($A918,CSP!$1:$1048576,11,FALSE),"")</f>
        <v/>
      </c>
      <c r="L918" s="133" t="str">
        <f>IF($A918 &lt;&gt; "",VLOOKUP($A918,CSP!$1:$1048576,25,FALSE),"")</f>
        <v/>
      </c>
      <c r="N918" s="142"/>
      <c r="O918" s="144"/>
      <c r="P918" s="141" t="str">
        <f t="shared" ca="1" si="226"/>
        <v/>
      </c>
      <c r="W918" s="96">
        <f>SUMIF($E$11:$E$1004,AA918,AE$11:$AE$1004)</f>
        <v>0</v>
      </c>
      <c r="X918" s="74" t="str">
        <f t="shared" si="227"/>
        <v>sans</v>
      </c>
      <c r="Y918" s="74">
        <f>SUMIF($E$11:$E$1004,AA918,AD$11:$AD$1004)</f>
        <v>0</v>
      </c>
      <c r="Z918" s="95">
        <f>SUMIF($E$11:$E$1004,AA918,AB$11:$AB$1004)</f>
        <v>0</v>
      </c>
      <c r="AA918" s="97">
        <f t="shared" si="238"/>
        <v>908</v>
      </c>
      <c r="AB918" s="74">
        <f t="shared" si="228"/>
        <v>0</v>
      </c>
      <c r="AC918" s="74">
        <f t="shared" si="229"/>
        <v>0</v>
      </c>
      <c r="AD918" s="74">
        <f t="shared" si="230"/>
        <v>0</v>
      </c>
      <c r="AE918" s="96">
        <f t="shared" si="231"/>
        <v>0</v>
      </c>
      <c r="AF918" s="74" t="str">
        <f t="shared" si="232"/>
        <v>sans</v>
      </c>
      <c r="AG918" s="74">
        <f t="shared" si="233"/>
        <v>0</v>
      </c>
      <c r="AH918" s="74">
        <f t="shared" si="224"/>
        <v>0</v>
      </c>
      <c r="AI918" s="74">
        <f t="shared" si="239"/>
        <v>0</v>
      </c>
      <c r="AJ918" s="74">
        <f t="shared" si="234"/>
        <v>0</v>
      </c>
      <c r="AK918" s="74">
        <f t="shared" si="235"/>
        <v>0</v>
      </c>
    </row>
    <row r="919" spans="1:37" ht="15.75" customHeight="1">
      <c r="A919" s="20"/>
      <c r="B919" s="19"/>
      <c r="C919" s="19"/>
      <c r="D919" s="70"/>
      <c r="E919" s="71"/>
      <c r="F919" s="125" t="str">
        <f>IF($A919 &lt;&gt; "",VLOOKUP($A919,CSP!$1:$1048576,10,FALSE)/1000000,"")</f>
        <v/>
      </c>
      <c r="G919" s="125" t="str">
        <f>IF($A919 &lt;&gt; "",VLOOKUP($A919,CSP!$1:$1048576,14,FALSE)/1000000,"")</f>
        <v/>
      </c>
      <c r="H919" s="126" t="str">
        <f t="shared" si="236"/>
        <v/>
      </c>
      <c r="I919" s="126" t="str">
        <f t="shared" si="237"/>
        <v/>
      </c>
      <c r="J919" s="126" t="str">
        <f t="shared" si="225"/>
        <v/>
      </c>
      <c r="K919" s="132" t="str">
        <f>IF($A919 &lt;&gt; "",VLOOKUP($A919,CSP!$1:$1048576,11,FALSE),"")</f>
        <v/>
      </c>
      <c r="L919" s="133" t="str">
        <f>IF($A919 &lt;&gt; "",VLOOKUP($A919,CSP!$1:$1048576,25,FALSE),"")</f>
        <v/>
      </c>
      <c r="N919" s="142"/>
      <c r="O919" s="144"/>
      <c r="P919" s="141" t="str">
        <f t="shared" ca="1" si="226"/>
        <v/>
      </c>
      <c r="W919" s="96">
        <f>SUMIF($E$11:$E$1004,AA919,AE$11:$AE$1004)</f>
        <v>0</v>
      </c>
      <c r="X919" s="74" t="str">
        <f t="shared" si="227"/>
        <v>sans</v>
      </c>
      <c r="Y919" s="74">
        <f>SUMIF($E$11:$E$1004,AA919,AD$11:$AD$1004)</f>
        <v>0</v>
      </c>
      <c r="Z919" s="95">
        <f>SUMIF($E$11:$E$1004,AA919,AB$11:$AB$1004)</f>
        <v>0</v>
      </c>
      <c r="AA919" s="97">
        <f t="shared" si="238"/>
        <v>909</v>
      </c>
      <c r="AB919" s="74">
        <f t="shared" si="228"/>
        <v>0</v>
      </c>
      <c r="AC919" s="74">
        <f t="shared" si="229"/>
        <v>0</v>
      </c>
      <c r="AD919" s="74">
        <f t="shared" si="230"/>
        <v>0</v>
      </c>
      <c r="AE919" s="96">
        <f t="shared" si="231"/>
        <v>0</v>
      </c>
      <c r="AF919" s="74" t="str">
        <f t="shared" si="232"/>
        <v>sans</v>
      </c>
      <c r="AG919" s="74">
        <f t="shared" si="233"/>
        <v>0</v>
      </c>
      <c r="AH919" s="74">
        <f t="shared" si="224"/>
        <v>0</v>
      </c>
      <c r="AI919" s="74">
        <f t="shared" si="239"/>
        <v>0</v>
      </c>
      <c r="AJ919" s="74">
        <f t="shared" si="234"/>
        <v>0</v>
      </c>
      <c r="AK919" s="74">
        <f t="shared" si="235"/>
        <v>0</v>
      </c>
    </row>
    <row r="920" spans="1:37" ht="15.75" customHeight="1">
      <c r="A920" s="20"/>
      <c r="B920" s="19"/>
      <c r="C920" s="19"/>
      <c r="D920" s="70"/>
      <c r="E920" s="71"/>
      <c r="F920" s="125" t="str">
        <f>IF($A920 &lt;&gt; "",VLOOKUP($A920,CSP!$1:$1048576,10,FALSE)/1000000,"")</f>
        <v/>
      </c>
      <c r="G920" s="125" t="str">
        <f>IF($A920 &lt;&gt; "",VLOOKUP($A920,CSP!$1:$1048576,14,FALSE)/1000000,"")</f>
        <v/>
      </c>
      <c r="H920" s="126" t="str">
        <f t="shared" si="236"/>
        <v/>
      </c>
      <c r="I920" s="126" t="str">
        <f t="shared" si="237"/>
        <v/>
      </c>
      <c r="J920" s="126" t="str">
        <f t="shared" si="225"/>
        <v/>
      </c>
      <c r="K920" s="132" t="str">
        <f>IF($A920 &lt;&gt; "",VLOOKUP($A920,CSP!$1:$1048576,11,FALSE),"")</f>
        <v/>
      </c>
      <c r="L920" s="133" t="str">
        <f>IF($A920 &lt;&gt; "",VLOOKUP($A920,CSP!$1:$1048576,25,FALSE),"")</f>
        <v/>
      </c>
      <c r="N920" s="142"/>
      <c r="O920" s="144"/>
      <c r="P920" s="141" t="str">
        <f t="shared" ca="1" si="226"/>
        <v/>
      </c>
      <c r="W920" s="96">
        <f>SUMIF($E$11:$E$1004,AA920,AE$11:$AE$1004)</f>
        <v>0</v>
      </c>
      <c r="X920" s="74" t="str">
        <f t="shared" si="227"/>
        <v>sans</v>
      </c>
      <c r="Y920" s="74">
        <f>SUMIF($E$11:$E$1004,AA920,AD$11:$AD$1004)</f>
        <v>0</v>
      </c>
      <c r="Z920" s="95">
        <f>SUMIF($E$11:$E$1004,AA920,AB$11:$AB$1004)</f>
        <v>0</v>
      </c>
      <c r="AA920" s="97">
        <f t="shared" si="238"/>
        <v>910</v>
      </c>
      <c r="AB920" s="74">
        <f t="shared" si="228"/>
        <v>0</v>
      </c>
      <c r="AC920" s="74">
        <f t="shared" si="229"/>
        <v>0</v>
      </c>
      <c r="AD920" s="74">
        <f t="shared" si="230"/>
        <v>0</v>
      </c>
      <c r="AE920" s="96">
        <f t="shared" si="231"/>
        <v>0</v>
      </c>
      <c r="AF920" s="74" t="str">
        <f t="shared" si="232"/>
        <v>sans</v>
      </c>
      <c r="AG920" s="74">
        <f t="shared" si="233"/>
        <v>0</v>
      </c>
      <c r="AH920" s="74">
        <f t="shared" si="224"/>
        <v>0</v>
      </c>
      <c r="AI920" s="74">
        <f t="shared" si="239"/>
        <v>0</v>
      </c>
      <c r="AJ920" s="74">
        <f t="shared" si="234"/>
        <v>0</v>
      </c>
      <c r="AK920" s="74">
        <f t="shared" si="235"/>
        <v>0</v>
      </c>
    </row>
    <row r="921" spans="1:37" ht="15.75" customHeight="1">
      <c r="A921" s="20"/>
      <c r="B921" s="19"/>
      <c r="C921" s="19"/>
      <c r="D921" s="70"/>
      <c r="E921" s="71"/>
      <c r="F921" s="125" t="str">
        <f>IF($A921 &lt;&gt; "",VLOOKUP($A921,CSP!$1:$1048576,10,FALSE)/1000000,"")</f>
        <v/>
      </c>
      <c r="G921" s="125" t="str">
        <f>IF($A921 &lt;&gt; "",VLOOKUP($A921,CSP!$1:$1048576,14,FALSE)/1000000,"")</f>
        <v/>
      </c>
      <c r="H921" s="126" t="str">
        <f t="shared" si="236"/>
        <v/>
      </c>
      <c r="I921" s="126" t="str">
        <f t="shared" si="237"/>
        <v/>
      </c>
      <c r="J921" s="126" t="str">
        <f t="shared" si="225"/>
        <v/>
      </c>
      <c r="K921" s="132" t="str">
        <f>IF($A921 &lt;&gt; "",VLOOKUP($A921,CSP!$1:$1048576,11,FALSE),"")</f>
        <v/>
      </c>
      <c r="L921" s="133" t="str">
        <f>IF($A921 &lt;&gt; "",VLOOKUP($A921,CSP!$1:$1048576,25,FALSE),"")</f>
        <v/>
      </c>
      <c r="N921" s="142"/>
      <c r="O921" s="144"/>
      <c r="P921" s="141" t="str">
        <f t="shared" ca="1" si="226"/>
        <v/>
      </c>
      <c r="W921" s="96">
        <f>SUMIF($E$11:$E$1004,AA921,AE$11:$AE$1004)</f>
        <v>0</v>
      </c>
      <c r="X921" s="74" t="str">
        <f t="shared" si="227"/>
        <v>sans</v>
      </c>
      <c r="Y921" s="74">
        <f>SUMIF($E$11:$E$1004,AA921,AD$11:$AD$1004)</f>
        <v>0</v>
      </c>
      <c r="Z921" s="95">
        <f>SUMIF($E$11:$E$1004,AA921,AB$11:$AB$1004)</f>
        <v>0</v>
      </c>
      <c r="AA921" s="97">
        <f t="shared" si="238"/>
        <v>911</v>
      </c>
      <c r="AB921" s="74">
        <f t="shared" si="228"/>
        <v>0</v>
      </c>
      <c r="AC921" s="74">
        <f t="shared" si="229"/>
        <v>0</v>
      </c>
      <c r="AD921" s="74">
        <f t="shared" si="230"/>
        <v>0</v>
      </c>
      <c r="AE921" s="96">
        <f t="shared" si="231"/>
        <v>0</v>
      </c>
      <c r="AF921" s="74" t="str">
        <f t="shared" si="232"/>
        <v>sans</v>
      </c>
      <c r="AG921" s="74">
        <f t="shared" si="233"/>
        <v>0</v>
      </c>
      <c r="AH921" s="74">
        <f t="shared" si="224"/>
        <v>0</v>
      </c>
      <c r="AI921" s="74">
        <f t="shared" si="239"/>
        <v>0</v>
      </c>
      <c r="AJ921" s="74">
        <f t="shared" si="234"/>
        <v>0</v>
      </c>
      <c r="AK921" s="74">
        <f t="shared" si="235"/>
        <v>0</v>
      </c>
    </row>
    <row r="922" spans="1:37" ht="15.75" customHeight="1">
      <c r="A922" s="20"/>
      <c r="B922" s="19"/>
      <c r="C922" s="19"/>
      <c r="D922" s="70"/>
      <c r="E922" s="71"/>
      <c r="F922" s="125" t="str">
        <f>IF($A922 &lt;&gt; "",VLOOKUP($A922,CSP!$1:$1048576,10,FALSE)/1000000,"")</f>
        <v/>
      </c>
      <c r="G922" s="125" t="str">
        <f>IF($A922 &lt;&gt; "",VLOOKUP($A922,CSP!$1:$1048576,14,FALSE)/1000000,"")</f>
        <v/>
      </c>
      <c r="H922" s="126" t="str">
        <f t="shared" si="236"/>
        <v/>
      </c>
      <c r="I922" s="126" t="str">
        <f t="shared" si="237"/>
        <v/>
      </c>
      <c r="J922" s="126" t="str">
        <f t="shared" si="225"/>
        <v/>
      </c>
      <c r="K922" s="132" t="str">
        <f>IF($A922 &lt;&gt; "",VLOOKUP($A922,CSP!$1:$1048576,11,FALSE),"")</f>
        <v/>
      </c>
      <c r="L922" s="133" t="str">
        <f>IF($A922 &lt;&gt; "",VLOOKUP($A922,CSP!$1:$1048576,25,FALSE),"")</f>
        <v/>
      </c>
      <c r="N922" s="142"/>
      <c r="O922" s="144"/>
      <c r="P922" s="141" t="str">
        <f t="shared" ca="1" si="226"/>
        <v/>
      </c>
      <c r="W922" s="96">
        <f>SUMIF($E$11:$E$1004,AA922,AE$11:$AE$1004)</f>
        <v>0</v>
      </c>
      <c r="X922" s="74" t="str">
        <f t="shared" si="227"/>
        <v>sans</v>
      </c>
      <c r="Y922" s="74">
        <f>SUMIF($E$11:$E$1004,AA922,AD$11:$AD$1004)</f>
        <v>0</v>
      </c>
      <c r="Z922" s="95">
        <f>SUMIF($E$11:$E$1004,AA922,AB$11:$AB$1004)</f>
        <v>0</v>
      </c>
      <c r="AA922" s="97">
        <f t="shared" si="238"/>
        <v>912</v>
      </c>
      <c r="AB922" s="74">
        <f t="shared" si="228"/>
        <v>0</v>
      </c>
      <c r="AC922" s="74">
        <f t="shared" si="229"/>
        <v>0</v>
      </c>
      <c r="AD922" s="74">
        <f t="shared" si="230"/>
        <v>0</v>
      </c>
      <c r="AE922" s="96">
        <f t="shared" si="231"/>
        <v>0</v>
      </c>
      <c r="AF922" s="74" t="str">
        <f t="shared" si="232"/>
        <v>sans</v>
      </c>
      <c r="AG922" s="74">
        <f t="shared" si="233"/>
        <v>0</v>
      </c>
      <c r="AH922" s="74">
        <f t="shared" si="224"/>
        <v>0</v>
      </c>
      <c r="AI922" s="74">
        <f t="shared" si="239"/>
        <v>0</v>
      </c>
      <c r="AJ922" s="74">
        <f t="shared" si="234"/>
        <v>0</v>
      </c>
      <c r="AK922" s="74">
        <f t="shared" si="235"/>
        <v>0</v>
      </c>
    </row>
    <row r="923" spans="1:37" ht="15.75" customHeight="1">
      <c r="A923" s="20"/>
      <c r="B923" s="19"/>
      <c r="C923" s="19"/>
      <c r="D923" s="70"/>
      <c r="E923" s="71"/>
      <c r="F923" s="125" t="str">
        <f>IF($A923 &lt;&gt; "",VLOOKUP($A923,CSP!$1:$1048576,10,FALSE)/1000000,"")</f>
        <v/>
      </c>
      <c r="G923" s="125" t="str">
        <f>IF($A923 &lt;&gt; "",VLOOKUP($A923,CSP!$1:$1048576,14,FALSE)/1000000,"")</f>
        <v/>
      </c>
      <c r="H923" s="126" t="str">
        <f t="shared" si="236"/>
        <v/>
      </c>
      <c r="I923" s="126" t="str">
        <f t="shared" si="237"/>
        <v/>
      </c>
      <c r="J923" s="126" t="str">
        <f t="shared" si="225"/>
        <v/>
      </c>
      <c r="K923" s="132" t="str">
        <f>IF($A923 &lt;&gt; "",VLOOKUP($A923,CSP!$1:$1048576,11,FALSE),"")</f>
        <v/>
      </c>
      <c r="L923" s="133" t="str">
        <f>IF($A923 &lt;&gt; "",VLOOKUP($A923,CSP!$1:$1048576,25,FALSE),"")</f>
        <v/>
      </c>
      <c r="N923" s="142"/>
      <c r="O923" s="144"/>
      <c r="P923" s="141" t="str">
        <f t="shared" ca="1" si="226"/>
        <v/>
      </c>
      <c r="W923" s="96">
        <f>SUMIF($E$11:$E$1004,AA923,AE$11:$AE$1004)</f>
        <v>0</v>
      </c>
      <c r="X923" s="74" t="str">
        <f t="shared" si="227"/>
        <v>sans</v>
      </c>
      <c r="Y923" s="74">
        <f>SUMIF($E$11:$E$1004,AA923,AD$11:$AD$1004)</f>
        <v>0</v>
      </c>
      <c r="Z923" s="95">
        <f>SUMIF($E$11:$E$1004,AA923,AB$11:$AB$1004)</f>
        <v>0</v>
      </c>
      <c r="AA923" s="97">
        <f t="shared" si="238"/>
        <v>913</v>
      </c>
      <c r="AB923" s="74">
        <f t="shared" si="228"/>
        <v>0</v>
      </c>
      <c r="AC923" s="74">
        <f t="shared" si="229"/>
        <v>0</v>
      </c>
      <c r="AD923" s="74">
        <f t="shared" si="230"/>
        <v>0</v>
      </c>
      <c r="AE923" s="96">
        <f t="shared" si="231"/>
        <v>0</v>
      </c>
      <c r="AF923" s="74" t="str">
        <f t="shared" si="232"/>
        <v>sans</v>
      </c>
      <c r="AG923" s="74">
        <f t="shared" si="233"/>
        <v>0</v>
      </c>
      <c r="AH923" s="74">
        <f t="shared" si="224"/>
        <v>0</v>
      </c>
      <c r="AI923" s="74">
        <f t="shared" si="239"/>
        <v>0</v>
      </c>
      <c r="AJ923" s="74">
        <f t="shared" si="234"/>
        <v>0</v>
      </c>
      <c r="AK923" s="74">
        <f t="shared" si="235"/>
        <v>0</v>
      </c>
    </row>
    <row r="924" spans="1:37" ht="15.75" customHeight="1">
      <c r="A924" s="20"/>
      <c r="B924" s="19"/>
      <c r="C924" s="19"/>
      <c r="D924" s="70"/>
      <c r="E924" s="71"/>
      <c r="F924" s="125" t="str">
        <f>IF($A924 &lt;&gt; "",VLOOKUP($A924,CSP!$1:$1048576,10,FALSE)/1000000,"")</f>
        <v/>
      </c>
      <c r="G924" s="125" t="str">
        <f>IF($A924 &lt;&gt; "",VLOOKUP($A924,CSP!$1:$1048576,14,FALSE)/1000000,"")</f>
        <v/>
      </c>
      <c r="H924" s="126" t="str">
        <f t="shared" si="236"/>
        <v/>
      </c>
      <c r="I924" s="126" t="str">
        <f t="shared" si="237"/>
        <v/>
      </c>
      <c r="J924" s="126" t="str">
        <f t="shared" si="225"/>
        <v/>
      </c>
      <c r="K924" s="132" t="str">
        <f>IF($A924 &lt;&gt; "",VLOOKUP($A924,CSP!$1:$1048576,11,FALSE),"")</f>
        <v/>
      </c>
      <c r="L924" s="133" t="str">
        <f>IF($A924 &lt;&gt; "",VLOOKUP($A924,CSP!$1:$1048576,25,FALSE),"")</f>
        <v/>
      </c>
      <c r="N924" s="142"/>
      <c r="O924" s="144"/>
      <c r="P924" s="141" t="str">
        <f t="shared" ca="1" si="226"/>
        <v/>
      </c>
      <c r="W924" s="96">
        <f>SUMIF($E$11:$E$1004,AA924,AE$11:$AE$1004)</f>
        <v>0</v>
      </c>
      <c r="X924" s="74" t="str">
        <f t="shared" si="227"/>
        <v>sans</v>
      </c>
      <c r="Y924" s="74">
        <f>SUMIF($E$11:$E$1004,AA924,AD$11:$AD$1004)</f>
        <v>0</v>
      </c>
      <c r="Z924" s="95">
        <f>SUMIF($E$11:$E$1004,AA924,AB$11:$AB$1004)</f>
        <v>0</v>
      </c>
      <c r="AA924" s="97">
        <f t="shared" si="238"/>
        <v>914</v>
      </c>
      <c r="AB924" s="74">
        <f t="shared" si="228"/>
        <v>0</v>
      </c>
      <c r="AC924" s="74">
        <f t="shared" si="229"/>
        <v>0</v>
      </c>
      <c r="AD924" s="74">
        <f t="shared" si="230"/>
        <v>0</v>
      </c>
      <c r="AE924" s="96">
        <f t="shared" si="231"/>
        <v>0</v>
      </c>
      <c r="AF924" s="74" t="str">
        <f t="shared" si="232"/>
        <v>sans</v>
      </c>
      <c r="AG924" s="74">
        <f t="shared" si="233"/>
        <v>0</v>
      </c>
      <c r="AH924" s="74">
        <f t="shared" si="224"/>
        <v>0</v>
      </c>
      <c r="AI924" s="74">
        <f t="shared" si="239"/>
        <v>0</v>
      </c>
      <c r="AJ924" s="74">
        <f t="shared" si="234"/>
        <v>0</v>
      </c>
      <c r="AK924" s="74">
        <f t="shared" si="235"/>
        <v>0</v>
      </c>
    </row>
    <row r="925" spans="1:37" ht="15.75" customHeight="1">
      <c r="A925" s="20"/>
      <c r="B925" s="19"/>
      <c r="C925" s="19"/>
      <c r="D925" s="70"/>
      <c r="E925" s="71"/>
      <c r="F925" s="125" t="str">
        <f>IF($A925 &lt;&gt; "",VLOOKUP($A925,CSP!$1:$1048576,10,FALSE)/1000000,"")</f>
        <v/>
      </c>
      <c r="G925" s="125" t="str">
        <f>IF($A925 &lt;&gt; "",VLOOKUP($A925,CSP!$1:$1048576,14,FALSE)/1000000,"")</f>
        <v/>
      </c>
      <c r="H925" s="126" t="str">
        <f t="shared" si="236"/>
        <v/>
      </c>
      <c r="I925" s="126" t="str">
        <f t="shared" si="237"/>
        <v/>
      </c>
      <c r="J925" s="126" t="str">
        <f t="shared" si="225"/>
        <v/>
      </c>
      <c r="K925" s="132" t="str">
        <f>IF($A925 &lt;&gt; "",VLOOKUP($A925,CSP!$1:$1048576,11,FALSE),"")</f>
        <v/>
      </c>
      <c r="L925" s="133" t="str">
        <f>IF($A925 &lt;&gt; "",VLOOKUP($A925,CSP!$1:$1048576,25,FALSE),"")</f>
        <v/>
      </c>
      <c r="N925" s="142"/>
      <c r="O925" s="144"/>
      <c r="P925" s="141" t="str">
        <f t="shared" ca="1" si="226"/>
        <v/>
      </c>
      <c r="W925" s="96">
        <f>SUMIF($E$11:$E$1004,AA925,AE$11:$AE$1004)</f>
        <v>0</v>
      </c>
      <c r="X925" s="74" t="str">
        <f t="shared" si="227"/>
        <v>sans</v>
      </c>
      <c r="Y925" s="74">
        <f>SUMIF($E$11:$E$1004,AA925,AD$11:$AD$1004)</f>
        <v>0</v>
      </c>
      <c r="Z925" s="95">
        <f>SUMIF($E$11:$E$1004,AA925,AB$11:$AB$1004)</f>
        <v>0</v>
      </c>
      <c r="AA925" s="97">
        <f t="shared" si="238"/>
        <v>915</v>
      </c>
      <c r="AB925" s="74">
        <f t="shared" si="228"/>
        <v>0</v>
      </c>
      <c r="AC925" s="74">
        <f t="shared" si="229"/>
        <v>0</v>
      </c>
      <c r="AD925" s="74">
        <f t="shared" si="230"/>
        <v>0</v>
      </c>
      <c r="AE925" s="96">
        <f t="shared" si="231"/>
        <v>0</v>
      </c>
      <c r="AF925" s="74" t="str">
        <f t="shared" si="232"/>
        <v>sans</v>
      </c>
      <c r="AG925" s="74">
        <f t="shared" si="233"/>
        <v>0</v>
      </c>
      <c r="AH925" s="74">
        <f t="shared" si="224"/>
        <v>0</v>
      </c>
      <c r="AI925" s="74">
        <f t="shared" si="239"/>
        <v>0</v>
      </c>
      <c r="AJ925" s="74">
        <f t="shared" si="234"/>
        <v>0</v>
      </c>
      <c r="AK925" s="74">
        <f t="shared" si="235"/>
        <v>0</v>
      </c>
    </row>
    <row r="926" spans="1:37" ht="15.75" customHeight="1">
      <c r="A926" s="20"/>
      <c r="B926" s="19"/>
      <c r="C926" s="19"/>
      <c r="D926" s="70"/>
      <c r="E926" s="71"/>
      <c r="F926" s="125" t="str">
        <f>IF($A926 &lt;&gt; "",VLOOKUP($A926,CSP!$1:$1048576,10,FALSE)/1000000,"")</f>
        <v/>
      </c>
      <c r="G926" s="125" t="str">
        <f>IF($A926 &lt;&gt; "",VLOOKUP($A926,CSP!$1:$1048576,14,FALSE)/1000000,"")</f>
        <v/>
      </c>
      <c r="H926" s="126" t="str">
        <f t="shared" si="236"/>
        <v/>
      </c>
      <c r="I926" s="126" t="str">
        <f t="shared" si="237"/>
        <v/>
      </c>
      <c r="J926" s="126" t="str">
        <f t="shared" si="225"/>
        <v/>
      </c>
      <c r="K926" s="132" t="str">
        <f>IF($A926 &lt;&gt; "",VLOOKUP($A926,CSP!$1:$1048576,11,FALSE),"")</f>
        <v/>
      </c>
      <c r="L926" s="133" t="str">
        <f>IF($A926 &lt;&gt; "",VLOOKUP($A926,CSP!$1:$1048576,25,FALSE),"")</f>
        <v/>
      </c>
      <c r="N926" s="142"/>
      <c r="O926" s="144"/>
      <c r="P926" s="141" t="str">
        <f t="shared" ca="1" si="226"/>
        <v/>
      </c>
      <c r="W926" s="96">
        <f>SUMIF($E$11:$E$1004,AA926,AE$11:$AE$1004)</f>
        <v>0</v>
      </c>
      <c r="X926" s="74" t="str">
        <f t="shared" si="227"/>
        <v>sans</v>
      </c>
      <c r="Y926" s="74">
        <f>SUMIF($E$11:$E$1004,AA926,AD$11:$AD$1004)</f>
        <v>0</v>
      </c>
      <c r="Z926" s="95">
        <f>SUMIF($E$11:$E$1004,AA926,AB$11:$AB$1004)</f>
        <v>0</v>
      </c>
      <c r="AA926" s="97">
        <f t="shared" si="238"/>
        <v>916</v>
      </c>
      <c r="AB926" s="74">
        <f t="shared" si="228"/>
        <v>0</v>
      </c>
      <c r="AC926" s="74">
        <f t="shared" si="229"/>
        <v>0</v>
      </c>
      <c r="AD926" s="74">
        <f t="shared" si="230"/>
        <v>0</v>
      </c>
      <c r="AE926" s="96">
        <f t="shared" si="231"/>
        <v>0</v>
      </c>
      <c r="AF926" s="74" t="str">
        <f t="shared" si="232"/>
        <v>sans</v>
      </c>
      <c r="AG926" s="74">
        <f t="shared" si="233"/>
        <v>0</v>
      </c>
      <c r="AH926" s="74">
        <f t="shared" si="224"/>
        <v>0</v>
      </c>
      <c r="AI926" s="74">
        <f t="shared" si="239"/>
        <v>0</v>
      </c>
      <c r="AJ926" s="74">
        <f t="shared" si="234"/>
        <v>0</v>
      </c>
      <c r="AK926" s="74">
        <f t="shared" si="235"/>
        <v>0</v>
      </c>
    </row>
    <row r="927" spans="1:37" ht="15.75" customHeight="1">
      <c r="A927" s="20"/>
      <c r="B927" s="19"/>
      <c r="C927" s="19"/>
      <c r="D927" s="70"/>
      <c r="E927" s="71"/>
      <c r="F927" s="125" t="str">
        <f>IF($A927 &lt;&gt; "",VLOOKUP($A927,CSP!$1:$1048576,10,FALSE)/1000000,"")</f>
        <v/>
      </c>
      <c r="G927" s="125" t="str">
        <f>IF($A927 &lt;&gt; "",VLOOKUP($A927,CSP!$1:$1048576,14,FALSE)/1000000,"")</f>
        <v/>
      </c>
      <c r="H927" s="126" t="str">
        <f t="shared" si="236"/>
        <v/>
      </c>
      <c r="I927" s="126" t="str">
        <f t="shared" si="237"/>
        <v/>
      </c>
      <c r="J927" s="126" t="str">
        <f t="shared" si="225"/>
        <v/>
      </c>
      <c r="K927" s="132" t="str">
        <f>IF($A927 &lt;&gt; "",VLOOKUP($A927,CSP!$1:$1048576,11,FALSE),"")</f>
        <v/>
      </c>
      <c r="L927" s="133" t="str">
        <f>IF($A927 &lt;&gt; "",VLOOKUP($A927,CSP!$1:$1048576,25,FALSE),"")</f>
        <v/>
      </c>
      <c r="N927" s="142"/>
      <c r="O927" s="144"/>
      <c r="P927" s="141" t="str">
        <f t="shared" ca="1" si="226"/>
        <v/>
      </c>
      <c r="W927" s="96">
        <f>SUMIF($E$11:$E$1004,AA927,AE$11:$AE$1004)</f>
        <v>0</v>
      </c>
      <c r="X927" s="74" t="str">
        <f t="shared" si="227"/>
        <v>sans</v>
      </c>
      <c r="Y927" s="74">
        <f>SUMIF($E$11:$E$1004,AA927,AD$11:$AD$1004)</f>
        <v>0</v>
      </c>
      <c r="Z927" s="95">
        <f>SUMIF($E$11:$E$1004,AA927,AB$11:$AB$1004)</f>
        <v>0</v>
      </c>
      <c r="AA927" s="97">
        <f t="shared" si="238"/>
        <v>917</v>
      </c>
      <c r="AB927" s="74">
        <f t="shared" si="228"/>
        <v>0</v>
      </c>
      <c r="AC927" s="74">
        <f t="shared" si="229"/>
        <v>0</v>
      </c>
      <c r="AD927" s="74">
        <f t="shared" si="230"/>
        <v>0</v>
      </c>
      <c r="AE927" s="96">
        <f t="shared" si="231"/>
        <v>0</v>
      </c>
      <c r="AF927" s="74" t="str">
        <f t="shared" si="232"/>
        <v>sans</v>
      </c>
      <c r="AG927" s="74">
        <f t="shared" si="233"/>
        <v>0</v>
      </c>
      <c r="AH927" s="74">
        <f t="shared" si="224"/>
        <v>0</v>
      </c>
      <c r="AI927" s="74">
        <f t="shared" si="239"/>
        <v>0</v>
      </c>
      <c r="AJ927" s="74">
        <f t="shared" si="234"/>
        <v>0</v>
      </c>
      <c r="AK927" s="74">
        <f t="shared" si="235"/>
        <v>0</v>
      </c>
    </row>
    <row r="928" spans="1:37" ht="15.75" customHeight="1">
      <c r="A928" s="20"/>
      <c r="B928" s="19"/>
      <c r="C928" s="19"/>
      <c r="D928" s="70"/>
      <c r="E928" s="71"/>
      <c r="F928" s="125" t="str">
        <f>IF($A928 &lt;&gt; "",VLOOKUP($A928,CSP!$1:$1048576,10,FALSE)/1000000,"")</f>
        <v/>
      </c>
      <c r="G928" s="125" t="str">
        <f>IF($A928 &lt;&gt; "",VLOOKUP($A928,CSP!$1:$1048576,14,FALSE)/1000000,"")</f>
        <v/>
      </c>
      <c r="H928" s="126" t="str">
        <f t="shared" si="236"/>
        <v/>
      </c>
      <c r="I928" s="126" t="str">
        <f t="shared" si="237"/>
        <v/>
      </c>
      <c r="J928" s="126" t="str">
        <f t="shared" si="225"/>
        <v/>
      </c>
      <c r="K928" s="132" t="str">
        <f>IF($A928 &lt;&gt; "",VLOOKUP($A928,CSP!$1:$1048576,11,FALSE),"")</f>
        <v/>
      </c>
      <c r="L928" s="133" t="str">
        <f>IF($A928 &lt;&gt; "",VLOOKUP($A928,CSP!$1:$1048576,25,FALSE),"")</f>
        <v/>
      </c>
      <c r="N928" s="142"/>
      <c r="O928" s="144"/>
      <c r="P928" s="141" t="str">
        <f t="shared" ca="1" si="226"/>
        <v/>
      </c>
      <c r="W928" s="96">
        <f>SUMIF($E$11:$E$1004,AA928,AE$11:$AE$1004)</f>
        <v>0</v>
      </c>
      <c r="X928" s="74" t="str">
        <f t="shared" si="227"/>
        <v>sans</v>
      </c>
      <c r="Y928" s="74">
        <f>SUMIF($E$11:$E$1004,AA928,AD$11:$AD$1004)</f>
        <v>0</v>
      </c>
      <c r="Z928" s="95">
        <f>SUMIF($E$11:$E$1004,AA928,AB$11:$AB$1004)</f>
        <v>0</v>
      </c>
      <c r="AA928" s="97">
        <f t="shared" si="238"/>
        <v>918</v>
      </c>
      <c r="AB928" s="74">
        <f t="shared" si="228"/>
        <v>0</v>
      </c>
      <c r="AC928" s="74">
        <f t="shared" si="229"/>
        <v>0</v>
      </c>
      <c r="AD928" s="74">
        <f t="shared" si="230"/>
        <v>0</v>
      </c>
      <c r="AE928" s="96">
        <f t="shared" si="231"/>
        <v>0</v>
      </c>
      <c r="AF928" s="74" t="str">
        <f t="shared" si="232"/>
        <v>sans</v>
      </c>
      <c r="AG928" s="74">
        <f t="shared" si="233"/>
        <v>0</v>
      </c>
      <c r="AH928" s="74">
        <f t="shared" si="224"/>
        <v>0</v>
      </c>
      <c r="AI928" s="74">
        <f t="shared" si="239"/>
        <v>0</v>
      </c>
      <c r="AJ928" s="74">
        <f t="shared" si="234"/>
        <v>0</v>
      </c>
      <c r="AK928" s="74">
        <f t="shared" si="235"/>
        <v>0</v>
      </c>
    </row>
    <row r="929" spans="1:37" ht="15.75" customHeight="1">
      <c r="A929" s="20"/>
      <c r="B929" s="19"/>
      <c r="C929" s="19"/>
      <c r="D929" s="70"/>
      <c r="E929" s="71"/>
      <c r="F929" s="125" t="str">
        <f>IF($A929 &lt;&gt; "",VLOOKUP($A929,CSP!$1:$1048576,10,FALSE)/1000000,"")</f>
        <v/>
      </c>
      <c r="G929" s="125" t="str">
        <f>IF($A929 &lt;&gt; "",VLOOKUP($A929,CSP!$1:$1048576,14,FALSE)/1000000,"")</f>
        <v/>
      </c>
      <c r="H929" s="126" t="str">
        <f t="shared" si="236"/>
        <v/>
      </c>
      <c r="I929" s="126" t="str">
        <f t="shared" si="237"/>
        <v/>
      </c>
      <c r="J929" s="126" t="str">
        <f t="shared" si="225"/>
        <v/>
      </c>
      <c r="K929" s="132" t="str">
        <f>IF($A929 &lt;&gt; "",VLOOKUP($A929,CSP!$1:$1048576,11,FALSE),"")</f>
        <v/>
      </c>
      <c r="L929" s="133" t="str">
        <f>IF($A929 &lt;&gt; "",VLOOKUP($A929,CSP!$1:$1048576,25,FALSE),"")</f>
        <v/>
      </c>
      <c r="N929" s="142"/>
      <c r="O929" s="144"/>
      <c r="P929" s="141" t="str">
        <f t="shared" ca="1" si="226"/>
        <v/>
      </c>
      <c r="W929" s="96">
        <f>SUMIF($E$11:$E$1004,AA929,AE$11:$AE$1004)</f>
        <v>0</v>
      </c>
      <c r="X929" s="74" t="str">
        <f t="shared" si="227"/>
        <v>sans</v>
      </c>
      <c r="Y929" s="74">
        <f>SUMIF($E$11:$E$1004,AA929,AD$11:$AD$1004)</f>
        <v>0</v>
      </c>
      <c r="Z929" s="95">
        <f>SUMIF($E$11:$E$1004,AA929,AB$11:$AB$1004)</f>
        <v>0</v>
      </c>
      <c r="AA929" s="97">
        <f t="shared" si="238"/>
        <v>919</v>
      </c>
      <c r="AB929" s="74">
        <f t="shared" si="228"/>
        <v>0</v>
      </c>
      <c r="AC929" s="74">
        <f t="shared" si="229"/>
        <v>0</v>
      </c>
      <c r="AD929" s="74">
        <f t="shared" si="230"/>
        <v>0</v>
      </c>
      <c r="AE929" s="96">
        <f t="shared" si="231"/>
        <v>0</v>
      </c>
      <c r="AF929" s="74" t="str">
        <f t="shared" si="232"/>
        <v>sans</v>
      </c>
      <c r="AG929" s="74">
        <f t="shared" si="233"/>
        <v>0</v>
      </c>
      <c r="AH929" s="74">
        <f t="shared" si="224"/>
        <v>0</v>
      </c>
      <c r="AI929" s="74">
        <f t="shared" si="239"/>
        <v>0</v>
      </c>
      <c r="AJ929" s="74">
        <f t="shared" si="234"/>
        <v>0</v>
      </c>
      <c r="AK929" s="74">
        <f t="shared" si="235"/>
        <v>0</v>
      </c>
    </row>
    <row r="930" spans="1:37" ht="15.75" customHeight="1">
      <c r="A930" s="20"/>
      <c r="B930" s="19"/>
      <c r="C930" s="19"/>
      <c r="D930" s="70"/>
      <c r="E930" s="71"/>
      <c r="F930" s="125" t="str">
        <f>IF($A930 &lt;&gt; "",VLOOKUP($A930,CSP!$1:$1048576,10,FALSE)/1000000,"")</f>
        <v/>
      </c>
      <c r="G930" s="125" t="str">
        <f>IF($A930 &lt;&gt; "",VLOOKUP($A930,CSP!$1:$1048576,14,FALSE)/1000000,"")</f>
        <v/>
      </c>
      <c r="H930" s="126" t="str">
        <f t="shared" si="236"/>
        <v/>
      </c>
      <c r="I930" s="126" t="str">
        <f t="shared" si="237"/>
        <v/>
      </c>
      <c r="J930" s="126" t="str">
        <f t="shared" si="225"/>
        <v/>
      </c>
      <c r="K930" s="132" t="str">
        <f>IF($A930 &lt;&gt; "",VLOOKUP($A930,CSP!$1:$1048576,11,FALSE),"")</f>
        <v/>
      </c>
      <c r="L930" s="133" t="str">
        <f>IF($A930 &lt;&gt; "",VLOOKUP($A930,CSP!$1:$1048576,25,FALSE),"")</f>
        <v/>
      </c>
      <c r="N930" s="142"/>
      <c r="O930" s="144"/>
      <c r="P930" s="141" t="str">
        <f t="shared" ca="1" si="226"/>
        <v/>
      </c>
      <c r="W930" s="96">
        <f>SUMIF($E$11:$E$1004,AA930,AE$11:$AE$1004)</f>
        <v>0</v>
      </c>
      <c r="X930" s="74" t="str">
        <f t="shared" si="227"/>
        <v>sans</v>
      </c>
      <c r="Y930" s="74">
        <f>SUMIF($E$11:$E$1004,AA930,AD$11:$AD$1004)</f>
        <v>0</v>
      </c>
      <c r="Z930" s="95">
        <f>SUMIF($E$11:$E$1004,AA930,AB$11:$AB$1004)</f>
        <v>0</v>
      </c>
      <c r="AA930" s="97">
        <f t="shared" si="238"/>
        <v>920</v>
      </c>
      <c r="AB930" s="74">
        <f t="shared" si="228"/>
        <v>0</v>
      </c>
      <c r="AC930" s="74">
        <f t="shared" si="229"/>
        <v>0</v>
      </c>
      <c r="AD930" s="74">
        <f t="shared" si="230"/>
        <v>0</v>
      </c>
      <c r="AE930" s="96">
        <f t="shared" si="231"/>
        <v>0</v>
      </c>
      <c r="AF930" s="74" t="str">
        <f t="shared" si="232"/>
        <v>sans</v>
      </c>
      <c r="AG930" s="74">
        <f t="shared" si="233"/>
        <v>0</v>
      </c>
      <c r="AH930" s="74">
        <f t="shared" si="224"/>
        <v>0</v>
      </c>
      <c r="AI930" s="74">
        <f t="shared" si="239"/>
        <v>0</v>
      </c>
      <c r="AJ930" s="74">
        <f t="shared" si="234"/>
        <v>0</v>
      </c>
      <c r="AK930" s="74">
        <f t="shared" si="235"/>
        <v>0</v>
      </c>
    </row>
    <row r="931" spans="1:37" ht="15.75" customHeight="1">
      <c r="A931" s="20"/>
      <c r="B931" s="19"/>
      <c r="C931" s="19"/>
      <c r="D931" s="70"/>
      <c r="E931" s="71"/>
      <c r="F931" s="125" t="str">
        <f>IF($A931 &lt;&gt; "",VLOOKUP($A931,CSP!$1:$1048576,10,FALSE)/1000000,"")</f>
        <v/>
      </c>
      <c r="G931" s="125" t="str">
        <f>IF($A931 &lt;&gt; "",VLOOKUP($A931,CSP!$1:$1048576,14,FALSE)/1000000,"")</f>
        <v/>
      </c>
      <c r="H931" s="126" t="str">
        <f t="shared" si="236"/>
        <v/>
      </c>
      <c r="I931" s="126" t="str">
        <f t="shared" si="237"/>
        <v/>
      </c>
      <c r="J931" s="126" t="str">
        <f t="shared" si="225"/>
        <v/>
      </c>
      <c r="K931" s="132" t="str">
        <f>IF($A931 &lt;&gt; "",VLOOKUP($A931,CSP!$1:$1048576,11,FALSE),"")</f>
        <v/>
      </c>
      <c r="L931" s="133" t="str">
        <f>IF($A931 &lt;&gt; "",VLOOKUP($A931,CSP!$1:$1048576,25,FALSE),"")</f>
        <v/>
      </c>
      <c r="N931" s="142"/>
      <c r="O931" s="144"/>
      <c r="P931" s="141" t="str">
        <f t="shared" ca="1" si="226"/>
        <v/>
      </c>
      <c r="W931" s="96">
        <f>SUMIF($E$11:$E$1004,AA931,AE$11:$AE$1004)</f>
        <v>0</v>
      </c>
      <c r="X931" s="74" t="str">
        <f t="shared" si="227"/>
        <v>sans</v>
      </c>
      <c r="Y931" s="74">
        <f>SUMIF($E$11:$E$1004,AA931,AD$11:$AD$1004)</f>
        <v>0</v>
      </c>
      <c r="Z931" s="95">
        <f>SUMIF($E$11:$E$1004,AA931,AB$11:$AB$1004)</f>
        <v>0</v>
      </c>
      <c r="AA931" s="97">
        <f t="shared" si="238"/>
        <v>921</v>
      </c>
      <c r="AB931" s="74">
        <f t="shared" si="228"/>
        <v>0</v>
      </c>
      <c r="AC931" s="74">
        <f t="shared" si="229"/>
        <v>0</v>
      </c>
      <c r="AD931" s="74">
        <f t="shared" si="230"/>
        <v>0</v>
      </c>
      <c r="AE931" s="96">
        <f t="shared" si="231"/>
        <v>0</v>
      </c>
      <c r="AF931" s="74" t="str">
        <f t="shared" si="232"/>
        <v>sans</v>
      </c>
      <c r="AG931" s="74">
        <f t="shared" si="233"/>
        <v>0</v>
      </c>
      <c r="AH931" s="74">
        <f t="shared" si="224"/>
        <v>0</v>
      </c>
      <c r="AI931" s="74">
        <f t="shared" si="239"/>
        <v>0</v>
      </c>
      <c r="AJ931" s="74">
        <f t="shared" si="234"/>
        <v>0</v>
      </c>
      <c r="AK931" s="74">
        <f t="shared" si="235"/>
        <v>0</v>
      </c>
    </row>
    <row r="932" spans="1:37" ht="15.75" customHeight="1">
      <c r="A932" s="20"/>
      <c r="B932" s="19"/>
      <c r="C932" s="19"/>
      <c r="D932" s="70"/>
      <c r="E932" s="71"/>
      <c r="F932" s="125" t="str">
        <f>IF($A932 &lt;&gt; "",VLOOKUP($A932,CSP!$1:$1048576,10,FALSE)/1000000,"")</f>
        <v/>
      </c>
      <c r="G932" s="125" t="str">
        <f>IF($A932 &lt;&gt; "",VLOOKUP($A932,CSP!$1:$1048576,14,FALSE)/1000000,"")</f>
        <v/>
      </c>
      <c r="H932" s="126" t="str">
        <f t="shared" si="236"/>
        <v/>
      </c>
      <c r="I932" s="126" t="str">
        <f t="shared" si="237"/>
        <v/>
      </c>
      <c r="J932" s="126" t="str">
        <f t="shared" si="225"/>
        <v/>
      </c>
      <c r="K932" s="132" t="str">
        <f>IF($A932 &lt;&gt; "",VLOOKUP($A932,CSP!$1:$1048576,11,FALSE),"")</f>
        <v/>
      </c>
      <c r="L932" s="133" t="str">
        <f>IF($A932 &lt;&gt; "",VLOOKUP($A932,CSP!$1:$1048576,25,FALSE),"")</f>
        <v/>
      </c>
      <c r="N932" s="142"/>
      <c r="O932" s="144"/>
      <c r="P932" s="141" t="str">
        <f t="shared" ca="1" si="226"/>
        <v/>
      </c>
      <c r="W932" s="96">
        <f>SUMIF($E$11:$E$1004,AA932,AE$11:$AE$1004)</f>
        <v>0</v>
      </c>
      <c r="X932" s="74" t="str">
        <f t="shared" si="227"/>
        <v>sans</v>
      </c>
      <c r="Y932" s="74">
        <f>SUMIF($E$11:$E$1004,AA932,AD$11:$AD$1004)</f>
        <v>0</v>
      </c>
      <c r="Z932" s="95">
        <f>SUMIF($E$11:$E$1004,AA932,AB$11:$AB$1004)</f>
        <v>0</v>
      </c>
      <c r="AA932" s="97">
        <f t="shared" si="238"/>
        <v>922</v>
      </c>
      <c r="AB932" s="74">
        <f t="shared" si="228"/>
        <v>0</v>
      </c>
      <c r="AC932" s="74">
        <f t="shared" si="229"/>
        <v>0</v>
      </c>
      <c r="AD932" s="74">
        <f t="shared" si="230"/>
        <v>0</v>
      </c>
      <c r="AE932" s="96">
        <f t="shared" si="231"/>
        <v>0</v>
      </c>
      <c r="AF932" s="74" t="str">
        <f t="shared" si="232"/>
        <v>sans</v>
      </c>
      <c r="AG932" s="74">
        <f t="shared" si="233"/>
        <v>0</v>
      </c>
      <c r="AH932" s="74">
        <f t="shared" si="224"/>
        <v>0</v>
      </c>
      <c r="AI932" s="74">
        <f t="shared" si="239"/>
        <v>0</v>
      </c>
      <c r="AJ932" s="74">
        <f t="shared" si="234"/>
        <v>0</v>
      </c>
      <c r="AK932" s="74">
        <f t="shared" si="235"/>
        <v>0</v>
      </c>
    </row>
    <row r="933" spans="1:37" ht="15.75" customHeight="1">
      <c r="A933" s="20"/>
      <c r="B933" s="19"/>
      <c r="C933" s="19"/>
      <c r="D933" s="70"/>
      <c r="E933" s="71"/>
      <c r="F933" s="125" t="str">
        <f>IF($A933 &lt;&gt; "",VLOOKUP($A933,CSP!$1:$1048576,10,FALSE)/1000000,"")</f>
        <v/>
      </c>
      <c r="G933" s="125" t="str">
        <f>IF($A933 &lt;&gt; "",VLOOKUP($A933,CSP!$1:$1048576,14,FALSE)/1000000,"")</f>
        <v/>
      </c>
      <c r="H933" s="126" t="str">
        <f t="shared" si="236"/>
        <v/>
      </c>
      <c r="I933" s="126" t="str">
        <f t="shared" si="237"/>
        <v/>
      </c>
      <c r="J933" s="126" t="str">
        <f t="shared" si="225"/>
        <v/>
      </c>
      <c r="K933" s="132" t="str">
        <f>IF($A933 &lt;&gt; "",VLOOKUP($A933,CSP!$1:$1048576,11,FALSE),"")</f>
        <v/>
      </c>
      <c r="L933" s="133" t="str">
        <f>IF($A933 &lt;&gt; "",VLOOKUP($A933,CSP!$1:$1048576,25,FALSE),"")</f>
        <v/>
      </c>
      <c r="N933" s="142"/>
      <c r="O933" s="144"/>
      <c r="P933" s="141" t="str">
        <f t="shared" ca="1" si="226"/>
        <v/>
      </c>
      <c r="W933" s="96">
        <f>SUMIF($E$11:$E$1004,AA933,AE$11:$AE$1004)</f>
        <v>0</v>
      </c>
      <c r="X933" s="74" t="str">
        <f t="shared" si="227"/>
        <v>sans</v>
      </c>
      <c r="Y933" s="74">
        <f>SUMIF($E$11:$E$1004,AA933,AD$11:$AD$1004)</f>
        <v>0</v>
      </c>
      <c r="Z933" s="95">
        <f>SUMIF($E$11:$E$1004,AA933,AB$11:$AB$1004)</f>
        <v>0</v>
      </c>
      <c r="AA933" s="97">
        <f t="shared" si="238"/>
        <v>923</v>
      </c>
      <c r="AB933" s="74">
        <f t="shared" si="228"/>
        <v>0</v>
      </c>
      <c r="AC933" s="74">
        <f t="shared" si="229"/>
        <v>0</v>
      </c>
      <c r="AD933" s="74">
        <f t="shared" si="230"/>
        <v>0</v>
      </c>
      <c r="AE933" s="96">
        <f t="shared" si="231"/>
        <v>0</v>
      </c>
      <c r="AF933" s="74" t="str">
        <f t="shared" si="232"/>
        <v>sans</v>
      </c>
      <c r="AG933" s="74">
        <f t="shared" si="233"/>
        <v>0</v>
      </c>
      <c r="AH933" s="74">
        <f t="shared" si="224"/>
        <v>0</v>
      </c>
      <c r="AI933" s="74">
        <f t="shared" si="239"/>
        <v>0</v>
      </c>
      <c r="AJ933" s="74">
        <f t="shared" si="234"/>
        <v>0</v>
      </c>
      <c r="AK933" s="74">
        <f t="shared" si="235"/>
        <v>0</v>
      </c>
    </row>
    <row r="934" spans="1:37" ht="15.75" customHeight="1">
      <c r="A934" s="20"/>
      <c r="B934" s="19"/>
      <c r="C934" s="19"/>
      <c r="D934" s="70"/>
      <c r="E934" s="71"/>
      <c r="F934" s="125" t="str">
        <f>IF($A934 &lt;&gt; "",VLOOKUP($A934,CSP!$1:$1048576,10,FALSE)/1000000,"")</f>
        <v/>
      </c>
      <c r="G934" s="125" t="str">
        <f>IF($A934 &lt;&gt; "",VLOOKUP($A934,CSP!$1:$1048576,14,FALSE)/1000000,"")</f>
        <v/>
      </c>
      <c r="H934" s="126" t="str">
        <f t="shared" si="236"/>
        <v/>
      </c>
      <c r="I934" s="126" t="str">
        <f t="shared" si="237"/>
        <v/>
      </c>
      <c r="J934" s="126" t="str">
        <f t="shared" si="225"/>
        <v/>
      </c>
      <c r="K934" s="132" t="str">
        <f>IF($A934 &lt;&gt; "",VLOOKUP($A934,CSP!$1:$1048576,11,FALSE),"")</f>
        <v/>
      </c>
      <c r="L934" s="133" t="str">
        <f>IF($A934 &lt;&gt; "",VLOOKUP($A934,CSP!$1:$1048576,25,FALSE),"")</f>
        <v/>
      </c>
      <c r="N934" s="142"/>
      <c r="O934" s="144"/>
      <c r="P934" s="141" t="str">
        <f t="shared" ca="1" si="226"/>
        <v/>
      </c>
      <c r="W934" s="96">
        <f>SUMIF($E$11:$E$1004,AA934,AE$11:$AE$1004)</f>
        <v>0</v>
      </c>
      <c r="X934" s="74" t="str">
        <f t="shared" si="227"/>
        <v>sans</v>
      </c>
      <c r="Y934" s="74">
        <f>SUMIF($E$11:$E$1004,AA934,AD$11:$AD$1004)</f>
        <v>0</v>
      </c>
      <c r="Z934" s="95">
        <f>SUMIF($E$11:$E$1004,AA934,AB$11:$AB$1004)</f>
        <v>0</v>
      </c>
      <c r="AA934" s="97">
        <f t="shared" si="238"/>
        <v>924</v>
      </c>
      <c r="AB934" s="74">
        <f t="shared" si="228"/>
        <v>0</v>
      </c>
      <c r="AC934" s="74">
        <f t="shared" si="229"/>
        <v>0</v>
      </c>
      <c r="AD934" s="74">
        <f t="shared" si="230"/>
        <v>0</v>
      </c>
      <c r="AE934" s="96">
        <f t="shared" si="231"/>
        <v>0</v>
      </c>
      <c r="AF934" s="74" t="str">
        <f t="shared" si="232"/>
        <v>sans</v>
      </c>
      <c r="AG934" s="74">
        <f t="shared" si="233"/>
        <v>0</v>
      </c>
      <c r="AH934" s="74">
        <f t="shared" si="224"/>
        <v>0</v>
      </c>
      <c r="AI934" s="74">
        <f t="shared" si="239"/>
        <v>0</v>
      </c>
      <c r="AJ934" s="74">
        <f t="shared" si="234"/>
        <v>0</v>
      </c>
      <c r="AK934" s="74">
        <f t="shared" si="235"/>
        <v>0</v>
      </c>
    </row>
    <row r="935" spans="1:37" ht="15.75" customHeight="1">
      <c r="A935" s="20"/>
      <c r="B935" s="19"/>
      <c r="C935" s="19"/>
      <c r="D935" s="70"/>
      <c r="E935" s="71"/>
      <c r="F935" s="125" t="str">
        <f>IF($A935 &lt;&gt; "",VLOOKUP($A935,CSP!$1:$1048576,10,FALSE)/1000000,"")</f>
        <v/>
      </c>
      <c r="G935" s="125" t="str">
        <f>IF($A935 &lt;&gt; "",VLOOKUP($A935,CSP!$1:$1048576,14,FALSE)/1000000,"")</f>
        <v/>
      </c>
      <c r="H935" s="126" t="str">
        <f t="shared" si="236"/>
        <v/>
      </c>
      <c r="I935" s="126" t="str">
        <f t="shared" si="237"/>
        <v/>
      </c>
      <c r="J935" s="126" t="str">
        <f t="shared" si="225"/>
        <v/>
      </c>
      <c r="K935" s="132" t="str">
        <f>IF($A935 &lt;&gt; "",VLOOKUP($A935,CSP!$1:$1048576,11,FALSE),"")</f>
        <v/>
      </c>
      <c r="L935" s="133" t="str">
        <f>IF($A935 &lt;&gt; "",VLOOKUP($A935,CSP!$1:$1048576,25,FALSE),"")</f>
        <v/>
      </c>
      <c r="N935" s="142"/>
      <c r="O935" s="144"/>
      <c r="P935" s="141" t="str">
        <f t="shared" ca="1" si="226"/>
        <v/>
      </c>
      <c r="W935" s="96">
        <f>SUMIF($E$11:$E$1004,AA935,AE$11:$AE$1004)</f>
        <v>0</v>
      </c>
      <c r="X935" s="74" t="str">
        <f t="shared" si="227"/>
        <v>sans</v>
      </c>
      <c r="Y935" s="74">
        <f>SUMIF($E$11:$E$1004,AA935,AD$11:$AD$1004)</f>
        <v>0</v>
      </c>
      <c r="Z935" s="95">
        <f>SUMIF($E$11:$E$1004,AA935,AB$11:$AB$1004)</f>
        <v>0</v>
      </c>
      <c r="AA935" s="97">
        <f t="shared" si="238"/>
        <v>925</v>
      </c>
      <c r="AB935" s="74">
        <f t="shared" si="228"/>
        <v>0</v>
      </c>
      <c r="AC935" s="74">
        <f t="shared" si="229"/>
        <v>0</v>
      </c>
      <c r="AD935" s="74">
        <f t="shared" si="230"/>
        <v>0</v>
      </c>
      <c r="AE935" s="96">
        <f t="shared" si="231"/>
        <v>0</v>
      </c>
      <c r="AF935" s="74" t="str">
        <f t="shared" si="232"/>
        <v>sans</v>
      </c>
      <c r="AG935" s="74">
        <f t="shared" si="233"/>
        <v>0</v>
      </c>
      <c r="AH935" s="74">
        <f t="shared" si="224"/>
        <v>0</v>
      </c>
      <c r="AI935" s="74">
        <f t="shared" si="239"/>
        <v>0</v>
      </c>
      <c r="AJ935" s="74">
        <f t="shared" si="234"/>
        <v>0</v>
      </c>
      <c r="AK935" s="74">
        <f t="shared" si="235"/>
        <v>0</v>
      </c>
    </row>
    <row r="936" spans="1:37" ht="15.75" customHeight="1">
      <c r="A936" s="20"/>
      <c r="B936" s="19"/>
      <c r="C936" s="19"/>
      <c r="D936" s="70"/>
      <c r="E936" s="71"/>
      <c r="F936" s="125" t="str">
        <f>IF($A936 &lt;&gt; "",VLOOKUP($A936,CSP!$1:$1048576,10,FALSE)/1000000,"")</f>
        <v/>
      </c>
      <c r="G936" s="125" t="str">
        <f>IF($A936 &lt;&gt; "",VLOOKUP($A936,CSP!$1:$1048576,14,FALSE)/1000000,"")</f>
        <v/>
      </c>
      <c r="H936" s="126" t="str">
        <f t="shared" si="236"/>
        <v/>
      </c>
      <c r="I936" s="126" t="str">
        <f t="shared" si="237"/>
        <v/>
      </c>
      <c r="J936" s="126" t="str">
        <f t="shared" si="225"/>
        <v/>
      </c>
      <c r="K936" s="132" t="str">
        <f>IF($A936 &lt;&gt; "",VLOOKUP($A936,CSP!$1:$1048576,11,FALSE),"")</f>
        <v/>
      </c>
      <c r="L936" s="133" t="str">
        <f>IF($A936 &lt;&gt; "",VLOOKUP($A936,CSP!$1:$1048576,25,FALSE),"")</f>
        <v/>
      </c>
      <c r="N936" s="142"/>
      <c r="O936" s="144"/>
      <c r="P936" s="141" t="str">
        <f t="shared" ca="1" si="226"/>
        <v/>
      </c>
      <c r="W936" s="96">
        <f>SUMIF($E$11:$E$1004,AA936,AE$11:$AE$1004)</f>
        <v>0</v>
      </c>
      <c r="X936" s="74" t="str">
        <f t="shared" si="227"/>
        <v>sans</v>
      </c>
      <c r="Y936" s="74">
        <f>SUMIF($E$11:$E$1004,AA936,AD$11:$AD$1004)</f>
        <v>0</v>
      </c>
      <c r="Z936" s="95">
        <f>SUMIF($E$11:$E$1004,AA936,AB$11:$AB$1004)</f>
        <v>0</v>
      </c>
      <c r="AA936" s="97">
        <f t="shared" si="238"/>
        <v>926</v>
      </c>
      <c r="AB936" s="74">
        <f t="shared" si="228"/>
        <v>0</v>
      </c>
      <c r="AC936" s="74">
        <f t="shared" si="229"/>
        <v>0</v>
      </c>
      <c r="AD936" s="74">
        <f t="shared" si="230"/>
        <v>0</v>
      </c>
      <c r="AE936" s="96">
        <f t="shared" si="231"/>
        <v>0</v>
      </c>
      <c r="AF936" s="74" t="str">
        <f t="shared" si="232"/>
        <v>sans</v>
      </c>
      <c r="AG936" s="74">
        <f t="shared" si="233"/>
        <v>0</v>
      </c>
      <c r="AH936" s="74">
        <f t="shared" si="224"/>
        <v>0</v>
      </c>
      <c r="AI936" s="74">
        <f t="shared" si="239"/>
        <v>0</v>
      </c>
      <c r="AJ936" s="74">
        <f t="shared" si="234"/>
        <v>0</v>
      </c>
      <c r="AK936" s="74">
        <f t="shared" si="235"/>
        <v>0</v>
      </c>
    </row>
    <row r="937" spans="1:37" ht="15.75" customHeight="1">
      <c r="A937" s="20"/>
      <c r="B937" s="19"/>
      <c r="C937" s="19"/>
      <c r="D937" s="70"/>
      <c r="E937" s="71"/>
      <c r="F937" s="125" t="str">
        <f>IF($A937 &lt;&gt; "",VLOOKUP($A937,CSP!$1:$1048576,10,FALSE)/1000000,"")</f>
        <v/>
      </c>
      <c r="G937" s="125" t="str">
        <f>IF($A937 &lt;&gt; "",VLOOKUP($A937,CSP!$1:$1048576,14,FALSE)/1000000,"")</f>
        <v/>
      </c>
      <c r="H937" s="126" t="str">
        <f t="shared" si="236"/>
        <v/>
      </c>
      <c r="I937" s="126" t="str">
        <f t="shared" si="237"/>
        <v/>
      </c>
      <c r="J937" s="126" t="str">
        <f t="shared" si="225"/>
        <v/>
      </c>
      <c r="K937" s="132" t="str">
        <f>IF($A937 &lt;&gt; "",VLOOKUP($A937,CSP!$1:$1048576,11,FALSE),"")</f>
        <v/>
      </c>
      <c r="L937" s="133" t="str">
        <f>IF($A937 &lt;&gt; "",VLOOKUP($A937,CSP!$1:$1048576,25,FALSE),"")</f>
        <v/>
      </c>
      <c r="N937" s="142"/>
      <c r="O937" s="144"/>
      <c r="P937" s="141" t="str">
        <f t="shared" ca="1" si="226"/>
        <v/>
      </c>
      <c r="W937" s="96">
        <f>SUMIF($E$11:$E$1004,AA937,AE$11:$AE$1004)</f>
        <v>0</v>
      </c>
      <c r="X937" s="74" t="str">
        <f t="shared" si="227"/>
        <v>sans</v>
      </c>
      <c r="Y937" s="74">
        <f>SUMIF($E$11:$E$1004,AA937,AD$11:$AD$1004)</f>
        <v>0</v>
      </c>
      <c r="Z937" s="95">
        <f>SUMIF($E$11:$E$1004,AA937,AB$11:$AB$1004)</f>
        <v>0</v>
      </c>
      <c r="AA937" s="97">
        <f t="shared" si="238"/>
        <v>927</v>
      </c>
      <c r="AB937" s="74">
        <f t="shared" si="228"/>
        <v>0</v>
      </c>
      <c r="AC937" s="74">
        <f t="shared" si="229"/>
        <v>0</v>
      </c>
      <c r="AD937" s="74">
        <f t="shared" si="230"/>
        <v>0</v>
      </c>
      <c r="AE937" s="96">
        <f t="shared" si="231"/>
        <v>0</v>
      </c>
      <c r="AF937" s="74" t="str">
        <f t="shared" si="232"/>
        <v>sans</v>
      </c>
      <c r="AG937" s="74">
        <f t="shared" si="233"/>
        <v>0</v>
      </c>
      <c r="AH937" s="74">
        <f t="shared" si="224"/>
        <v>0</v>
      </c>
      <c r="AI937" s="74">
        <f t="shared" si="239"/>
        <v>0</v>
      </c>
      <c r="AJ937" s="74">
        <f t="shared" si="234"/>
        <v>0</v>
      </c>
      <c r="AK937" s="74">
        <f t="shared" si="235"/>
        <v>0</v>
      </c>
    </row>
    <row r="938" spans="1:37" ht="15.75" customHeight="1">
      <c r="A938" s="20"/>
      <c r="B938" s="19"/>
      <c r="C938" s="19"/>
      <c r="D938" s="70"/>
      <c r="E938" s="71"/>
      <c r="F938" s="125" t="str">
        <f>IF($A938 &lt;&gt; "",VLOOKUP($A938,CSP!$1:$1048576,10,FALSE)/1000000,"")</f>
        <v/>
      </c>
      <c r="G938" s="125" t="str">
        <f>IF($A938 &lt;&gt; "",VLOOKUP($A938,CSP!$1:$1048576,14,FALSE)/1000000,"")</f>
        <v/>
      </c>
      <c r="H938" s="126" t="str">
        <f t="shared" si="236"/>
        <v/>
      </c>
      <c r="I938" s="126" t="str">
        <f t="shared" si="237"/>
        <v/>
      </c>
      <c r="J938" s="126" t="str">
        <f t="shared" si="225"/>
        <v/>
      </c>
      <c r="K938" s="132" t="str">
        <f>IF($A938 &lt;&gt; "",VLOOKUP($A938,CSP!$1:$1048576,11,FALSE),"")</f>
        <v/>
      </c>
      <c r="L938" s="133" t="str">
        <f>IF($A938 &lt;&gt; "",VLOOKUP($A938,CSP!$1:$1048576,25,FALSE),"")</f>
        <v/>
      </c>
      <c r="N938" s="142"/>
      <c r="O938" s="144"/>
      <c r="P938" s="141" t="str">
        <f t="shared" ca="1" si="226"/>
        <v/>
      </c>
      <c r="W938" s="96">
        <f>SUMIF($E$11:$E$1004,AA938,AE$11:$AE$1004)</f>
        <v>0</v>
      </c>
      <c r="X938" s="74" t="str">
        <f t="shared" si="227"/>
        <v>sans</v>
      </c>
      <c r="Y938" s="74">
        <f>SUMIF($E$11:$E$1004,AA938,AD$11:$AD$1004)</f>
        <v>0</v>
      </c>
      <c r="Z938" s="95">
        <f>SUMIF($E$11:$E$1004,AA938,AB$11:$AB$1004)</f>
        <v>0</v>
      </c>
      <c r="AA938" s="97">
        <f t="shared" si="238"/>
        <v>928</v>
      </c>
      <c r="AB938" s="74">
        <f t="shared" si="228"/>
        <v>0</v>
      </c>
      <c r="AC938" s="74">
        <f t="shared" si="229"/>
        <v>0</v>
      </c>
      <c r="AD938" s="74">
        <f t="shared" si="230"/>
        <v>0</v>
      </c>
      <c r="AE938" s="96">
        <f t="shared" si="231"/>
        <v>0</v>
      </c>
      <c r="AF938" s="74" t="str">
        <f t="shared" si="232"/>
        <v>sans</v>
      </c>
      <c r="AG938" s="74">
        <f t="shared" si="233"/>
        <v>0</v>
      </c>
      <c r="AH938" s="74">
        <f t="shared" si="224"/>
        <v>0</v>
      </c>
      <c r="AI938" s="74">
        <f t="shared" si="239"/>
        <v>0</v>
      </c>
      <c r="AJ938" s="74">
        <f t="shared" si="234"/>
        <v>0</v>
      </c>
      <c r="AK938" s="74">
        <f t="shared" si="235"/>
        <v>0</v>
      </c>
    </row>
    <row r="939" spans="1:37" ht="15.75" customHeight="1">
      <c r="A939" s="20"/>
      <c r="B939" s="19"/>
      <c r="C939" s="19"/>
      <c r="D939" s="70"/>
      <c r="E939" s="71"/>
      <c r="F939" s="125" t="str">
        <f>IF($A939 &lt;&gt; "",VLOOKUP($A939,CSP!$1:$1048576,10,FALSE)/1000000,"")</f>
        <v/>
      </c>
      <c r="G939" s="125" t="str">
        <f>IF($A939 &lt;&gt; "",VLOOKUP($A939,CSP!$1:$1048576,14,FALSE)/1000000,"")</f>
        <v/>
      </c>
      <c r="H939" s="126" t="str">
        <f t="shared" si="236"/>
        <v/>
      </c>
      <c r="I939" s="126" t="str">
        <f t="shared" si="237"/>
        <v/>
      </c>
      <c r="J939" s="126" t="str">
        <f t="shared" si="225"/>
        <v/>
      </c>
      <c r="K939" s="132" t="str">
        <f>IF($A939 &lt;&gt; "",VLOOKUP($A939,CSP!$1:$1048576,11,FALSE),"")</f>
        <v/>
      </c>
      <c r="L939" s="133" t="str">
        <f>IF($A939 &lt;&gt; "",VLOOKUP($A939,CSP!$1:$1048576,25,FALSE),"")</f>
        <v/>
      </c>
      <c r="N939" s="142"/>
      <c r="O939" s="144"/>
      <c r="P939" s="141" t="str">
        <f t="shared" ca="1" si="226"/>
        <v/>
      </c>
      <c r="W939" s="96">
        <f>SUMIF($E$11:$E$1004,AA939,AE$11:$AE$1004)</f>
        <v>0</v>
      </c>
      <c r="X939" s="74" t="str">
        <f t="shared" si="227"/>
        <v>sans</v>
      </c>
      <c r="Y939" s="74">
        <f>SUMIF($E$11:$E$1004,AA939,AD$11:$AD$1004)</f>
        <v>0</v>
      </c>
      <c r="Z939" s="95">
        <f>SUMIF($E$11:$E$1004,AA939,AB$11:$AB$1004)</f>
        <v>0</v>
      </c>
      <c r="AA939" s="97">
        <f t="shared" si="238"/>
        <v>929</v>
      </c>
      <c r="AB939" s="74">
        <f t="shared" si="228"/>
        <v>0</v>
      </c>
      <c r="AC939" s="74">
        <f t="shared" si="229"/>
        <v>0</v>
      </c>
      <c r="AD939" s="74">
        <f t="shared" si="230"/>
        <v>0</v>
      </c>
      <c r="AE939" s="96">
        <f t="shared" si="231"/>
        <v>0</v>
      </c>
      <c r="AF939" s="74" t="str">
        <f t="shared" si="232"/>
        <v>sans</v>
      </c>
      <c r="AG939" s="74">
        <f t="shared" si="233"/>
        <v>0</v>
      </c>
      <c r="AH939" s="74">
        <f t="shared" si="224"/>
        <v>0</v>
      </c>
      <c r="AI939" s="74">
        <f t="shared" si="239"/>
        <v>0</v>
      </c>
      <c r="AJ939" s="74">
        <f t="shared" si="234"/>
        <v>0</v>
      </c>
      <c r="AK939" s="74">
        <f t="shared" si="235"/>
        <v>0</v>
      </c>
    </row>
    <row r="940" spans="1:37" ht="15.75" customHeight="1">
      <c r="A940" s="20"/>
      <c r="B940" s="19"/>
      <c r="C940" s="19"/>
      <c r="D940" s="70"/>
      <c r="E940" s="71"/>
      <c r="F940" s="125" t="str">
        <f>IF($A940 &lt;&gt; "",VLOOKUP($A940,CSP!$1:$1048576,10,FALSE)/1000000,"")</f>
        <v/>
      </c>
      <c r="G940" s="125" t="str">
        <f>IF($A940 &lt;&gt; "",VLOOKUP($A940,CSP!$1:$1048576,14,FALSE)/1000000,"")</f>
        <v/>
      </c>
      <c r="H940" s="126" t="str">
        <f t="shared" si="236"/>
        <v/>
      </c>
      <c r="I940" s="126" t="str">
        <f t="shared" si="237"/>
        <v/>
      </c>
      <c r="J940" s="126" t="str">
        <f t="shared" si="225"/>
        <v/>
      </c>
      <c r="K940" s="132" t="str">
        <f>IF($A940 &lt;&gt; "",VLOOKUP($A940,CSP!$1:$1048576,11,FALSE),"")</f>
        <v/>
      </c>
      <c r="L940" s="133" t="str">
        <f>IF($A940 &lt;&gt; "",VLOOKUP($A940,CSP!$1:$1048576,25,FALSE),"")</f>
        <v/>
      </c>
      <c r="N940" s="142"/>
      <c r="O940" s="144"/>
      <c r="P940" s="141" t="str">
        <f t="shared" ca="1" si="226"/>
        <v/>
      </c>
      <c r="W940" s="96">
        <f>SUMIF($E$11:$E$1004,AA940,AE$11:$AE$1004)</f>
        <v>0</v>
      </c>
      <c r="X940" s="74" t="str">
        <f t="shared" si="227"/>
        <v>sans</v>
      </c>
      <c r="Y940" s="74">
        <f>SUMIF($E$11:$E$1004,AA940,AD$11:$AD$1004)</f>
        <v>0</v>
      </c>
      <c r="Z940" s="95">
        <f>SUMIF($E$11:$E$1004,AA940,AB$11:$AB$1004)</f>
        <v>0</v>
      </c>
      <c r="AA940" s="97">
        <f t="shared" si="238"/>
        <v>930</v>
      </c>
      <c r="AB940" s="74">
        <f t="shared" si="228"/>
        <v>0</v>
      </c>
      <c r="AC940" s="74">
        <f t="shared" si="229"/>
        <v>0</v>
      </c>
      <c r="AD940" s="74">
        <f t="shared" si="230"/>
        <v>0</v>
      </c>
      <c r="AE940" s="96">
        <f t="shared" si="231"/>
        <v>0</v>
      </c>
      <c r="AF940" s="74" t="str">
        <f t="shared" si="232"/>
        <v>sans</v>
      </c>
      <c r="AG940" s="74">
        <f t="shared" si="233"/>
        <v>0</v>
      </c>
      <c r="AH940" s="74">
        <f t="shared" si="224"/>
        <v>0</v>
      </c>
      <c r="AI940" s="74">
        <f t="shared" si="239"/>
        <v>0</v>
      </c>
      <c r="AJ940" s="74">
        <f t="shared" si="234"/>
        <v>0</v>
      </c>
      <c r="AK940" s="74">
        <f t="shared" si="235"/>
        <v>0</v>
      </c>
    </row>
    <row r="941" spans="1:37" ht="15.75" customHeight="1">
      <c r="A941" s="20"/>
      <c r="B941" s="19"/>
      <c r="C941" s="19"/>
      <c r="D941" s="70"/>
      <c r="E941" s="71"/>
      <c r="F941" s="125" t="str">
        <f>IF($A941 &lt;&gt; "",VLOOKUP($A941,CSP!$1:$1048576,10,FALSE)/1000000,"")</f>
        <v/>
      </c>
      <c r="G941" s="125" t="str">
        <f>IF($A941 &lt;&gt; "",VLOOKUP($A941,CSP!$1:$1048576,14,FALSE)/1000000,"")</f>
        <v/>
      </c>
      <c r="H941" s="126" t="str">
        <f t="shared" si="236"/>
        <v/>
      </c>
      <c r="I941" s="126" t="str">
        <f t="shared" si="237"/>
        <v/>
      </c>
      <c r="J941" s="126" t="str">
        <f t="shared" si="225"/>
        <v/>
      </c>
      <c r="K941" s="132" t="str">
        <f>IF($A941 &lt;&gt; "",VLOOKUP($A941,CSP!$1:$1048576,11,FALSE),"")</f>
        <v/>
      </c>
      <c r="L941" s="133" t="str">
        <f>IF($A941 &lt;&gt; "",VLOOKUP($A941,CSP!$1:$1048576,25,FALSE),"")</f>
        <v/>
      </c>
      <c r="N941" s="142"/>
      <c r="O941" s="144"/>
      <c r="P941" s="141" t="str">
        <f t="shared" ca="1" si="226"/>
        <v/>
      </c>
      <c r="W941" s="96">
        <f>SUMIF($E$11:$E$1004,AA941,AE$11:$AE$1004)</f>
        <v>0</v>
      </c>
      <c r="X941" s="74" t="str">
        <f t="shared" si="227"/>
        <v>sans</v>
      </c>
      <c r="Y941" s="74">
        <f>SUMIF($E$11:$E$1004,AA941,AD$11:$AD$1004)</f>
        <v>0</v>
      </c>
      <c r="Z941" s="95">
        <f>SUMIF($E$11:$E$1004,AA941,AB$11:$AB$1004)</f>
        <v>0</v>
      </c>
      <c r="AA941" s="97">
        <f t="shared" si="238"/>
        <v>931</v>
      </c>
      <c r="AB941" s="74">
        <f t="shared" si="228"/>
        <v>0</v>
      </c>
      <c r="AC941" s="74">
        <f t="shared" si="229"/>
        <v>0</v>
      </c>
      <c r="AD941" s="74">
        <f t="shared" si="230"/>
        <v>0</v>
      </c>
      <c r="AE941" s="96">
        <f t="shared" si="231"/>
        <v>0</v>
      </c>
      <c r="AF941" s="74" t="str">
        <f t="shared" si="232"/>
        <v>sans</v>
      </c>
      <c r="AG941" s="74">
        <f t="shared" si="233"/>
        <v>0</v>
      </c>
      <c r="AH941" s="74">
        <f t="shared" si="224"/>
        <v>0</v>
      </c>
      <c r="AI941" s="74">
        <f t="shared" si="239"/>
        <v>0</v>
      </c>
      <c r="AJ941" s="74">
        <f t="shared" si="234"/>
        <v>0</v>
      </c>
      <c r="AK941" s="74">
        <f t="shared" si="235"/>
        <v>0</v>
      </c>
    </row>
    <row r="942" spans="1:37" ht="15.75" customHeight="1">
      <c r="A942" s="20"/>
      <c r="B942" s="19"/>
      <c r="C942" s="19"/>
      <c r="D942" s="70"/>
      <c r="E942" s="71"/>
      <c r="F942" s="125" t="str">
        <f>IF($A942 &lt;&gt; "",VLOOKUP($A942,CSP!$1:$1048576,10,FALSE)/1000000,"")</f>
        <v/>
      </c>
      <c r="G942" s="125" t="str">
        <f>IF($A942 &lt;&gt; "",VLOOKUP($A942,CSP!$1:$1048576,14,FALSE)/1000000,"")</f>
        <v/>
      </c>
      <c r="H942" s="126" t="str">
        <f t="shared" si="236"/>
        <v/>
      </c>
      <c r="I942" s="126" t="str">
        <f t="shared" si="237"/>
        <v/>
      </c>
      <c r="J942" s="126" t="str">
        <f t="shared" si="225"/>
        <v/>
      </c>
      <c r="K942" s="132" t="str">
        <f>IF($A942 &lt;&gt; "",VLOOKUP($A942,CSP!$1:$1048576,11,FALSE),"")</f>
        <v/>
      </c>
      <c r="L942" s="133" t="str">
        <f>IF($A942 &lt;&gt; "",VLOOKUP($A942,CSP!$1:$1048576,25,FALSE),"")</f>
        <v/>
      </c>
      <c r="N942" s="142"/>
      <c r="O942" s="144"/>
      <c r="P942" s="141" t="str">
        <f t="shared" ca="1" si="226"/>
        <v/>
      </c>
      <c r="W942" s="96">
        <f>SUMIF($E$11:$E$1004,AA942,AE$11:$AE$1004)</f>
        <v>0</v>
      </c>
      <c r="X942" s="74" t="str">
        <f t="shared" si="227"/>
        <v>sans</v>
      </c>
      <c r="Y942" s="74">
        <f>SUMIF($E$11:$E$1004,AA942,AD$11:$AD$1004)</f>
        <v>0</v>
      </c>
      <c r="Z942" s="95">
        <f>SUMIF($E$11:$E$1004,AA942,AB$11:$AB$1004)</f>
        <v>0</v>
      </c>
      <c r="AA942" s="97">
        <f t="shared" si="238"/>
        <v>932</v>
      </c>
      <c r="AB942" s="74">
        <f t="shared" si="228"/>
        <v>0</v>
      </c>
      <c r="AC942" s="74">
        <f t="shared" si="229"/>
        <v>0</v>
      </c>
      <c r="AD942" s="74">
        <f t="shared" si="230"/>
        <v>0</v>
      </c>
      <c r="AE942" s="96">
        <f t="shared" si="231"/>
        <v>0</v>
      </c>
      <c r="AF942" s="74" t="str">
        <f t="shared" si="232"/>
        <v>sans</v>
      </c>
      <c r="AG942" s="74">
        <f t="shared" si="233"/>
        <v>0</v>
      </c>
      <c r="AH942" s="74">
        <f t="shared" si="224"/>
        <v>0</v>
      </c>
      <c r="AI942" s="74">
        <f t="shared" si="239"/>
        <v>0</v>
      </c>
      <c r="AJ942" s="74">
        <f t="shared" si="234"/>
        <v>0</v>
      </c>
      <c r="AK942" s="74">
        <f t="shared" si="235"/>
        <v>0</v>
      </c>
    </row>
    <row r="943" spans="1:37" ht="15.75" customHeight="1">
      <c r="A943" s="20"/>
      <c r="B943" s="19"/>
      <c r="C943" s="19"/>
      <c r="D943" s="70"/>
      <c r="E943" s="71"/>
      <c r="F943" s="125" t="str">
        <f>IF($A943 &lt;&gt; "",VLOOKUP($A943,CSP!$1:$1048576,10,FALSE)/1000000,"")</f>
        <v/>
      </c>
      <c r="G943" s="125" t="str">
        <f>IF($A943 &lt;&gt; "",VLOOKUP($A943,CSP!$1:$1048576,14,FALSE)/1000000,"")</f>
        <v/>
      </c>
      <c r="H943" s="126" t="str">
        <f t="shared" si="236"/>
        <v/>
      </c>
      <c r="I943" s="126" t="str">
        <f t="shared" si="237"/>
        <v/>
      </c>
      <c r="J943" s="126" t="str">
        <f t="shared" si="225"/>
        <v/>
      </c>
      <c r="K943" s="132" t="str">
        <f>IF($A943 &lt;&gt; "",VLOOKUP($A943,CSP!$1:$1048576,11,FALSE),"")</f>
        <v/>
      </c>
      <c r="L943" s="133" t="str">
        <f>IF($A943 &lt;&gt; "",VLOOKUP($A943,CSP!$1:$1048576,25,FALSE),"")</f>
        <v/>
      </c>
      <c r="N943" s="142"/>
      <c r="O943" s="144"/>
      <c r="P943" s="141" t="str">
        <f t="shared" ca="1" si="226"/>
        <v/>
      </c>
      <c r="W943" s="96">
        <f>SUMIF($E$11:$E$1004,AA943,AE$11:$AE$1004)</f>
        <v>0</v>
      </c>
      <c r="X943" s="74" t="str">
        <f t="shared" si="227"/>
        <v>sans</v>
      </c>
      <c r="Y943" s="74">
        <f>SUMIF($E$11:$E$1004,AA943,AD$11:$AD$1004)</f>
        <v>0</v>
      </c>
      <c r="Z943" s="95">
        <f>SUMIF($E$11:$E$1004,AA943,AB$11:$AB$1004)</f>
        <v>0</v>
      </c>
      <c r="AA943" s="97">
        <f t="shared" si="238"/>
        <v>933</v>
      </c>
      <c r="AB943" s="74">
        <f t="shared" si="228"/>
        <v>0</v>
      </c>
      <c r="AC943" s="74">
        <f t="shared" si="229"/>
        <v>0</v>
      </c>
      <c r="AD943" s="74">
        <f t="shared" si="230"/>
        <v>0</v>
      </c>
      <c r="AE943" s="96">
        <f t="shared" si="231"/>
        <v>0</v>
      </c>
      <c r="AF943" s="74" t="str">
        <f t="shared" si="232"/>
        <v>sans</v>
      </c>
      <c r="AG943" s="74">
        <f t="shared" si="233"/>
        <v>0</v>
      </c>
      <c r="AH943" s="74">
        <f t="shared" si="224"/>
        <v>0</v>
      </c>
      <c r="AI943" s="74">
        <f t="shared" si="239"/>
        <v>0</v>
      </c>
      <c r="AJ943" s="74">
        <f t="shared" si="234"/>
        <v>0</v>
      </c>
      <c r="AK943" s="74">
        <f t="shared" si="235"/>
        <v>0</v>
      </c>
    </row>
    <row r="944" spans="1:37" ht="15.75" customHeight="1">
      <c r="A944" s="20"/>
      <c r="B944" s="19"/>
      <c r="C944" s="19"/>
      <c r="D944" s="70"/>
      <c r="E944" s="71"/>
      <c r="F944" s="125" t="str">
        <f>IF($A944 &lt;&gt; "",VLOOKUP($A944,CSP!$1:$1048576,10,FALSE)/1000000,"")</f>
        <v/>
      </c>
      <c r="G944" s="125" t="str">
        <f>IF($A944 &lt;&gt; "",VLOOKUP($A944,CSP!$1:$1048576,14,FALSE)/1000000,"")</f>
        <v/>
      </c>
      <c r="H944" s="126" t="str">
        <f t="shared" si="236"/>
        <v/>
      </c>
      <c r="I944" s="126" t="str">
        <f t="shared" si="237"/>
        <v/>
      </c>
      <c r="J944" s="126" t="str">
        <f t="shared" si="225"/>
        <v/>
      </c>
      <c r="K944" s="132" t="str">
        <f>IF($A944 &lt;&gt; "",VLOOKUP($A944,CSP!$1:$1048576,11,FALSE),"")</f>
        <v/>
      </c>
      <c r="L944" s="133" t="str">
        <f>IF($A944 &lt;&gt; "",VLOOKUP($A944,CSP!$1:$1048576,25,FALSE),"")</f>
        <v/>
      </c>
      <c r="N944" s="142"/>
      <c r="O944" s="144"/>
      <c r="P944" s="141" t="str">
        <f t="shared" ca="1" si="226"/>
        <v/>
      </c>
      <c r="W944" s="96">
        <f>SUMIF($E$11:$E$1004,AA944,AE$11:$AE$1004)</f>
        <v>0</v>
      </c>
      <c r="X944" s="74" t="str">
        <f t="shared" si="227"/>
        <v>sans</v>
      </c>
      <c r="Y944" s="74">
        <f>SUMIF($E$11:$E$1004,AA944,AD$11:$AD$1004)</f>
        <v>0</v>
      </c>
      <c r="Z944" s="95">
        <f>SUMIF($E$11:$E$1004,AA944,AB$11:$AB$1004)</f>
        <v>0</v>
      </c>
      <c r="AA944" s="97">
        <f t="shared" si="238"/>
        <v>934</v>
      </c>
      <c r="AB944" s="74">
        <f t="shared" si="228"/>
        <v>0</v>
      </c>
      <c r="AC944" s="74">
        <f t="shared" si="229"/>
        <v>0</v>
      </c>
      <c r="AD944" s="74">
        <f t="shared" si="230"/>
        <v>0</v>
      </c>
      <c r="AE944" s="96">
        <f t="shared" si="231"/>
        <v>0</v>
      </c>
      <c r="AF944" s="74" t="str">
        <f t="shared" si="232"/>
        <v>sans</v>
      </c>
      <c r="AG944" s="74">
        <f t="shared" si="233"/>
        <v>0</v>
      </c>
      <c r="AH944" s="74">
        <f t="shared" si="224"/>
        <v>0</v>
      </c>
      <c r="AI944" s="74">
        <f t="shared" si="239"/>
        <v>0</v>
      </c>
      <c r="AJ944" s="74">
        <f t="shared" si="234"/>
        <v>0</v>
      </c>
      <c r="AK944" s="74">
        <f t="shared" si="235"/>
        <v>0</v>
      </c>
    </row>
    <row r="945" spans="1:37" ht="15.75" customHeight="1">
      <c r="A945" s="20"/>
      <c r="B945" s="19"/>
      <c r="C945" s="19"/>
      <c r="D945" s="70"/>
      <c r="E945" s="71"/>
      <c r="F945" s="125" t="str">
        <f>IF($A945 &lt;&gt; "",VLOOKUP($A945,CSP!$1:$1048576,10,FALSE)/1000000,"")</f>
        <v/>
      </c>
      <c r="G945" s="125" t="str">
        <f>IF($A945 &lt;&gt; "",VLOOKUP($A945,CSP!$1:$1048576,14,FALSE)/1000000,"")</f>
        <v/>
      </c>
      <c r="H945" s="126" t="str">
        <f t="shared" si="236"/>
        <v/>
      </c>
      <c r="I945" s="126" t="str">
        <f t="shared" si="237"/>
        <v/>
      </c>
      <c r="J945" s="126" t="str">
        <f t="shared" si="225"/>
        <v/>
      </c>
      <c r="K945" s="132" t="str">
        <f>IF($A945 &lt;&gt; "",VLOOKUP($A945,CSP!$1:$1048576,11,FALSE),"")</f>
        <v/>
      </c>
      <c r="L945" s="133" t="str">
        <f>IF($A945 &lt;&gt; "",VLOOKUP($A945,CSP!$1:$1048576,25,FALSE),"")</f>
        <v/>
      </c>
      <c r="N945" s="142"/>
      <c r="O945" s="144"/>
      <c r="P945" s="141" t="str">
        <f t="shared" ca="1" si="226"/>
        <v/>
      </c>
      <c r="W945" s="96">
        <f>SUMIF($E$11:$E$1004,AA945,AE$11:$AE$1004)</f>
        <v>0</v>
      </c>
      <c r="X945" s="74" t="str">
        <f t="shared" si="227"/>
        <v>sans</v>
      </c>
      <c r="Y945" s="74">
        <f>SUMIF($E$11:$E$1004,AA945,AD$11:$AD$1004)</f>
        <v>0</v>
      </c>
      <c r="Z945" s="95">
        <f>SUMIF($E$11:$E$1004,AA945,AB$11:$AB$1004)</f>
        <v>0</v>
      </c>
      <c r="AA945" s="97">
        <f t="shared" si="238"/>
        <v>935</v>
      </c>
      <c r="AB945" s="74">
        <f t="shared" si="228"/>
        <v>0</v>
      </c>
      <c r="AC945" s="74">
        <f t="shared" si="229"/>
        <v>0</v>
      </c>
      <c r="AD945" s="74">
        <f t="shared" si="230"/>
        <v>0</v>
      </c>
      <c r="AE945" s="96">
        <f t="shared" si="231"/>
        <v>0</v>
      </c>
      <c r="AF945" s="74" t="str">
        <f t="shared" si="232"/>
        <v>sans</v>
      </c>
      <c r="AG945" s="74">
        <f t="shared" si="233"/>
        <v>0</v>
      </c>
      <c r="AH945" s="74">
        <f t="shared" si="224"/>
        <v>0</v>
      </c>
      <c r="AI945" s="74">
        <f t="shared" si="239"/>
        <v>0</v>
      </c>
      <c r="AJ945" s="74">
        <f t="shared" si="234"/>
        <v>0</v>
      </c>
      <c r="AK945" s="74">
        <f t="shared" si="235"/>
        <v>0</v>
      </c>
    </row>
    <row r="946" spans="1:37" ht="15.75" customHeight="1">
      <c r="A946" s="20"/>
      <c r="B946" s="19"/>
      <c r="C946" s="19"/>
      <c r="D946" s="70"/>
      <c r="E946" s="71"/>
      <c r="F946" s="125" t="str">
        <f>IF($A946 &lt;&gt; "",VLOOKUP($A946,CSP!$1:$1048576,10,FALSE)/1000000,"")</f>
        <v/>
      </c>
      <c r="G946" s="125" t="str">
        <f>IF($A946 &lt;&gt; "",VLOOKUP($A946,CSP!$1:$1048576,14,FALSE)/1000000,"")</f>
        <v/>
      </c>
      <c r="H946" s="126" t="str">
        <f t="shared" si="236"/>
        <v/>
      </c>
      <c r="I946" s="126" t="str">
        <f t="shared" si="237"/>
        <v/>
      </c>
      <c r="J946" s="126" t="str">
        <f t="shared" si="225"/>
        <v/>
      </c>
      <c r="K946" s="132" t="str">
        <f>IF($A946 &lt;&gt; "",VLOOKUP($A946,CSP!$1:$1048576,11,FALSE),"")</f>
        <v/>
      </c>
      <c r="L946" s="133" t="str">
        <f>IF($A946 &lt;&gt; "",VLOOKUP($A946,CSP!$1:$1048576,25,FALSE),"")</f>
        <v/>
      </c>
      <c r="N946" s="142"/>
      <c r="O946" s="144"/>
      <c r="P946" s="141" t="str">
        <f t="shared" ca="1" si="226"/>
        <v/>
      </c>
      <c r="W946" s="96">
        <f>SUMIF($E$11:$E$1004,AA946,AE$11:$AE$1004)</f>
        <v>0</v>
      </c>
      <c r="X946" s="74" t="str">
        <f t="shared" si="227"/>
        <v>sans</v>
      </c>
      <c r="Y946" s="74">
        <f>SUMIF($E$11:$E$1004,AA946,AD$11:$AD$1004)</f>
        <v>0</v>
      </c>
      <c r="Z946" s="95">
        <f>SUMIF($E$11:$E$1004,AA946,AB$11:$AB$1004)</f>
        <v>0</v>
      </c>
      <c r="AA946" s="97">
        <f t="shared" si="238"/>
        <v>936</v>
      </c>
      <c r="AB946" s="74">
        <f t="shared" si="228"/>
        <v>0</v>
      </c>
      <c r="AC946" s="74">
        <f t="shared" si="229"/>
        <v>0</v>
      </c>
      <c r="AD946" s="74">
        <f t="shared" si="230"/>
        <v>0</v>
      </c>
      <c r="AE946" s="96">
        <f t="shared" si="231"/>
        <v>0</v>
      </c>
      <c r="AF946" s="74" t="str">
        <f t="shared" si="232"/>
        <v>sans</v>
      </c>
      <c r="AG946" s="74">
        <f t="shared" si="233"/>
        <v>0</v>
      </c>
      <c r="AH946" s="74">
        <f t="shared" si="224"/>
        <v>0</v>
      </c>
      <c r="AI946" s="74">
        <f t="shared" si="239"/>
        <v>0</v>
      </c>
      <c r="AJ946" s="74">
        <f t="shared" si="234"/>
        <v>0</v>
      </c>
      <c r="AK946" s="74">
        <f t="shared" si="235"/>
        <v>0</v>
      </c>
    </row>
    <row r="947" spans="1:37" ht="15.75" customHeight="1">
      <c r="A947" s="20"/>
      <c r="B947" s="19"/>
      <c r="C947" s="19"/>
      <c r="D947" s="70"/>
      <c r="E947" s="71"/>
      <c r="F947" s="125" t="str">
        <f>IF($A947 &lt;&gt; "",VLOOKUP($A947,CSP!$1:$1048576,10,FALSE)/1000000,"")</f>
        <v/>
      </c>
      <c r="G947" s="125" t="str">
        <f>IF($A947 &lt;&gt; "",VLOOKUP($A947,CSP!$1:$1048576,14,FALSE)/1000000,"")</f>
        <v/>
      </c>
      <c r="H947" s="126" t="str">
        <f t="shared" si="236"/>
        <v/>
      </c>
      <c r="I947" s="126" t="str">
        <f t="shared" si="237"/>
        <v/>
      </c>
      <c r="J947" s="126" t="str">
        <f t="shared" si="225"/>
        <v/>
      </c>
      <c r="K947" s="132" t="str">
        <f>IF($A947 &lt;&gt; "",VLOOKUP($A947,CSP!$1:$1048576,11,FALSE),"")</f>
        <v/>
      </c>
      <c r="L947" s="133" t="str">
        <f>IF($A947 &lt;&gt; "",VLOOKUP($A947,CSP!$1:$1048576,25,FALSE),"")</f>
        <v/>
      </c>
      <c r="N947" s="142"/>
      <c r="O947" s="144"/>
      <c r="P947" s="141" t="str">
        <f t="shared" ca="1" si="226"/>
        <v/>
      </c>
      <c r="W947" s="96">
        <f>SUMIF($E$11:$E$1004,AA947,AE$11:$AE$1004)</f>
        <v>0</v>
      </c>
      <c r="X947" s="74" t="str">
        <f t="shared" si="227"/>
        <v>sans</v>
      </c>
      <c r="Y947" s="74">
        <f>SUMIF($E$11:$E$1004,AA947,AD$11:$AD$1004)</f>
        <v>0</v>
      </c>
      <c r="Z947" s="95">
        <f>SUMIF($E$11:$E$1004,AA947,AB$11:$AB$1004)</f>
        <v>0</v>
      </c>
      <c r="AA947" s="97">
        <f t="shared" si="238"/>
        <v>937</v>
      </c>
      <c r="AB947" s="74">
        <f t="shared" si="228"/>
        <v>0</v>
      </c>
      <c r="AC947" s="74">
        <f t="shared" si="229"/>
        <v>0</v>
      </c>
      <c r="AD947" s="74">
        <f t="shared" si="230"/>
        <v>0</v>
      </c>
      <c r="AE947" s="96">
        <f t="shared" si="231"/>
        <v>0</v>
      </c>
      <c r="AF947" s="74" t="str">
        <f t="shared" si="232"/>
        <v>sans</v>
      </c>
      <c r="AG947" s="74">
        <f t="shared" si="233"/>
        <v>0</v>
      </c>
      <c r="AH947" s="74">
        <f t="shared" si="224"/>
        <v>0</v>
      </c>
      <c r="AI947" s="74">
        <f t="shared" si="239"/>
        <v>0</v>
      </c>
      <c r="AJ947" s="74">
        <f t="shared" si="234"/>
        <v>0</v>
      </c>
      <c r="AK947" s="74">
        <f t="shared" si="235"/>
        <v>0</v>
      </c>
    </row>
    <row r="948" spans="1:37" ht="15.75" customHeight="1">
      <c r="A948" s="20"/>
      <c r="B948" s="19"/>
      <c r="C948" s="19"/>
      <c r="D948" s="70"/>
      <c r="E948" s="71"/>
      <c r="F948" s="125" t="str">
        <f>IF($A948 &lt;&gt; "",VLOOKUP($A948,CSP!$1:$1048576,10,FALSE)/1000000,"")</f>
        <v/>
      </c>
      <c r="G948" s="125" t="str">
        <f>IF($A948 &lt;&gt; "",VLOOKUP($A948,CSP!$1:$1048576,14,FALSE)/1000000,"")</f>
        <v/>
      </c>
      <c r="H948" s="126" t="str">
        <f t="shared" si="236"/>
        <v/>
      </c>
      <c r="I948" s="126" t="str">
        <f t="shared" si="237"/>
        <v/>
      </c>
      <c r="J948" s="126" t="str">
        <f t="shared" si="225"/>
        <v/>
      </c>
      <c r="K948" s="132" t="str">
        <f>IF($A948 &lt;&gt; "",VLOOKUP($A948,CSP!$1:$1048576,11,FALSE),"")</f>
        <v/>
      </c>
      <c r="L948" s="133" t="str">
        <f>IF($A948 &lt;&gt; "",VLOOKUP($A948,CSP!$1:$1048576,25,FALSE),"")</f>
        <v/>
      </c>
      <c r="N948" s="142"/>
      <c r="O948" s="144"/>
      <c r="P948" s="141" t="str">
        <f t="shared" ca="1" si="226"/>
        <v/>
      </c>
      <c r="W948" s="96">
        <f>SUMIF($E$11:$E$1004,AA948,AE$11:$AE$1004)</f>
        <v>0</v>
      </c>
      <c r="X948" s="74" t="str">
        <f t="shared" si="227"/>
        <v>sans</v>
      </c>
      <c r="Y948" s="74">
        <f>SUMIF($E$11:$E$1004,AA948,AD$11:$AD$1004)</f>
        <v>0</v>
      </c>
      <c r="Z948" s="95">
        <f>SUMIF($E$11:$E$1004,AA948,AB$11:$AB$1004)</f>
        <v>0</v>
      </c>
      <c r="AA948" s="97">
        <f t="shared" si="238"/>
        <v>938</v>
      </c>
      <c r="AB948" s="74">
        <f t="shared" si="228"/>
        <v>0</v>
      </c>
      <c r="AC948" s="74">
        <f t="shared" si="229"/>
        <v>0</v>
      </c>
      <c r="AD948" s="74">
        <f t="shared" si="230"/>
        <v>0</v>
      </c>
      <c r="AE948" s="96">
        <f t="shared" si="231"/>
        <v>0</v>
      </c>
      <c r="AF948" s="74" t="str">
        <f t="shared" si="232"/>
        <v>sans</v>
      </c>
      <c r="AG948" s="74">
        <f t="shared" si="233"/>
        <v>0</v>
      </c>
      <c r="AH948" s="74">
        <f t="shared" si="224"/>
        <v>0</v>
      </c>
      <c r="AI948" s="74">
        <f t="shared" si="239"/>
        <v>0</v>
      </c>
      <c r="AJ948" s="74">
        <f t="shared" si="234"/>
        <v>0</v>
      </c>
      <c r="AK948" s="74">
        <f t="shared" si="235"/>
        <v>0</v>
      </c>
    </row>
    <row r="949" spans="1:37" ht="15.75" customHeight="1">
      <c r="A949" s="20"/>
      <c r="B949" s="19"/>
      <c r="C949" s="19"/>
      <c r="D949" s="70"/>
      <c r="E949" s="71"/>
      <c r="F949" s="125" t="str">
        <f>IF($A949 &lt;&gt; "",VLOOKUP($A949,CSP!$1:$1048576,10,FALSE)/1000000,"")</f>
        <v/>
      </c>
      <c r="G949" s="125" t="str">
        <f>IF($A949 &lt;&gt; "",VLOOKUP($A949,CSP!$1:$1048576,14,FALSE)/1000000,"")</f>
        <v/>
      </c>
      <c r="H949" s="126" t="str">
        <f t="shared" si="236"/>
        <v/>
      </c>
      <c r="I949" s="126" t="str">
        <f t="shared" si="237"/>
        <v/>
      </c>
      <c r="J949" s="126" t="str">
        <f t="shared" si="225"/>
        <v/>
      </c>
      <c r="K949" s="132" t="str">
        <f>IF($A949 &lt;&gt; "",VLOOKUP($A949,CSP!$1:$1048576,11,FALSE),"")</f>
        <v/>
      </c>
      <c r="L949" s="133" t="str">
        <f>IF($A949 &lt;&gt; "",VLOOKUP($A949,CSP!$1:$1048576,25,FALSE),"")</f>
        <v/>
      </c>
      <c r="N949" s="142"/>
      <c r="O949" s="144"/>
      <c r="P949" s="141" t="str">
        <f t="shared" ca="1" si="226"/>
        <v/>
      </c>
      <c r="W949" s="96">
        <f>SUMIF($E$11:$E$1004,AA949,AE$11:$AE$1004)</f>
        <v>0</v>
      </c>
      <c r="X949" s="74" t="str">
        <f t="shared" si="227"/>
        <v>sans</v>
      </c>
      <c r="Y949" s="74">
        <f>SUMIF($E$11:$E$1004,AA949,AD$11:$AD$1004)</f>
        <v>0</v>
      </c>
      <c r="Z949" s="95">
        <f>SUMIF($E$11:$E$1004,AA949,AB$11:$AB$1004)</f>
        <v>0</v>
      </c>
      <c r="AA949" s="97">
        <f t="shared" si="238"/>
        <v>939</v>
      </c>
      <c r="AB949" s="74">
        <f t="shared" si="228"/>
        <v>0</v>
      </c>
      <c r="AC949" s="74">
        <f t="shared" si="229"/>
        <v>0</v>
      </c>
      <c r="AD949" s="74">
        <f t="shared" si="230"/>
        <v>0</v>
      </c>
      <c r="AE949" s="96">
        <f t="shared" si="231"/>
        <v>0</v>
      </c>
      <c r="AF949" s="74" t="str">
        <f t="shared" si="232"/>
        <v>sans</v>
      </c>
      <c r="AG949" s="74">
        <f t="shared" si="233"/>
        <v>0</v>
      </c>
      <c r="AH949" s="74">
        <f t="shared" si="224"/>
        <v>0</v>
      </c>
      <c r="AI949" s="74">
        <f t="shared" si="239"/>
        <v>0</v>
      </c>
      <c r="AJ949" s="74">
        <f t="shared" si="234"/>
        <v>0</v>
      </c>
      <c r="AK949" s="74">
        <f t="shared" si="235"/>
        <v>0</v>
      </c>
    </row>
    <row r="950" spans="1:37" ht="15.75" customHeight="1">
      <c r="A950" s="20"/>
      <c r="B950" s="19"/>
      <c r="C950" s="19"/>
      <c r="D950" s="70"/>
      <c r="E950" s="71"/>
      <c r="F950" s="125" t="str">
        <f>IF($A950 &lt;&gt; "",VLOOKUP($A950,CSP!$1:$1048576,10,FALSE)/1000000,"")</f>
        <v/>
      </c>
      <c r="G950" s="125" t="str">
        <f>IF($A950 &lt;&gt; "",VLOOKUP($A950,CSP!$1:$1048576,14,FALSE)/1000000,"")</f>
        <v/>
      </c>
      <c r="H950" s="126" t="str">
        <f t="shared" si="236"/>
        <v/>
      </c>
      <c r="I950" s="126" t="str">
        <f t="shared" si="237"/>
        <v/>
      </c>
      <c r="J950" s="126" t="str">
        <f t="shared" si="225"/>
        <v/>
      </c>
      <c r="K950" s="132" t="str">
        <f>IF($A950 &lt;&gt; "",VLOOKUP($A950,CSP!$1:$1048576,11,FALSE),"")</f>
        <v/>
      </c>
      <c r="L950" s="133" t="str">
        <f>IF($A950 &lt;&gt; "",VLOOKUP($A950,CSP!$1:$1048576,25,FALSE),"")</f>
        <v/>
      </c>
      <c r="N950" s="142"/>
      <c r="O950" s="144"/>
      <c r="P950" s="141" t="str">
        <f t="shared" ca="1" si="226"/>
        <v/>
      </c>
      <c r="W950" s="96">
        <f>SUMIF($E$11:$E$1004,AA950,AE$11:$AE$1004)</f>
        <v>0</v>
      </c>
      <c r="X950" s="74" t="str">
        <f t="shared" si="227"/>
        <v>sans</v>
      </c>
      <c r="Y950" s="74">
        <f>SUMIF($E$11:$E$1004,AA950,AD$11:$AD$1004)</f>
        <v>0</v>
      </c>
      <c r="Z950" s="95">
        <f>SUMIF($E$11:$E$1004,AA950,AB$11:$AB$1004)</f>
        <v>0</v>
      </c>
      <c r="AA950" s="97">
        <f t="shared" si="238"/>
        <v>940</v>
      </c>
      <c r="AB950" s="74">
        <f t="shared" si="228"/>
        <v>0</v>
      </c>
      <c r="AC950" s="74">
        <f t="shared" si="229"/>
        <v>0</v>
      </c>
      <c r="AD950" s="74">
        <f t="shared" si="230"/>
        <v>0</v>
      </c>
      <c r="AE950" s="96">
        <f t="shared" si="231"/>
        <v>0</v>
      </c>
      <c r="AF950" s="74" t="str">
        <f t="shared" si="232"/>
        <v>sans</v>
      </c>
      <c r="AG950" s="74">
        <f t="shared" si="233"/>
        <v>0</v>
      </c>
      <c r="AH950" s="74">
        <f t="shared" si="224"/>
        <v>0</v>
      </c>
      <c r="AI950" s="74">
        <f t="shared" si="239"/>
        <v>0</v>
      </c>
      <c r="AJ950" s="74">
        <f t="shared" si="234"/>
        <v>0</v>
      </c>
      <c r="AK950" s="74">
        <f t="shared" si="235"/>
        <v>0</v>
      </c>
    </row>
    <row r="951" spans="1:37" ht="15.75" customHeight="1">
      <c r="A951" s="20"/>
      <c r="B951" s="19"/>
      <c r="C951" s="19"/>
      <c r="D951" s="70"/>
      <c r="E951" s="71"/>
      <c r="F951" s="125" t="str">
        <f>IF($A951 &lt;&gt; "",VLOOKUP($A951,CSP!$1:$1048576,10,FALSE)/1000000,"")</f>
        <v/>
      </c>
      <c r="G951" s="125" t="str">
        <f>IF($A951 &lt;&gt; "",VLOOKUP($A951,CSP!$1:$1048576,14,FALSE)/1000000,"")</f>
        <v/>
      </c>
      <c r="H951" s="126" t="str">
        <f t="shared" si="236"/>
        <v/>
      </c>
      <c r="I951" s="126" t="str">
        <f t="shared" si="237"/>
        <v/>
      </c>
      <c r="J951" s="126" t="str">
        <f t="shared" si="225"/>
        <v/>
      </c>
      <c r="K951" s="132" t="str">
        <f>IF($A951 &lt;&gt; "",VLOOKUP($A951,CSP!$1:$1048576,11,FALSE),"")</f>
        <v/>
      </c>
      <c r="L951" s="133" t="str">
        <f>IF($A951 &lt;&gt; "",VLOOKUP($A951,CSP!$1:$1048576,25,FALSE),"")</f>
        <v/>
      </c>
      <c r="N951" s="142"/>
      <c r="O951" s="144"/>
      <c r="P951" s="141" t="str">
        <f t="shared" ca="1" si="226"/>
        <v/>
      </c>
      <c r="W951" s="96">
        <f>SUMIF($E$11:$E$1004,AA951,AE$11:$AE$1004)</f>
        <v>0</v>
      </c>
      <c r="X951" s="74" t="str">
        <f t="shared" si="227"/>
        <v>sans</v>
      </c>
      <c r="Y951" s="74">
        <f>SUMIF($E$11:$E$1004,AA951,AD$11:$AD$1004)</f>
        <v>0</v>
      </c>
      <c r="Z951" s="95">
        <f>SUMIF($E$11:$E$1004,AA951,AB$11:$AB$1004)</f>
        <v>0</v>
      </c>
      <c r="AA951" s="97">
        <f t="shared" si="238"/>
        <v>941</v>
      </c>
      <c r="AB951" s="74">
        <f t="shared" si="228"/>
        <v>0</v>
      </c>
      <c r="AC951" s="74">
        <f t="shared" si="229"/>
        <v>0</v>
      </c>
      <c r="AD951" s="74">
        <f t="shared" si="230"/>
        <v>0</v>
      </c>
      <c r="AE951" s="96">
        <f t="shared" si="231"/>
        <v>0</v>
      </c>
      <c r="AF951" s="74" t="str">
        <f t="shared" si="232"/>
        <v>sans</v>
      </c>
      <c r="AG951" s="74">
        <f t="shared" si="233"/>
        <v>0</v>
      </c>
      <c r="AH951" s="74">
        <f t="shared" si="224"/>
        <v>0</v>
      </c>
      <c r="AI951" s="74">
        <f t="shared" si="239"/>
        <v>0</v>
      </c>
      <c r="AJ951" s="74">
        <f t="shared" si="234"/>
        <v>0</v>
      </c>
      <c r="AK951" s="74">
        <f t="shared" si="235"/>
        <v>0</v>
      </c>
    </row>
    <row r="952" spans="1:37" ht="15.75" customHeight="1">
      <c r="A952" s="20"/>
      <c r="B952" s="19"/>
      <c r="C952" s="19"/>
      <c r="D952" s="70"/>
      <c r="E952" s="71"/>
      <c r="F952" s="125" t="str">
        <f>IF($A952 &lt;&gt; "",VLOOKUP($A952,CSP!$1:$1048576,10,FALSE)/1000000,"")</f>
        <v/>
      </c>
      <c r="G952" s="125" t="str">
        <f>IF($A952 &lt;&gt; "",VLOOKUP($A952,CSP!$1:$1048576,14,FALSE)/1000000,"")</f>
        <v/>
      </c>
      <c r="H952" s="126" t="str">
        <f t="shared" si="236"/>
        <v/>
      </c>
      <c r="I952" s="126" t="str">
        <f t="shared" si="237"/>
        <v/>
      </c>
      <c r="J952" s="126" t="str">
        <f t="shared" si="225"/>
        <v/>
      </c>
      <c r="K952" s="132" t="str">
        <f>IF($A952 &lt;&gt; "",VLOOKUP($A952,CSP!$1:$1048576,11,FALSE),"")</f>
        <v/>
      </c>
      <c r="L952" s="133" t="str">
        <f>IF($A952 &lt;&gt; "",VLOOKUP($A952,CSP!$1:$1048576,25,FALSE),"")</f>
        <v/>
      </c>
      <c r="N952" s="142"/>
      <c r="O952" s="144"/>
      <c r="P952" s="141" t="str">
        <f t="shared" ca="1" si="226"/>
        <v/>
      </c>
      <c r="W952" s="96">
        <f>SUMIF($E$11:$E$1004,AA952,AE$11:$AE$1004)</f>
        <v>0</v>
      </c>
      <c r="X952" s="74" t="str">
        <f t="shared" si="227"/>
        <v>sans</v>
      </c>
      <c r="Y952" s="74">
        <f>SUMIF($E$11:$E$1004,AA952,AD$11:$AD$1004)</f>
        <v>0</v>
      </c>
      <c r="Z952" s="95">
        <f>SUMIF($E$11:$E$1004,AA952,AB$11:$AB$1004)</f>
        <v>0</v>
      </c>
      <c r="AA952" s="97">
        <f t="shared" si="238"/>
        <v>942</v>
      </c>
      <c r="AB952" s="74">
        <f t="shared" si="228"/>
        <v>0</v>
      </c>
      <c r="AC952" s="74">
        <f t="shared" si="229"/>
        <v>0</v>
      </c>
      <c r="AD952" s="74">
        <f t="shared" si="230"/>
        <v>0</v>
      </c>
      <c r="AE952" s="96">
        <f t="shared" si="231"/>
        <v>0</v>
      </c>
      <c r="AF952" s="74" t="str">
        <f t="shared" si="232"/>
        <v>sans</v>
      </c>
      <c r="AG952" s="74">
        <f t="shared" si="233"/>
        <v>0</v>
      </c>
      <c r="AH952" s="74">
        <f t="shared" si="224"/>
        <v>0</v>
      </c>
      <c r="AI952" s="74">
        <f t="shared" si="239"/>
        <v>0</v>
      </c>
      <c r="AJ952" s="74">
        <f t="shared" si="234"/>
        <v>0</v>
      </c>
      <c r="AK952" s="74">
        <f t="shared" si="235"/>
        <v>0</v>
      </c>
    </row>
    <row r="953" spans="1:37" ht="15.75" customHeight="1">
      <c r="A953" s="20"/>
      <c r="B953" s="19"/>
      <c r="C953" s="19"/>
      <c r="D953" s="70"/>
      <c r="E953" s="71"/>
      <c r="F953" s="125" t="str">
        <f>IF($A953 &lt;&gt; "",VLOOKUP($A953,CSP!$1:$1048576,10,FALSE)/1000000,"")</f>
        <v/>
      </c>
      <c r="G953" s="125" t="str">
        <f>IF($A953 &lt;&gt; "",VLOOKUP($A953,CSP!$1:$1048576,14,FALSE)/1000000,"")</f>
        <v/>
      </c>
      <c r="H953" s="126" t="str">
        <f t="shared" si="236"/>
        <v/>
      </c>
      <c r="I953" s="126" t="str">
        <f t="shared" si="237"/>
        <v/>
      </c>
      <c r="J953" s="126" t="str">
        <f t="shared" si="225"/>
        <v/>
      </c>
      <c r="K953" s="132" t="str">
        <f>IF($A953 &lt;&gt; "",VLOOKUP($A953,CSP!$1:$1048576,11,FALSE),"")</f>
        <v/>
      </c>
      <c r="L953" s="133" t="str">
        <f>IF($A953 &lt;&gt; "",VLOOKUP($A953,CSP!$1:$1048576,25,FALSE),"")</f>
        <v/>
      </c>
      <c r="N953" s="142"/>
      <c r="O953" s="144"/>
      <c r="P953" s="141" t="str">
        <f t="shared" ca="1" si="226"/>
        <v/>
      </c>
      <c r="W953" s="96">
        <f>SUMIF($E$11:$E$1004,AA953,AE$11:$AE$1004)</f>
        <v>0</v>
      </c>
      <c r="X953" s="74" t="str">
        <f t="shared" si="227"/>
        <v>sans</v>
      </c>
      <c r="Y953" s="74">
        <f>SUMIF($E$11:$E$1004,AA953,AD$11:$AD$1004)</f>
        <v>0</v>
      </c>
      <c r="Z953" s="95">
        <f>SUMIF($E$11:$E$1004,AA953,AB$11:$AB$1004)</f>
        <v>0</v>
      </c>
      <c r="AA953" s="97">
        <f t="shared" si="238"/>
        <v>943</v>
      </c>
      <c r="AB953" s="74">
        <f t="shared" si="228"/>
        <v>0</v>
      </c>
      <c r="AC953" s="74">
        <f t="shared" si="229"/>
        <v>0</v>
      </c>
      <c r="AD953" s="74">
        <f t="shared" si="230"/>
        <v>0</v>
      </c>
      <c r="AE953" s="96">
        <f t="shared" si="231"/>
        <v>0</v>
      </c>
      <c r="AF953" s="74" t="str">
        <f t="shared" si="232"/>
        <v>sans</v>
      </c>
      <c r="AG953" s="74">
        <f t="shared" si="233"/>
        <v>0</v>
      </c>
      <c r="AH953" s="74">
        <f t="shared" si="224"/>
        <v>0</v>
      </c>
      <c r="AI953" s="74">
        <f t="shared" si="239"/>
        <v>0</v>
      </c>
      <c r="AJ953" s="74">
        <f t="shared" si="234"/>
        <v>0</v>
      </c>
      <c r="AK953" s="74">
        <f t="shared" si="235"/>
        <v>0</v>
      </c>
    </row>
    <row r="954" spans="1:37" ht="15.75" customHeight="1">
      <c r="A954" s="20"/>
      <c r="B954" s="19"/>
      <c r="C954" s="19"/>
      <c r="D954" s="70"/>
      <c r="E954" s="71"/>
      <c r="F954" s="125" t="str">
        <f>IF($A954 &lt;&gt; "",VLOOKUP($A954,CSP!$1:$1048576,10,FALSE)/1000000,"")</f>
        <v/>
      </c>
      <c r="G954" s="125" t="str">
        <f>IF($A954 &lt;&gt; "",VLOOKUP($A954,CSP!$1:$1048576,14,FALSE)/1000000,"")</f>
        <v/>
      </c>
      <c r="H954" s="126" t="str">
        <f t="shared" si="236"/>
        <v/>
      </c>
      <c r="I954" s="126" t="str">
        <f t="shared" si="237"/>
        <v/>
      </c>
      <c r="J954" s="126" t="str">
        <f t="shared" si="225"/>
        <v/>
      </c>
      <c r="K954" s="132" t="str">
        <f>IF($A954 &lt;&gt; "",VLOOKUP($A954,CSP!$1:$1048576,11,FALSE),"")</f>
        <v/>
      </c>
      <c r="L954" s="133" t="str">
        <f>IF($A954 &lt;&gt; "",VLOOKUP($A954,CSP!$1:$1048576,25,FALSE),"")</f>
        <v/>
      </c>
      <c r="N954" s="142"/>
      <c r="O954" s="144"/>
      <c r="P954" s="141" t="str">
        <f t="shared" ca="1" si="226"/>
        <v/>
      </c>
      <c r="W954" s="96">
        <f>SUMIF($E$11:$E$1004,AA954,AE$11:$AE$1004)</f>
        <v>0</v>
      </c>
      <c r="X954" s="74" t="str">
        <f t="shared" si="227"/>
        <v>sans</v>
      </c>
      <c r="Y954" s="74">
        <f>SUMIF($E$11:$E$1004,AA954,AD$11:$AD$1004)</f>
        <v>0</v>
      </c>
      <c r="Z954" s="95">
        <f>SUMIF($E$11:$E$1004,AA954,AB$11:$AB$1004)</f>
        <v>0</v>
      </c>
      <c r="AA954" s="97">
        <f t="shared" si="238"/>
        <v>944</v>
      </c>
      <c r="AB954" s="74">
        <f t="shared" si="228"/>
        <v>0</v>
      </c>
      <c r="AC954" s="74">
        <f t="shared" si="229"/>
        <v>0</v>
      </c>
      <c r="AD954" s="74">
        <f t="shared" si="230"/>
        <v>0</v>
      </c>
      <c r="AE954" s="96">
        <f t="shared" si="231"/>
        <v>0</v>
      </c>
      <c r="AF954" s="74" t="str">
        <f t="shared" si="232"/>
        <v>sans</v>
      </c>
      <c r="AG954" s="74">
        <f t="shared" si="233"/>
        <v>0</v>
      </c>
      <c r="AH954" s="74">
        <f t="shared" si="224"/>
        <v>0</v>
      </c>
      <c r="AI954" s="74">
        <f t="shared" si="239"/>
        <v>0</v>
      </c>
      <c r="AJ954" s="74">
        <f t="shared" si="234"/>
        <v>0</v>
      </c>
      <c r="AK954" s="74">
        <f t="shared" si="235"/>
        <v>0</v>
      </c>
    </row>
    <row r="955" spans="1:37" ht="15.75" customHeight="1">
      <c r="A955" s="20"/>
      <c r="B955" s="19"/>
      <c r="C955" s="19"/>
      <c r="D955" s="70"/>
      <c r="E955" s="71"/>
      <c r="F955" s="125" t="str">
        <f>IF($A955 &lt;&gt; "",VLOOKUP($A955,CSP!$1:$1048576,10,FALSE)/1000000,"")</f>
        <v/>
      </c>
      <c r="G955" s="125" t="str">
        <f>IF($A955 &lt;&gt; "",VLOOKUP($A955,CSP!$1:$1048576,14,FALSE)/1000000,"")</f>
        <v/>
      </c>
      <c r="H955" s="126" t="str">
        <f t="shared" si="236"/>
        <v/>
      </c>
      <c r="I955" s="126" t="str">
        <f t="shared" si="237"/>
        <v/>
      </c>
      <c r="J955" s="126" t="str">
        <f t="shared" si="225"/>
        <v/>
      </c>
      <c r="K955" s="132" t="str">
        <f>IF($A955 &lt;&gt; "",VLOOKUP($A955,CSP!$1:$1048576,11,FALSE),"")</f>
        <v/>
      </c>
      <c r="L955" s="133" t="str">
        <f>IF($A955 &lt;&gt; "",VLOOKUP($A955,CSP!$1:$1048576,25,FALSE),"")</f>
        <v/>
      </c>
      <c r="N955" s="142"/>
      <c r="O955" s="144"/>
      <c r="P955" s="141" t="str">
        <f t="shared" ca="1" si="226"/>
        <v/>
      </c>
      <c r="W955" s="96">
        <f>SUMIF($E$11:$E$1004,AA955,AE$11:$AE$1004)</f>
        <v>0</v>
      </c>
      <c r="X955" s="74" t="str">
        <f t="shared" si="227"/>
        <v>sans</v>
      </c>
      <c r="Y955" s="74">
        <f>SUMIF($E$11:$E$1004,AA955,AD$11:$AD$1004)</f>
        <v>0</v>
      </c>
      <c r="Z955" s="95">
        <f>SUMIF($E$11:$E$1004,AA955,AB$11:$AB$1004)</f>
        <v>0</v>
      </c>
      <c r="AA955" s="97">
        <f t="shared" si="238"/>
        <v>945</v>
      </c>
      <c r="AB955" s="74">
        <f t="shared" si="228"/>
        <v>0</v>
      </c>
      <c r="AC955" s="74">
        <f t="shared" si="229"/>
        <v>0</v>
      </c>
      <c r="AD955" s="74">
        <f t="shared" si="230"/>
        <v>0</v>
      </c>
      <c r="AE955" s="96">
        <f t="shared" si="231"/>
        <v>0</v>
      </c>
      <c r="AF955" s="74" t="str">
        <f t="shared" si="232"/>
        <v>sans</v>
      </c>
      <c r="AG955" s="74">
        <f t="shared" si="233"/>
        <v>0</v>
      </c>
      <c r="AH955" s="74">
        <f t="shared" si="224"/>
        <v>0</v>
      </c>
      <c r="AI955" s="74">
        <f t="shared" si="239"/>
        <v>0</v>
      </c>
      <c r="AJ955" s="74">
        <f t="shared" si="234"/>
        <v>0</v>
      </c>
      <c r="AK955" s="74">
        <f t="shared" si="235"/>
        <v>0</v>
      </c>
    </row>
    <row r="956" spans="1:37" ht="15.75" customHeight="1">
      <c r="A956" s="20"/>
      <c r="B956" s="19"/>
      <c r="C956" s="19"/>
      <c r="D956" s="70"/>
      <c r="E956" s="71"/>
      <c r="F956" s="125" t="str">
        <f>IF($A956 &lt;&gt; "",VLOOKUP($A956,CSP!$1:$1048576,10,FALSE)/1000000,"")</f>
        <v/>
      </c>
      <c r="G956" s="125" t="str">
        <f>IF($A956 &lt;&gt; "",VLOOKUP($A956,CSP!$1:$1048576,14,FALSE)/1000000,"")</f>
        <v/>
      </c>
      <c r="H956" s="126" t="str">
        <f t="shared" si="236"/>
        <v/>
      </c>
      <c r="I956" s="126" t="str">
        <f t="shared" si="237"/>
        <v/>
      </c>
      <c r="J956" s="126" t="str">
        <f t="shared" si="225"/>
        <v/>
      </c>
      <c r="K956" s="132" t="str">
        <f>IF($A956 &lt;&gt; "",VLOOKUP($A956,CSP!$1:$1048576,11,FALSE),"")</f>
        <v/>
      </c>
      <c r="L956" s="133" t="str">
        <f>IF($A956 &lt;&gt; "",VLOOKUP($A956,CSP!$1:$1048576,25,FALSE),"")</f>
        <v/>
      </c>
      <c r="N956" s="142"/>
      <c r="O956" s="144"/>
      <c r="P956" s="141" t="str">
        <f t="shared" ca="1" si="226"/>
        <v/>
      </c>
      <c r="W956" s="96">
        <f>SUMIF($E$11:$E$1004,AA956,AE$11:$AE$1004)</f>
        <v>0</v>
      </c>
      <c r="X956" s="74" t="str">
        <f t="shared" si="227"/>
        <v>sans</v>
      </c>
      <c r="Y956" s="74">
        <f>SUMIF($E$11:$E$1004,AA956,AD$11:$AD$1004)</f>
        <v>0</v>
      </c>
      <c r="Z956" s="95">
        <f>SUMIF($E$11:$E$1004,AA956,AB$11:$AB$1004)</f>
        <v>0</v>
      </c>
      <c r="AA956" s="97">
        <f t="shared" si="238"/>
        <v>946</v>
      </c>
      <c r="AB956" s="74">
        <f t="shared" si="228"/>
        <v>0</v>
      </c>
      <c r="AC956" s="74">
        <f t="shared" si="229"/>
        <v>0</v>
      </c>
      <c r="AD956" s="74">
        <f t="shared" si="230"/>
        <v>0</v>
      </c>
      <c r="AE956" s="96">
        <f t="shared" si="231"/>
        <v>0</v>
      </c>
      <c r="AF956" s="74" t="str">
        <f t="shared" si="232"/>
        <v>sans</v>
      </c>
      <c r="AG956" s="74">
        <f t="shared" si="233"/>
        <v>0</v>
      </c>
      <c r="AH956" s="74">
        <f t="shared" si="224"/>
        <v>0</v>
      </c>
      <c r="AI956" s="74">
        <f t="shared" si="239"/>
        <v>0</v>
      </c>
      <c r="AJ956" s="74">
        <f t="shared" si="234"/>
        <v>0</v>
      </c>
      <c r="AK956" s="74">
        <f t="shared" si="235"/>
        <v>0</v>
      </c>
    </row>
    <row r="957" spans="1:37" ht="15.75" customHeight="1">
      <c r="A957" s="20"/>
      <c r="B957" s="19"/>
      <c r="C957" s="19"/>
      <c r="D957" s="70"/>
      <c r="E957" s="71"/>
      <c r="F957" s="125" t="str">
        <f>IF($A957 &lt;&gt; "",VLOOKUP($A957,CSP!$1:$1048576,10,FALSE)/1000000,"")</f>
        <v/>
      </c>
      <c r="G957" s="125" t="str">
        <f>IF($A957 &lt;&gt; "",VLOOKUP($A957,CSP!$1:$1048576,14,FALSE)/1000000,"")</f>
        <v/>
      </c>
      <c r="H957" s="126" t="str">
        <f t="shared" si="236"/>
        <v/>
      </c>
      <c r="I957" s="126" t="str">
        <f t="shared" si="237"/>
        <v/>
      </c>
      <c r="J957" s="126" t="str">
        <f t="shared" si="225"/>
        <v/>
      </c>
      <c r="K957" s="132" t="str">
        <f>IF($A957 &lt;&gt; "",VLOOKUP($A957,CSP!$1:$1048576,11,FALSE),"")</f>
        <v/>
      </c>
      <c r="L957" s="133" t="str">
        <f>IF($A957 &lt;&gt; "",VLOOKUP($A957,CSP!$1:$1048576,25,FALSE),"")</f>
        <v/>
      </c>
      <c r="N957" s="142"/>
      <c r="O957" s="144"/>
      <c r="P957" s="141" t="str">
        <f t="shared" ca="1" si="226"/>
        <v/>
      </c>
      <c r="W957" s="96">
        <f>SUMIF($E$11:$E$1004,AA957,AE$11:$AE$1004)</f>
        <v>0</v>
      </c>
      <c r="X957" s="74" t="str">
        <f t="shared" si="227"/>
        <v>sans</v>
      </c>
      <c r="Y957" s="74">
        <f>SUMIF($E$11:$E$1004,AA957,AD$11:$AD$1004)</f>
        <v>0</v>
      </c>
      <c r="Z957" s="95">
        <f>SUMIF($E$11:$E$1004,AA957,AB$11:$AB$1004)</f>
        <v>0</v>
      </c>
      <c r="AA957" s="97">
        <f t="shared" si="238"/>
        <v>947</v>
      </c>
      <c r="AB957" s="74">
        <f t="shared" si="228"/>
        <v>0</v>
      </c>
      <c r="AC957" s="74">
        <f t="shared" si="229"/>
        <v>0</v>
      </c>
      <c r="AD957" s="74">
        <f t="shared" si="230"/>
        <v>0</v>
      </c>
      <c r="AE957" s="96">
        <f t="shared" si="231"/>
        <v>0</v>
      </c>
      <c r="AF957" s="74" t="str">
        <f t="shared" si="232"/>
        <v>sans</v>
      </c>
      <c r="AG957" s="74">
        <f t="shared" si="233"/>
        <v>0</v>
      </c>
      <c r="AH957" s="74">
        <f t="shared" si="224"/>
        <v>0</v>
      </c>
      <c r="AI957" s="74">
        <f t="shared" si="239"/>
        <v>0</v>
      </c>
      <c r="AJ957" s="74">
        <f t="shared" si="234"/>
        <v>0</v>
      </c>
      <c r="AK957" s="74">
        <f t="shared" si="235"/>
        <v>0</v>
      </c>
    </row>
    <row r="958" spans="1:37" ht="15.75" customHeight="1">
      <c r="A958" s="20"/>
      <c r="B958" s="19"/>
      <c r="C958" s="19"/>
      <c r="D958" s="70"/>
      <c r="E958" s="71"/>
      <c r="F958" s="125" t="str">
        <f>IF($A958 &lt;&gt; "",VLOOKUP($A958,CSP!$1:$1048576,10,FALSE)/1000000,"")</f>
        <v/>
      </c>
      <c r="G958" s="125" t="str">
        <f>IF($A958 &lt;&gt; "",VLOOKUP($A958,CSP!$1:$1048576,14,FALSE)/1000000,"")</f>
        <v/>
      </c>
      <c r="H958" s="126" t="str">
        <f t="shared" si="236"/>
        <v/>
      </c>
      <c r="I958" s="126" t="str">
        <f t="shared" si="237"/>
        <v/>
      </c>
      <c r="J958" s="126" t="str">
        <f t="shared" si="225"/>
        <v/>
      </c>
      <c r="K958" s="132" t="str">
        <f>IF($A958 &lt;&gt; "",VLOOKUP($A958,CSP!$1:$1048576,11,FALSE),"")</f>
        <v/>
      </c>
      <c r="L958" s="133" t="str">
        <f>IF($A958 &lt;&gt; "",VLOOKUP($A958,CSP!$1:$1048576,25,FALSE),"")</f>
        <v/>
      </c>
      <c r="N958" s="142"/>
      <c r="O958" s="144"/>
      <c r="P958" s="141" t="str">
        <f t="shared" ca="1" si="226"/>
        <v/>
      </c>
      <c r="W958" s="96">
        <f>SUMIF($E$11:$E$1004,AA958,AE$11:$AE$1004)</f>
        <v>0</v>
      </c>
      <c r="X958" s="74" t="str">
        <f t="shared" si="227"/>
        <v>sans</v>
      </c>
      <c r="Y958" s="74">
        <f>SUMIF($E$11:$E$1004,AA958,AD$11:$AD$1004)</f>
        <v>0</v>
      </c>
      <c r="Z958" s="95">
        <f>SUMIF($E$11:$E$1004,AA958,AB$11:$AB$1004)</f>
        <v>0</v>
      </c>
      <c r="AA958" s="97">
        <f t="shared" si="238"/>
        <v>948</v>
      </c>
      <c r="AB958" s="74">
        <f t="shared" si="228"/>
        <v>0</v>
      </c>
      <c r="AC958" s="74">
        <f t="shared" si="229"/>
        <v>0</v>
      </c>
      <c r="AD958" s="74">
        <f t="shared" si="230"/>
        <v>0</v>
      </c>
      <c r="AE958" s="96">
        <f t="shared" si="231"/>
        <v>0</v>
      </c>
      <c r="AF958" s="74" t="str">
        <f t="shared" si="232"/>
        <v>sans</v>
      </c>
      <c r="AG958" s="74">
        <f t="shared" si="233"/>
        <v>0</v>
      </c>
      <c r="AH958" s="74">
        <f t="shared" si="224"/>
        <v>0</v>
      </c>
      <c r="AI958" s="74">
        <f t="shared" si="239"/>
        <v>0</v>
      </c>
      <c r="AJ958" s="74">
        <f t="shared" si="234"/>
        <v>0</v>
      </c>
      <c r="AK958" s="74">
        <f t="shared" si="235"/>
        <v>0</v>
      </c>
    </row>
    <row r="959" spans="1:37" ht="15.75" customHeight="1">
      <c r="A959" s="20"/>
      <c r="B959" s="19"/>
      <c r="C959" s="19"/>
      <c r="D959" s="70"/>
      <c r="E959" s="71"/>
      <c r="F959" s="125" t="str">
        <f>IF($A959 &lt;&gt; "",VLOOKUP($A959,CSP!$1:$1048576,10,FALSE)/1000000,"")</f>
        <v/>
      </c>
      <c r="G959" s="125" t="str">
        <f>IF($A959 &lt;&gt; "",VLOOKUP($A959,CSP!$1:$1048576,14,FALSE)/1000000,"")</f>
        <v/>
      </c>
      <c r="H959" s="126" t="str">
        <f t="shared" si="236"/>
        <v/>
      </c>
      <c r="I959" s="126" t="str">
        <f t="shared" si="237"/>
        <v/>
      </c>
      <c r="J959" s="126" t="str">
        <f t="shared" si="225"/>
        <v/>
      </c>
      <c r="K959" s="132" t="str">
        <f>IF($A959 &lt;&gt; "",VLOOKUP($A959,CSP!$1:$1048576,11,FALSE),"")</f>
        <v/>
      </c>
      <c r="L959" s="133" t="str">
        <f>IF($A959 &lt;&gt; "",VLOOKUP($A959,CSP!$1:$1048576,25,FALSE),"")</f>
        <v/>
      </c>
      <c r="N959" s="142"/>
      <c r="O959" s="144"/>
      <c r="P959" s="141" t="str">
        <f t="shared" ca="1" si="226"/>
        <v/>
      </c>
      <c r="W959" s="96">
        <f>SUMIF($E$11:$E$1004,AA959,AE$11:$AE$1004)</f>
        <v>0</v>
      </c>
      <c r="X959" s="74" t="str">
        <f t="shared" si="227"/>
        <v>sans</v>
      </c>
      <c r="Y959" s="74">
        <f>SUMIF($E$11:$E$1004,AA959,AD$11:$AD$1004)</f>
        <v>0</v>
      </c>
      <c r="Z959" s="95">
        <f>SUMIF($E$11:$E$1004,AA959,AB$11:$AB$1004)</f>
        <v>0</v>
      </c>
      <c r="AA959" s="97">
        <f t="shared" si="238"/>
        <v>949</v>
      </c>
      <c r="AB959" s="74">
        <f t="shared" si="228"/>
        <v>0</v>
      </c>
      <c r="AC959" s="74">
        <f t="shared" si="229"/>
        <v>0</v>
      </c>
      <c r="AD959" s="74">
        <f t="shared" si="230"/>
        <v>0</v>
      </c>
      <c r="AE959" s="96">
        <f t="shared" si="231"/>
        <v>0</v>
      </c>
      <c r="AF959" s="74" t="str">
        <f t="shared" si="232"/>
        <v>sans</v>
      </c>
      <c r="AG959" s="74">
        <f t="shared" si="233"/>
        <v>0</v>
      </c>
      <c r="AH959" s="74">
        <f t="shared" si="224"/>
        <v>0</v>
      </c>
      <c r="AI959" s="74">
        <f t="shared" si="239"/>
        <v>0</v>
      </c>
      <c r="AJ959" s="74">
        <f t="shared" si="234"/>
        <v>0</v>
      </c>
      <c r="AK959" s="74">
        <f t="shared" si="235"/>
        <v>0</v>
      </c>
    </row>
    <row r="960" spans="1:37" ht="15.75" customHeight="1">
      <c r="A960" s="20"/>
      <c r="B960" s="19"/>
      <c r="C960" s="19"/>
      <c r="D960" s="70"/>
      <c r="E960" s="71"/>
      <c r="F960" s="125" t="str">
        <f>IF($A960 &lt;&gt; "",VLOOKUP($A960,CSP!$1:$1048576,10,FALSE)/1000000,"")</f>
        <v/>
      </c>
      <c r="G960" s="125" t="str">
        <f>IF($A960 &lt;&gt; "",VLOOKUP($A960,CSP!$1:$1048576,14,FALSE)/1000000,"")</f>
        <v/>
      </c>
      <c r="H960" s="126" t="str">
        <f t="shared" si="236"/>
        <v/>
      </c>
      <c r="I960" s="126" t="str">
        <f t="shared" si="237"/>
        <v/>
      </c>
      <c r="J960" s="126" t="str">
        <f t="shared" si="225"/>
        <v/>
      </c>
      <c r="K960" s="132" t="str">
        <f>IF($A960 &lt;&gt; "",VLOOKUP($A960,CSP!$1:$1048576,11,FALSE),"")</f>
        <v/>
      </c>
      <c r="L960" s="133" t="str">
        <f>IF($A960 &lt;&gt; "",VLOOKUP($A960,CSP!$1:$1048576,25,FALSE),"")</f>
        <v/>
      </c>
      <c r="N960" s="142"/>
      <c r="O960" s="144"/>
      <c r="P960" s="141" t="str">
        <f t="shared" ca="1" si="226"/>
        <v/>
      </c>
      <c r="W960" s="96">
        <f>SUMIF($E$11:$E$1004,AA960,AE$11:$AE$1004)</f>
        <v>0</v>
      </c>
      <c r="X960" s="74" t="str">
        <f t="shared" si="227"/>
        <v>sans</v>
      </c>
      <c r="Y960" s="74">
        <f>SUMIF($E$11:$E$1004,AA960,AD$11:$AD$1004)</f>
        <v>0</v>
      </c>
      <c r="Z960" s="95">
        <f>SUMIF($E$11:$E$1004,AA960,AB$11:$AB$1004)</f>
        <v>0</v>
      </c>
      <c r="AA960" s="97">
        <f t="shared" si="238"/>
        <v>950</v>
      </c>
      <c r="AB960" s="74">
        <f t="shared" si="228"/>
        <v>0</v>
      </c>
      <c r="AC960" s="74">
        <f t="shared" si="229"/>
        <v>0</v>
      </c>
      <c r="AD960" s="74">
        <f t="shared" si="230"/>
        <v>0</v>
      </c>
      <c r="AE960" s="96">
        <f t="shared" si="231"/>
        <v>0</v>
      </c>
      <c r="AF960" s="74" t="str">
        <f t="shared" si="232"/>
        <v>sans</v>
      </c>
      <c r="AG960" s="74">
        <f t="shared" si="233"/>
        <v>0</v>
      </c>
      <c r="AH960" s="74">
        <f t="shared" si="224"/>
        <v>0</v>
      </c>
      <c r="AI960" s="74">
        <f t="shared" si="239"/>
        <v>0</v>
      </c>
      <c r="AJ960" s="74">
        <f t="shared" si="234"/>
        <v>0</v>
      </c>
      <c r="AK960" s="74">
        <f t="shared" si="235"/>
        <v>0</v>
      </c>
    </row>
    <row r="961" spans="1:37" ht="15.75" customHeight="1">
      <c r="A961" s="20"/>
      <c r="B961" s="19"/>
      <c r="C961" s="19"/>
      <c r="D961" s="70"/>
      <c r="E961" s="71"/>
      <c r="F961" s="125" t="str">
        <f>IF($A961 &lt;&gt; "",VLOOKUP($A961,CSP!$1:$1048576,10,FALSE)/1000000,"")</f>
        <v/>
      </c>
      <c r="G961" s="125" t="str">
        <f>IF($A961 &lt;&gt; "",VLOOKUP($A961,CSP!$1:$1048576,14,FALSE)/1000000,"")</f>
        <v/>
      </c>
      <c r="H961" s="126" t="str">
        <f t="shared" si="236"/>
        <v/>
      </c>
      <c r="I961" s="126" t="str">
        <f t="shared" si="237"/>
        <v/>
      </c>
      <c r="J961" s="126" t="str">
        <f t="shared" si="225"/>
        <v/>
      </c>
      <c r="K961" s="132" t="str">
        <f>IF($A961 &lt;&gt; "",VLOOKUP($A961,CSP!$1:$1048576,11,FALSE),"")</f>
        <v/>
      </c>
      <c r="L961" s="133" t="str">
        <f>IF($A961 &lt;&gt; "",VLOOKUP($A961,CSP!$1:$1048576,25,FALSE),"")</f>
        <v/>
      </c>
      <c r="N961" s="142"/>
      <c r="O961" s="144"/>
      <c r="P961" s="141" t="str">
        <f t="shared" ca="1" si="226"/>
        <v/>
      </c>
      <c r="W961" s="96">
        <f>SUMIF($E$11:$E$1004,AA961,AE$11:$AE$1004)</f>
        <v>0</v>
      </c>
      <c r="X961" s="74" t="str">
        <f t="shared" si="227"/>
        <v>sans</v>
      </c>
      <c r="Y961" s="74">
        <f>SUMIF($E$11:$E$1004,AA961,AD$11:$AD$1004)</f>
        <v>0</v>
      </c>
      <c r="Z961" s="95">
        <f>SUMIF($E$11:$E$1004,AA961,AB$11:$AB$1004)</f>
        <v>0</v>
      </c>
      <c r="AA961" s="97">
        <f t="shared" si="238"/>
        <v>951</v>
      </c>
      <c r="AB961" s="74">
        <f t="shared" si="228"/>
        <v>0</v>
      </c>
      <c r="AC961" s="74">
        <f t="shared" si="229"/>
        <v>0</v>
      </c>
      <c r="AD961" s="74">
        <f t="shared" si="230"/>
        <v>0</v>
      </c>
      <c r="AE961" s="96">
        <f t="shared" si="231"/>
        <v>0</v>
      </c>
      <c r="AF961" s="74" t="str">
        <f t="shared" si="232"/>
        <v>sans</v>
      </c>
      <c r="AG961" s="74">
        <f t="shared" si="233"/>
        <v>0</v>
      </c>
      <c r="AH961" s="74">
        <f t="shared" si="224"/>
        <v>0</v>
      </c>
      <c r="AI961" s="74">
        <f t="shared" si="239"/>
        <v>0</v>
      </c>
      <c r="AJ961" s="74">
        <f t="shared" si="234"/>
        <v>0</v>
      </c>
      <c r="AK961" s="74">
        <f t="shared" si="235"/>
        <v>0</v>
      </c>
    </row>
    <row r="962" spans="1:37" ht="15.75" customHeight="1">
      <c r="A962" s="20"/>
      <c r="B962" s="19"/>
      <c r="C962" s="19"/>
      <c r="D962" s="70"/>
      <c r="E962" s="71"/>
      <c r="F962" s="125" t="str">
        <f>IF($A962 &lt;&gt; "",VLOOKUP($A962,CSP!$1:$1048576,10,FALSE)/1000000,"")</f>
        <v/>
      </c>
      <c r="G962" s="125" t="str">
        <f>IF($A962 &lt;&gt; "",VLOOKUP($A962,CSP!$1:$1048576,14,FALSE)/1000000,"")</f>
        <v/>
      </c>
      <c r="H962" s="126" t="str">
        <f t="shared" si="236"/>
        <v/>
      </c>
      <c r="I962" s="126" t="str">
        <f t="shared" si="237"/>
        <v/>
      </c>
      <c r="J962" s="126" t="str">
        <f t="shared" si="225"/>
        <v/>
      </c>
      <c r="K962" s="132" t="str">
        <f>IF($A962 &lt;&gt; "",VLOOKUP($A962,CSP!$1:$1048576,11,FALSE),"")</f>
        <v/>
      </c>
      <c r="L962" s="133" t="str">
        <f>IF($A962 &lt;&gt; "",VLOOKUP($A962,CSP!$1:$1048576,25,FALSE),"")</f>
        <v/>
      </c>
      <c r="N962" s="142"/>
      <c r="O962" s="144"/>
      <c r="P962" s="141" t="str">
        <f t="shared" ca="1" si="226"/>
        <v/>
      </c>
      <c r="W962" s="96">
        <f>SUMIF($E$11:$E$1004,AA962,AE$11:$AE$1004)</f>
        <v>0</v>
      </c>
      <c r="X962" s="74" t="str">
        <f t="shared" si="227"/>
        <v>sans</v>
      </c>
      <c r="Y962" s="74">
        <f>SUMIF($E$11:$E$1004,AA962,AD$11:$AD$1004)</f>
        <v>0</v>
      </c>
      <c r="Z962" s="95">
        <f>SUMIF($E$11:$E$1004,AA962,AB$11:$AB$1004)</f>
        <v>0</v>
      </c>
      <c r="AA962" s="97">
        <f t="shared" si="238"/>
        <v>952</v>
      </c>
      <c r="AB962" s="74">
        <f t="shared" si="228"/>
        <v>0</v>
      </c>
      <c r="AC962" s="74">
        <f t="shared" si="229"/>
        <v>0</v>
      </c>
      <c r="AD962" s="74">
        <f t="shared" si="230"/>
        <v>0</v>
      </c>
      <c r="AE962" s="96">
        <f t="shared" si="231"/>
        <v>0</v>
      </c>
      <c r="AF962" s="74" t="str">
        <f t="shared" si="232"/>
        <v>sans</v>
      </c>
      <c r="AG962" s="74">
        <f t="shared" si="233"/>
        <v>0</v>
      </c>
      <c r="AH962" s="74">
        <f t="shared" si="224"/>
        <v>0</v>
      </c>
      <c r="AI962" s="74">
        <f t="shared" si="239"/>
        <v>0</v>
      </c>
      <c r="AJ962" s="74">
        <f t="shared" si="234"/>
        <v>0</v>
      </c>
      <c r="AK962" s="74">
        <f t="shared" si="235"/>
        <v>0</v>
      </c>
    </row>
    <row r="963" spans="1:37" ht="15.75" customHeight="1">
      <c r="A963" s="20"/>
      <c r="B963" s="19"/>
      <c r="C963" s="19"/>
      <c r="D963" s="70"/>
      <c r="E963" s="71"/>
      <c r="F963" s="125" t="str">
        <f>IF($A963 &lt;&gt; "",VLOOKUP($A963,CSP!$1:$1048576,10,FALSE)/1000000,"")</f>
        <v/>
      </c>
      <c r="G963" s="125" t="str">
        <f>IF($A963 &lt;&gt; "",VLOOKUP($A963,CSP!$1:$1048576,14,FALSE)/1000000,"")</f>
        <v/>
      </c>
      <c r="H963" s="126" t="str">
        <f t="shared" si="236"/>
        <v/>
      </c>
      <c r="I963" s="126" t="str">
        <f t="shared" si="237"/>
        <v/>
      </c>
      <c r="J963" s="126" t="str">
        <f t="shared" si="225"/>
        <v/>
      </c>
      <c r="K963" s="132" t="str">
        <f>IF($A963 &lt;&gt; "",VLOOKUP($A963,CSP!$1:$1048576,11,FALSE),"")</f>
        <v/>
      </c>
      <c r="L963" s="133" t="str">
        <f>IF($A963 &lt;&gt; "",VLOOKUP($A963,CSP!$1:$1048576,25,FALSE),"")</f>
        <v/>
      </c>
      <c r="N963" s="142"/>
      <c r="O963" s="144"/>
      <c r="P963" s="141" t="str">
        <f t="shared" ca="1" si="226"/>
        <v/>
      </c>
      <c r="W963" s="96">
        <f>SUMIF($E$11:$E$1004,AA963,AE$11:$AE$1004)</f>
        <v>0</v>
      </c>
      <c r="X963" s="74" t="str">
        <f t="shared" si="227"/>
        <v>sans</v>
      </c>
      <c r="Y963" s="74">
        <f>SUMIF($E$11:$E$1004,AA963,AD$11:$AD$1004)</f>
        <v>0</v>
      </c>
      <c r="Z963" s="95">
        <f>SUMIF($E$11:$E$1004,AA963,AB$11:$AB$1004)</f>
        <v>0</v>
      </c>
      <c r="AA963" s="97">
        <f t="shared" si="238"/>
        <v>953</v>
      </c>
      <c r="AB963" s="74">
        <f t="shared" si="228"/>
        <v>0</v>
      </c>
      <c r="AC963" s="74">
        <f t="shared" si="229"/>
        <v>0</v>
      </c>
      <c r="AD963" s="74">
        <f t="shared" si="230"/>
        <v>0</v>
      </c>
      <c r="AE963" s="96">
        <f t="shared" si="231"/>
        <v>0</v>
      </c>
      <c r="AF963" s="74" t="str">
        <f t="shared" si="232"/>
        <v>sans</v>
      </c>
      <c r="AG963" s="74">
        <f t="shared" si="233"/>
        <v>0</v>
      </c>
      <c r="AH963" s="74">
        <f t="shared" si="224"/>
        <v>0</v>
      </c>
      <c r="AI963" s="74">
        <f t="shared" si="239"/>
        <v>0</v>
      </c>
      <c r="AJ963" s="74">
        <f t="shared" si="234"/>
        <v>0</v>
      </c>
      <c r="AK963" s="74">
        <f t="shared" si="235"/>
        <v>0</v>
      </c>
    </row>
    <row r="964" spans="1:37" ht="15.75" customHeight="1">
      <c r="A964" s="20"/>
      <c r="B964" s="19"/>
      <c r="C964" s="19"/>
      <c r="D964" s="70"/>
      <c r="E964" s="71"/>
      <c r="F964" s="125" t="str">
        <f>IF($A964 &lt;&gt; "",VLOOKUP($A964,CSP!$1:$1048576,10,FALSE)/1000000,"")</f>
        <v/>
      </c>
      <c r="G964" s="125" t="str">
        <f>IF($A964 &lt;&gt; "",VLOOKUP($A964,CSP!$1:$1048576,14,FALSE)/1000000,"")</f>
        <v/>
      </c>
      <c r="H964" s="126" t="str">
        <f t="shared" si="236"/>
        <v/>
      </c>
      <c r="I964" s="126" t="str">
        <f t="shared" si="237"/>
        <v/>
      </c>
      <c r="J964" s="126" t="str">
        <f t="shared" si="225"/>
        <v/>
      </c>
      <c r="K964" s="132" t="str">
        <f>IF($A964 &lt;&gt; "",VLOOKUP($A964,CSP!$1:$1048576,11,FALSE),"")</f>
        <v/>
      </c>
      <c r="L964" s="133" t="str">
        <f>IF($A964 &lt;&gt; "",VLOOKUP($A964,CSP!$1:$1048576,25,FALSE),"")</f>
        <v/>
      </c>
      <c r="N964" s="142"/>
      <c r="O964" s="144"/>
      <c r="P964" s="141" t="str">
        <f t="shared" ca="1" si="226"/>
        <v/>
      </c>
      <c r="W964" s="96">
        <f>SUMIF($E$11:$E$1004,AA964,AE$11:$AE$1004)</f>
        <v>0</v>
      </c>
      <c r="X964" s="74" t="str">
        <f t="shared" si="227"/>
        <v>sans</v>
      </c>
      <c r="Y964" s="74">
        <f>SUMIF($E$11:$E$1004,AA964,AD$11:$AD$1004)</f>
        <v>0</v>
      </c>
      <c r="Z964" s="95">
        <f>SUMIF($E$11:$E$1004,AA964,AB$11:$AB$1004)</f>
        <v>0</v>
      </c>
      <c r="AA964" s="97">
        <f t="shared" si="238"/>
        <v>954</v>
      </c>
      <c r="AB964" s="74">
        <f t="shared" si="228"/>
        <v>0</v>
      </c>
      <c r="AC964" s="74">
        <f t="shared" si="229"/>
        <v>0</v>
      </c>
      <c r="AD964" s="74">
        <f t="shared" si="230"/>
        <v>0</v>
      </c>
      <c r="AE964" s="96">
        <f t="shared" si="231"/>
        <v>0</v>
      </c>
      <c r="AF964" s="74" t="str">
        <f t="shared" si="232"/>
        <v>sans</v>
      </c>
      <c r="AG964" s="74">
        <f t="shared" si="233"/>
        <v>0</v>
      </c>
      <c r="AH964" s="74">
        <f t="shared" si="224"/>
        <v>0</v>
      </c>
      <c r="AI964" s="74">
        <f t="shared" si="239"/>
        <v>0</v>
      </c>
      <c r="AJ964" s="74">
        <f t="shared" si="234"/>
        <v>0</v>
      </c>
      <c r="AK964" s="74">
        <f t="shared" si="235"/>
        <v>0</v>
      </c>
    </row>
    <row r="965" spans="1:37" ht="15.75" customHeight="1">
      <c r="A965" s="20"/>
      <c r="B965" s="19"/>
      <c r="C965" s="19"/>
      <c r="D965" s="70"/>
      <c r="E965" s="71"/>
      <c r="F965" s="125" t="str">
        <f>IF($A965 &lt;&gt; "",VLOOKUP($A965,CSP!$1:$1048576,10,FALSE)/1000000,"")</f>
        <v/>
      </c>
      <c r="G965" s="125" t="str">
        <f>IF($A965 &lt;&gt; "",VLOOKUP($A965,CSP!$1:$1048576,14,FALSE)/1000000,"")</f>
        <v/>
      </c>
      <c r="H965" s="126" t="str">
        <f t="shared" si="236"/>
        <v/>
      </c>
      <c r="I965" s="126" t="str">
        <f t="shared" si="237"/>
        <v/>
      </c>
      <c r="J965" s="126" t="str">
        <f t="shared" si="225"/>
        <v/>
      </c>
      <c r="K965" s="132" t="str">
        <f>IF($A965 &lt;&gt; "",VLOOKUP($A965,CSP!$1:$1048576,11,FALSE),"")</f>
        <v/>
      </c>
      <c r="L965" s="133" t="str">
        <f>IF($A965 &lt;&gt; "",VLOOKUP($A965,CSP!$1:$1048576,25,FALSE),"")</f>
        <v/>
      </c>
      <c r="N965" s="142"/>
      <c r="O965" s="144"/>
      <c r="P965" s="141" t="str">
        <f t="shared" ca="1" si="226"/>
        <v/>
      </c>
      <c r="W965" s="96">
        <f>SUMIF($E$11:$E$1004,AA965,AE$11:$AE$1004)</f>
        <v>0</v>
      </c>
      <c r="X965" s="74" t="str">
        <f t="shared" si="227"/>
        <v>sans</v>
      </c>
      <c r="Y965" s="74">
        <f>SUMIF($E$11:$E$1004,AA965,AD$11:$AD$1004)</f>
        <v>0</v>
      </c>
      <c r="Z965" s="95">
        <f>SUMIF($E$11:$E$1004,AA965,AB$11:$AB$1004)</f>
        <v>0</v>
      </c>
      <c r="AA965" s="97">
        <f t="shared" si="238"/>
        <v>955</v>
      </c>
      <c r="AB965" s="74">
        <f t="shared" si="228"/>
        <v>0</v>
      </c>
      <c r="AC965" s="74">
        <f t="shared" si="229"/>
        <v>0</v>
      </c>
      <c r="AD965" s="74">
        <f t="shared" si="230"/>
        <v>0</v>
      </c>
      <c r="AE965" s="96">
        <f t="shared" si="231"/>
        <v>0</v>
      </c>
      <c r="AF965" s="74" t="str">
        <f t="shared" si="232"/>
        <v>sans</v>
      </c>
      <c r="AG965" s="74">
        <f t="shared" si="233"/>
        <v>0</v>
      </c>
      <c r="AH965" s="74">
        <f t="shared" si="224"/>
        <v>0</v>
      </c>
      <c r="AI965" s="74">
        <f t="shared" si="239"/>
        <v>0</v>
      </c>
      <c r="AJ965" s="74">
        <f t="shared" si="234"/>
        <v>0</v>
      </c>
      <c r="AK965" s="74">
        <f t="shared" si="235"/>
        <v>0</v>
      </c>
    </row>
    <row r="966" spans="1:37" ht="15.75" customHeight="1">
      <c r="A966" s="20"/>
      <c r="B966" s="19"/>
      <c r="C966" s="19"/>
      <c r="D966" s="70"/>
      <c r="E966" s="71"/>
      <c r="F966" s="125" t="str">
        <f>IF($A966 &lt;&gt; "",VLOOKUP($A966,CSP!$1:$1048576,10,FALSE)/1000000,"")</f>
        <v/>
      </c>
      <c r="G966" s="125" t="str">
        <f>IF($A966 &lt;&gt; "",VLOOKUP($A966,CSP!$1:$1048576,14,FALSE)/1000000,"")</f>
        <v/>
      </c>
      <c r="H966" s="126" t="str">
        <f t="shared" si="236"/>
        <v/>
      </c>
      <c r="I966" s="126" t="str">
        <f t="shared" si="237"/>
        <v/>
      </c>
      <c r="J966" s="126" t="str">
        <f t="shared" si="225"/>
        <v/>
      </c>
      <c r="K966" s="132" t="str">
        <f>IF($A966 &lt;&gt; "",VLOOKUP($A966,CSP!$1:$1048576,11,FALSE),"")</f>
        <v/>
      </c>
      <c r="L966" s="133" t="str">
        <f>IF($A966 &lt;&gt; "",VLOOKUP($A966,CSP!$1:$1048576,25,FALSE),"")</f>
        <v/>
      </c>
      <c r="N966" s="142"/>
      <c r="O966" s="144"/>
      <c r="P966" s="141" t="str">
        <f t="shared" ca="1" si="226"/>
        <v/>
      </c>
      <c r="W966" s="96">
        <f>SUMIF($E$11:$E$1004,AA966,AE$11:$AE$1004)</f>
        <v>0</v>
      </c>
      <c r="X966" s="74" t="str">
        <f t="shared" si="227"/>
        <v>sans</v>
      </c>
      <c r="Y966" s="74">
        <f>SUMIF($E$11:$E$1004,AA966,AD$11:$AD$1004)</f>
        <v>0</v>
      </c>
      <c r="Z966" s="95">
        <f>SUMIF($E$11:$E$1004,AA966,AB$11:$AB$1004)</f>
        <v>0</v>
      </c>
      <c r="AA966" s="97">
        <f t="shared" si="238"/>
        <v>956</v>
      </c>
      <c r="AB966" s="74">
        <f t="shared" si="228"/>
        <v>0</v>
      </c>
      <c r="AC966" s="74">
        <f t="shared" si="229"/>
        <v>0</v>
      </c>
      <c r="AD966" s="74">
        <f t="shared" si="230"/>
        <v>0</v>
      </c>
      <c r="AE966" s="96">
        <f t="shared" si="231"/>
        <v>0</v>
      </c>
      <c r="AF966" s="74" t="str">
        <f t="shared" si="232"/>
        <v>sans</v>
      </c>
      <c r="AG966" s="74">
        <f t="shared" si="233"/>
        <v>0</v>
      </c>
      <c r="AH966" s="74">
        <f t="shared" si="224"/>
        <v>0</v>
      </c>
      <c r="AI966" s="74">
        <f t="shared" si="239"/>
        <v>0</v>
      </c>
      <c r="AJ966" s="74">
        <f t="shared" si="234"/>
        <v>0</v>
      </c>
      <c r="AK966" s="74">
        <f t="shared" si="235"/>
        <v>0</v>
      </c>
    </row>
    <row r="967" spans="1:37" ht="15.75" customHeight="1">
      <c r="A967" s="20"/>
      <c r="B967" s="19"/>
      <c r="C967" s="19"/>
      <c r="D967" s="70"/>
      <c r="E967" s="71"/>
      <c r="F967" s="125" t="str">
        <f>IF($A967 &lt;&gt; "",VLOOKUP($A967,CSP!$1:$1048576,10,FALSE)/1000000,"")</f>
        <v/>
      </c>
      <c r="G967" s="125" t="str">
        <f>IF($A967 &lt;&gt; "",VLOOKUP($A967,CSP!$1:$1048576,14,FALSE)/1000000,"")</f>
        <v/>
      </c>
      <c r="H967" s="126" t="str">
        <f t="shared" si="236"/>
        <v/>
      </c>
      <c r="I967" s="126" t="str">
        <f t="shared" si="237"/>
        <v/>
      </c>
      <c r="J967" s="126" t="str">
        <f t="shared" si="225"/>
        <v/>
      </c>
      <c r="K967" s="132" t="str">
        <f>IF($A967 &lt;&gt; "",VLOOKUP($A967,CSP!$1:$1048576,11,FALSE),"")</f>
        <v/>
      </c>
      <c r="L967" s="133" t="str">
        <f>IF($A967 &lt;&gt; "",VLOOKUP($A967,CSP!$1:$1048576,25,FALSE),"")</f>
        <v/>
      </c>
      <c r="N967" s="142"/>
      <c r="O967" s="144"/>
      <c r="P967" s="141" t="str">
        <f t="shared" ca="1" si="226"/>
        <v/>
      </c>
      <c r="W967" s="96">
        <f>SUMIF($E$11:$E$1004,AA967,AE$11:$AE$1004)</f>
        <v>0</v>
      </c>
      <c r="X967" s="74" t="str">
        <f t="shared" si="227"/>
        <v>sans</v>
      </c>
      <c r="Y967" s="74">
        <f>SUMIF($E$11:$E$1004,AA967,AD$11:$AD$1004)</f>
        <v>0</v>
      </c>
      <c r="Z967" s="95">
        <f>SUMIF($E$11:$E$1004,AA967,AB$11:$AB$1004)</f>
        <v>0</v>
      </c>
      <c r="AA967" s="97">
        <f t="shared" si="238"/>
        <v>957</v>
      </c>
      <c r="AB967" s="74">
        <f t="shared" si="228"/>
        <v>0</v>
      </c>
      <c r="AC967" s="74">
        <f t="shared" si="229"/>
        <v>0</v>
      </c>
      <c r="AD967" s="74">
        <f t="shared" si="230"/>
        <v>0</v>
      </c>
      <c r="AE967" s="96">
        <f t="shared" si="231"/>
        <v>0</v>
      </c>
      <c r="AF967" s="74" t="str">
        <f t="shared" si="232"/>
        <v>sans</v>
      </c>
      <c r="AG967" s="74">
        <f t="shared" si="233"/>
        <v>0</v>
      </c>
      <c r="AH967" s="74">
        <f t="shared" si="224"/>
        <v>0</v>
      </c>
      <c r="AI967" s="74">
        <f t="shared" si="239"/>
        <v>0</v>
      </c>
      <c r="AJ967" s="74">
        <f t="shared" si="234"/>
        <v>0</v>
      </c>
      <c r="AK967" s="74">
        <f t="shared" si="235"/>
        <v>0</v>
      </c>
    </row>
    <row r="968" spans="1:37" ht="15.75" customHeight="1">
      <c r="A968" s="20"/>
      <c r="B968" s="19"/>
      <c r="C968" s="19"/>
      <c r="D968" s="70"/>
      <c r="E968" s="71"/>
      <c r="F968" s="125" t="str">
        <f>IF($A968 &lt;&gt; "",VLOOKUP($A968,CSP!$1:$1048576,10,FALSE)/1000000,"")</f>
        <v/>
      </c>
      <c r="G968" s="125" t="str">
        <f>IF($A968 &lt;&gt; "",VLOOKUP($A968,CSP!$1:$1048576,14,FALSE)/1000000,"")</f>
        <v/>
      </c>
      <c r="H968" s="126" t="str">
        <f t="shared" si="236"/>
        <v/>
      </c>
      <c r="I968" s="126" t="str">
        <f t="shared" si="237"/>
        <v/>
      </c>
      <c r="J968" s="126" t="str">
        <f t="shared" si="225"/>
        <v/>
      </c>
      <c r="K968" s="132" t="str">
        <f>IF($A968 &lt;&gt; "",VLOOKUP($A968,CSP!$1:$1048576,11,FALSE),"")</f>
        <v/>
      </c>
      <c r="L968" s="133" t="str">
        <f>IF($A968 &lt;&gt; "",VLOOKUP($A968,CSP!$1:$1048576,25,FALSE),"")</f>
        <v/>
      </c>
      <c r="N968" s="142"/>
      <c r="O968" s="144"/>
      <c r="P968" s="141" t="str">
        <f t="shared" ca="1" si="226"/>
        <v/>
      </c>
      <c r="W968" s="96">
        <f>SUMIF($E$11:$E$1004,AA968,AE$11:$AE$1004)</f>
        <v>0</v>
      </c>
      <c r="X968" s="74" t="str">
        <f t="shared" si="227"/>
        <v>sans</v>
      </c>
      <c r="Y968" s="74">
        <f>SUMIF($E$11:$E$1004,AA968,AD$11:$AD$1004)</f>
        <v>0</v>
      </c>
      <c r="Z968" s="95">
        <f>SUMIF($E$11:$E$1004,AA968,AB$11:$AB$1004)</f>
        <v>0</v>
      </c>
      <c r="AA968" s="97">
        <f t="shared" si="238"/>
        <v>958</v>
      </c>
      <c r="AB968" s="74">
        <f t="shared" si="228"/>
        <v>0</v>
      </c>
      <c r="AC968" s="74">
        <f t="shared" si="229"/>
        <v>0</v>
      </c>
      <c r="AD968" s="74">
        <f t="shared" si="230"/>
        <v>0</v>
      </c>
      <c r="AE968" s="96">
        <f t="shared" si="231"/>
        <v>0</v>
      </c>
      <c r="AF968" s="74" t="str">
        <f t="shared" si="232"/>
        <v>sans</v>
      </c>
      <c r="AG968" s="74">
        <f t="shared" si="233"/>
        <v>0</v>
      </c>
      <c r="AH968" s="74">
        <f t="shared" si="224"/>
        <v>0</v>
      </c>
      <c r="AI968" s="74">
        <f t="shared" si="239"/>
        <v>0</v>
      </c>
      <c r="AJ968" s="74">
        <f t="shared" si="234"/>
        <v>0</v>
      </c>
      <c r="AK968" s="74">
        <f t="shared" si="235"/>
        <v>0</v>
      </c>
    </row>
    <row r="969" spans="1:37" ht="15.75" customHeight="1">
      <c r="A969" s="20"/>
      <c r="B969" s="19"/>
      <c r="C969" s="19"/>
      <c r="D969" s="70"/>
      <c r="E969" s="71"/>
      <c r="F969" s="125" t="str">
        <f>IF($A969 &lt;&gt; "",VLOOKUP($A969,CSP!$1:$1048576,10,FALSE)/1000000,"")</f>
        <v/>
      </c>
      <c r="G969" s="125" t="str">
        <f>IF($A969 &lt;&gt; "",VLOOKUP($A969,CSP!$1:$1048576,14,FALSE)/1000000,"")</f>
        <v/>
      </c>
      <c r="H969" s="126" t="str">
        <f t="shared" si="236"/>
        <v/>
      </c>
      <c r="I969" s="126" t="str">
        <f t="shared" si="237"/>
        <v/>
      </c>
      <c r="J969" s="126" t="str">
        <f t="shared" si="225"/>
        <v/>
      </c>
      <c r="K969" s="132" t="str">
        <f>IF($A969 &lt;&gt; "",VLOOKUP($A969,CSP!$1:$1048576,11,FALSE),"")</f>
        <v/>
      </c>
      <c r="L969" s="133" t="str">
        <f>IF($A969 &lt;&gt; "",VLOOKUP($A969,CSP!$1:$1048576,25,FALSE),"")</f>
        <v/>
      </c>
      <c r="N969" s="142"/>
      <c r="O969" s="144"/>
      <c r="P969" s="141" t="str">
        <f t="shared" ca="1" si="226"/>
        <v/>
      </c>
      <c r="W969" s="96">
        <f>SUMIF($E$11:$E$1004,AA969,AE$11:$AE$1004)</f>
        <v>0</v>
      </c>
      <c r="X969" s="74" t="str">
        <f t="shared" si="227"/>
        <v>sans</v>
      </c>
      <c r="Y969" s="74">
        <f>SUMIF($E$11:$E$1004,AA969,AD$11:$AD$1004)</f>
        <v>0</v>
      </c>
      <c r="Z969" s="95">
        <f>SUMIF($E$11:$E$1004,AA969,AB$11:$AB$1004)</f>
        <v>0</v>
      </c>
      <c r="AA969" s="97">
        <f t="shared" si="238"/>
        <v>959</v>
      </c>
      <c r="AB969" s="74">
        <f t="shared" si="228"/>
        <v>0</v>
      </c>
      <c r="AC969" s="74">
        <f t="shared" si="229"/>
        <v>0</v>
      </c>
      <c r="AD969" s="74">
        <f t="shared" si="230"/>
        <v>0</v>
      </c>
      <c r="AE969" s="96">
        <f t="shared" si="231"/>
        <v>0</v>
      </c>
      <c r="AF969" s="74" t="str">
        <f t="shared" si="232"/>
        <v>sans</v>
      </c>
      <c r="AG969" s="74">
        <f t="shared" si="233"/>
        <v>0</v>
      </c>
      <c r="AH969" s="74">
        <f t="shared" si="224"/>
        <v>0</v>
      </c>
      <c r="AI969" s="74">
        <f t="shared" si="239"/>
        <v>0</v>
      </c>
      <c r="AJ969" s="74">
        <f t="shared" si="234"/>
        <v>0</v>
      </c>
      <c r="AK969" s="74">
        <f t="shared" si="235"/>
        <v>0</v>
      </c>
    </row>
    <row r="970" spans="1:37" ht="15.75" customHeight="1">
      <c r="A970" s="20"/>
      <c r="B970" s="19"/>
      <c r="C970" s="19"/>
      <c r="D970" s="70"/>
      <c r="E970" s="71"/>
      <c r="F970" s="125" t="str">
        <f>IF($A970 &lt;&gt; "",VLOOKUP($A970,CSP!$1:$1048576,10,FALSE)/1000000,"")</f>
        <v/>
      </c>
      <c r="G970" s="125" t="str">
        <f>IF($A970 &lt;&gt; "",VLOOKUP($A970,CSP!$1:$1048576,14,FALSE)/1000000,"")</f>
        <v/>
      </c>
      <c r="H970" s="126" t="str">
        <f t="shared" si="236"/>
        <v/>
      </c>
      <c r="I970" s="126" t="str">
        <f t="shared" si="237"/>
        <v/>
      </c>
      <c r="J970" s="126" t="str">
        <f t="shared" si="225"/>
        <v/>
      </c>
      <c r="K970" s="132" t="str">
        <f>IF($A970 &lt;&gt; "",VLOOKUP($A970,CSP!$1:$1048576,11,FALSE),"")</f>
        <v/>
      </c>
      <c r="L970" s="133" t="str">
        <f>IF($A970 &lt;&gt; "",VLOOKUP($A970,CSP!$1:$1048576,25,FALSE),"")</f>
        <v/>
      </c>
      <c r="N970" s="142"/>
      <c r="O970" s="144"/>
      <c r="P970" s="141" t="str">
        <f t="shared" ca="1" si="226"/>
        <v/>
      </c>
      <c r="W970" s="96">
        <f>SUMIF($E$11:$E$1004,AA970,AE$11:$AE$1004)</f>
        <v>0</v>
      </c>
      <c r="X970" s="74" t="str">
        <f t="shared" si="227"/>
        <v>sans</v>
      </c>
      <c r="Y970" s="74">
        <f>SUMIF($E$11:$E$1004,AA970,AD$11:$AD$1004)</f>
        <v>0</v>
      </c>
      <c r="Z970" s="95">
        <f>SUMIF($E$11:$E$1004,AA970,AB$11:$AB$1004)</f>
        <v>0</v>
      </c>
      <c r="AA970" s="97">
        <f t="shared" si="238"/>
        <v>960</v>
      </c>
      <c r="AB970" s="74">
        <f t="shared" si="228"/>
        <v>0</v>
      </c>
      <c r="AC970" s="74">
        <f t="shared" si="229"/>
        <v>0</v>
      </c>
      <c r="AD970" s="74">
        <f t="shared" si="230"/>
        <v>0</v>
      </c>
      <c r="AE970" s="96">
        <f t="shared" si="231"/>
        <v>0</v>
      </c>
      <c r="AF970" s="74" t="str">
        <f t="shared" si="232"/>
        <v>sans</v>
      </c>
      <c r="AG970" s="74">
        <f t="shared" si="233"/>
        <v>0</v>
      </c>
      <c r="AH970" s="74">
        <f t="shared" si="224"/>
        <v>0</v>
      </c>
      <c r="AI970" s="74">
        <f t="shared" si="239"/>
        <v>0</v>
      </c>
      <c r="AJ970" s="74">
        <f t="shared" si="234"/>
        <v>0</v>
      </c>
      <c r="AK970" s="74">
        <f t="shared" si="235"/>
        <v>0</v>
      </c>
    </row>
    <row r="971" spans="1:37" ht="15.75" customHeight="1">
      <c r="A971" s="20"/>
      <c r="B971" s="19"/>
      <c r="C971" s="19"/>
      <c r="D971" s="70"/>
      <c r="E971" s="71"/>
      <c r="F971" s="125" t="str">
        <f>IF($A971 &lt;&gt; "",VLOOKUP($A971,CSP!$1:$1048576,10,FALSE)/1000000,"")</f>
        <v/>
      </c>
      <c r="G971" s="125" t="str">
        <f>IF($A971 &lt;&gt; "",VLOOKUP($A971,CSP!$1:$1048576,14,FALSE)/1000000,"")</f>
        <v/>
      </c>
      <c r="H971" s="126" t="str">
        <f t="shared" si="236"/>
        <v/>
      </c>
      <c r="I971" s="126" t="str">
        <f t="shared" si="237"/>
        <v/>
      </c>
      <c r="J971" s="126" t="str">
        <f t="shared" si="225"/>
        <v/>
      </c>
      <c r="K971" s="132" t="str">
        <f>IF($A971 &lt;&gt; "",VLOOKUP($A971,CSP!$1:$1048576,11,FALSE),"")</f>
        <v/>
      </c>
      <c r="L971" s="133" t="str">
        <f>IF($A971 &lt;&gt; "",VLOOKUP($A971,CSP!$1:$1048576,25,FALSE),"")</f>
        <v/>
      </c>
      <c r="N971" s="142"/>
      <c r="O971" s="144"/>
      <c r="P971" s="141" t="str">
        <f t="shared" ca="1" si="226"/>
        <v/>
      </c>
      <c r="W971" s="96">
        <f>SUMIF($E$11:$E$1004,AA971,AE$11:$AE$1004)</f>
        <v>0</v>
      </c>
      <c r="X971" s="74" t="str">
        <f t="shared" si="227"/>
        <v>sans</v>
      </c>
      <c r="Y971" s="74">
        <f>SUMIF($E$11:$E$1004,AA971,AD$11:$AD$1004)</f>
        <v>0</v>
      </c>
      <c r="Z971" s="95">
        <f>SUMIF($E$11:$E$1004,AA971,AB$11:$AB$1004)</f>
        <v>0</v>
      </c>
      <c r="AA971" s="97">
        <f t="shared" si="238"/>
        <v>961</v>
      </c>
      <c r="AB971" s="74">
        <f t="shared" si="228"/>
        <v>0</v>
      </c>
      <c r="AC971" s="74">
        <f t="shared" si="229"/>
        <v>0</v>
      </c>
      <c r="AD971" s="74">
        <f t="shared" si="230"/>
        <v>0</v>
      </c>
      <c r="AE971" s="96">
        <f t="shared" si="231"/>
        <v>0</v>
      </c>
      <c r="AF971" s="74" t="str">
        <f t="shared" si="232"/>
        <v>sans</v>
      </c>
      <c r="AG971" s="74">
        <f t="shared" si="233"/>
        <v>0</v>
      </c>
      <c r="AH971" s="74">
        <f t="shared" ref="AH971:AH1004" si="240">IF($G$5=E971,AG971,0)</f>
        <v>0</v>
      </c>
      <c r="AI971" s="74">
        <f t="shared" si="239"/>
        <v>0</v>
      </c>
      <c r="AJ971" s="74">
        <f t="shared" si="234"/>
        <v>0</v>
      </c>
      <c r="AK971" s="74">
        <f t="shared" si="235"/>
        <v>0</v>
      </c>
    </row>
    <row r="972" spans="1:37" ht="15.75" customHeight="1">
      <c r="A972" s="20"/>
      <c r="B972" s="19"/>
      <c r="C972" s="19"/>
      <c r="D972" s="70"/>
      <c r="E972" s="71"/>
      <c r="F972" s="125" t="str">
        <f>IF($A972 &lt;&gt; "",VLOOKUP($A972,CSP!$1:$1048576,10,FALSE)/1000000,"")</f>
        <v/>
      </c>
      <c r="G972" s="125" t="str">
        <f>IF($A972 &lt;&gt; "",VLOOKUP($A972,CSP!$1:$1048576,14,FALSE)/1000000,"")</f>
        <v/>
      </c>
      <c r="H972" s="126" t="str">
        <f t="shared" si="236"/>
        <v/>
      </c>
      <c r="I972" s="126" t="str">
        <f t="shared" si="237"/>
        <v/>
      </c>
      <c r="J972" s="126" t="str">
        <f t="shared" ref="J972:J1004" si="241">IF(OR(AND(B972="",C972=""),A972=""),"",IF(OR(AND(B972&lt;&gt;"",B972&lt;F972),AND(C972&lt;&gt;"",C972&lt;F972)),"sans",IF(OR(AND(C972&lt;&gt;"",C972&gt;=F972),AND(B972&gt;=F972,B972&lt;G972)),"D",IF(AND(B972&gt;=G972,B972&lt;10*G972,D972&lt;&gt;"oui"),"C",IF(OR(AND(B972&lt;1000*G972,D972="oui"),AND(B972&gt;=G972*10,B972&lt;1000*G972)),"B",IF(B972&gt;=1000*G972,"A",""))))))</f>
        <v/>
      </c>
      <c r="K972" s="132" t="str">
        <f>IF($A972 &lt;&gt; "",VLOOKUP($A972,CSP!$1:$1048576,11,FALSE),"")</f>
        <v/>
      </c>
      <c r="L972" s="133" t="str">
        <f>IF($A972 &lt;&gt; "",VLOOKUP($A972,CSP!$1:$1048576,25,FALSE),"")</f>
        <v/>
      </c>
      <c r="N972" s="142"/>
      <c r="O972" s="144"/>
      <c r="P972" s="141" t="str">
        <f t="shared" ref="P972:P1004" ca="1" si="242">IF(OR(N972="",O972="",A972=""),"",N972/(2^((TODAY()-O972)/L972)))</f>
        <v/>
      </c>
      <c r="W972" s="96">
        <f>SUMIF($E$11:$E$1004,AA972,AE$11:$AE$1004)</f>
        <v>0</v>
      </c>
      <c r="X972" s="74" t="str">
        <f t="shared" ref="X972:X1004" si="243">IF(Z972&gt;=1000,"A",IF(OR(Z972&gt;=10,Y972&gt;=1),"B",IF(Z972&gt;=1,"C",IF(W972&gt;=1,"D","sans"))))</f>
        <v>sans</v>
      </c>
      <c r="Y972" s="74">
        <f>SUMIF($E$11:$E$1004,AA972,AD$11:$AD$1004)</f>
        <v>0</v>
      </c>
      <c r="Z972" s="95">
        <f>SUMIF($E$11:$E$1004,AA972,AB$11:$AB$1004)</f>
        <v>0</v>
      </c>
      <c r="AA972" s="97">
        <f t="shared" si="238"/>
        <v>962</v>
      </c>
      <c r="AB972" s="74">
        <f t="shared" ref="AB972:AB1004" si="244">IF(AND(B972&lt;&gt;"",G972&lt;&gt;""),B972/G972,0)</f>
        <v>0</v>
      </c>
      <c r="AC972" s="74">
        <f t="shared" ref="AC972:AC1004" si="245">IF(AB972&gt;=1,1,0)</f>
        <v>0</v>
      </c>
      <c r="AD972" s="74">
        <f t="shared" ref="AD972:AD1004" si="246">IF(AND(B972&lt;&gt;"",D972="oui"),1,0)</f>
        <v>0</v>
      </c>
      <c r="AE972" s="96">
        <f t="shared" ref="AE972:AE1004" si="247">IF(B972&lt;&gt;"",B972/F972,0)</f>
        <v>0</v>
      </c>
      <c r="AF972" s="74" t="str">
        <f t="shared" ref="AF972:AF1004" si="248">X972</f>
        <v>sans</v>
      </c>
      <c r="AG972" s="74">
        <f t="shared" ref="AG972:AG1004" si="249">IF(B972&lt;&gt;"",IF(J972="sans",0,IF(J972="A",4,IF(J972="B",3,IF(J972="C",2,IF(J972="D",1,""))))),0)</f>
        <v>0</v>
      </c>
      <c r="AH972" s="74">
        <f t="shared" si="240"/>
        <v>0</v>
      </c>
      <c r="AI972" s="74">
        <f t="shared" si="239"/>
        <v>0</v>
      </c>
      <c r="AJ972" s="74">
        <f t="shared" ref="AJ972:AJ1004" si="250">IF(AI972&gt;=1,1,0)</f>
        <v>0</v>
      </c>
      <c r="AK972" s="74">
        <f t="shared" ref="AK972:AK1004" si="251">IF(C972&lt;&gt;"",L972,0)</f>
        <v>0</v>
      </c>
    </row>
    <row r="973" spans="1:37" ht="15.75" customHeight="1">
      <c r="A973" s="20"/>
      <c r="B973" s="19"/>
      <c r="C973" s="19"/>
      <c r="D973" s="70"/>
      <c r="E973" s="71"/>
      <c r="F973" s="125" t="str">
        <f>IF($A973 &lt;&gt; "",VLOOKUP($A973,CSP!$1:$1048576,10,FALSE)/1000000,"")</f>
        <v/>
      </c>
      <c r="G973" s="125" t="str">
        <f>IF($A973 &lt;&gt; "",VLOOKUP($A973,CSP!$1:$1048576,14,FALSE)/1000000,"")</f>
        <v/>
      </c>
      <c r="H973" s="126" t="str">
        <f t="shared" ref="H973:H1004" si="252">IF(AND(C973&lt;&gt;0,A973&lt;&gt;""), $C973/$F973,"")</f>
        <v/>
      </c>
      <c r="I973" s="126" t="str">
        <f t="shared" ref="I973:I1004" si="253">IF(AND(F973=0,OR(B973&lt;&gt;"",C973&lt;&gt;"")),1,IF(AND(A973&lt;&gt;"",OR(B973&lt;&gt;"",C973&lt;&gt;"")),(B973+C973)/F973,""))</f>
        <v/>
      </c>
      <c r="J973" s="126" t="str">
        <f t="shared" si="241"/>
        <v/>
      </c>
      <c r="K973" s="132" t="str">
        <f>IF($A973 &lt;&gt; "",VLOOKUP($A973,CSP!$1:$1048576,11,FALSE),"")</f>
        <v/>
      </c>
      <c r="L973" s="133" t="str">
        <f>IF($A973 &lt;&gt; "",VLOOKUP($A973,CSP!$1:$1048576,25,FALSE),"")</f>
        <v/>
      </c>
      <c r="N973" s="142"/>
      <c r="O973" s="144"/>
      <c r="P973" s="141" t="str">
        <f t="shared" ca="1" si="242"/>
        <v/>
      </c>
      <c r="W973" s="96">
        <f>SUMIF($E$11:$E$1004,AA973,AE$11:$AE$1004)</f>
        <v>0</v>
      </c>
      <c r="X973" s="74" t="str">
        <f t="shared" si="243"/>
        <v>sans</v>
      </c>
      <c r="Y973" s="74">
        <f>SUMIF($E$11:$E$1004,AA973,AD$11:$AD$1004)</f>
        <v>0</v>
      </c>
      <c r="Z973" s="95">
        <f>SUMIF($E$11:$E$1004,AA973,AB$11:$AB$1004)</f>
        <v>0</v>
      </c>
      <c r="AA973" s="97">
        <f t="shared" ref="AA973:AA1000" si="254">1+AA972</f>
        <v>963</v>
      </c>
      <c r="AB973" s="74">
        <f t="shared" si="244"/>
        <v>0</v>
      </c>
      <c r="AC973" s="74">
        <f t="shared" si="245"/>
        <v>0</v>
      </c>
      <c r="AD973" s="74">
        <f t="shared" si="246"/>
        <v>0</v>
      </c>
      <c r="AE973" s="96">
        <f t="shared" si="247"/>
        <v>0</v>
      </c>
      <c r="AF973" s="74" t="str">
        <f t="shared" si="248"/>
        <v>sans</v>
      </c>
      <c r="AG973" s="74">
        <f t="shared" si="249"/>
        <v>0</v>
      </c>
      <c r="AH973" s="74">
        <f t="shared" si="240"/>
        <v>0</v>
      </c>
      <c r="AI973" s="74">
        <f t="shared" ref="AI973:AI1004" si="255">IF(AND(B973&lt;&gt;"",ISNUMBER(K973),K973&lt;&gt;0),B973/K973,0)</f>
        <v>0</v>
      </c>
      <c r="AJ973" s="74">
        <f t="shared" si="250"/>
        <v>0</v>
      </c>
      <c r="AK973" s="74">
        <f t="shared" si="251"/>
        <v>0</v>
      </c>
    </row>
    <row r="974" spans="1:37" ht="15.75" customHeight="1">
      <c r="A974" s="20"/>
      <c r="B974" s="19"/>
      <c r="C974" s="19"/>
      <c r="D974" s="70"/>
      <c r="E974" s="71"/>
      <c r="F974" s="125" t="str">
        <f>IF($A974 &lt;&gt; "",VLOOKUP($A974,CSP!$1:$1048576,10,FALSE)/1000000,"")</f>
        <v/>
      </c>
      <c r="G974" s="125" t="str">
        <f>IF($A974 &lt;&gt; "",VLOOKUP($A974,CSP!$1:$1048576,14,FALSE)/1000000,"")</f>
        <v/>
      </c>
      <c r="H974" s="126" t="str">
        <f t="shared" si="252"/>
        <v/>
      </c>
      <c r="I974" s="126" t="str">
        <f t="shared" si="253"/>
        <v/>
      </c>
      <c r="J974" s="126" t="str">
        <f t="shared" si="241"/>
        <v/>
      </c>
      <c r="K974" s="132" t="str">
        <f>IF($A974 &lt;&gt; "",VLOOKUP($A974,CSP!$1:$1048576,11,FALSE),"")</f>
        <v/>
      </c>
      <c r="L974" s="133" t="str">
        <f>IF($A974 &lt;&gt; "",VLOOKUP($A974,CSP!$1:$1048576,25,FALSE),"")</f>
        <v/>
      </c>
      <c r="N974" s="142"/>
      <c r="O974" s="144"/>
      <c r="P974" s="141" t="str">
        <f t="shared" ca="1" si="242"/>
        <v/>
      </c>
      <c r="W974" s="96">
        <f>SUMIF($E$11:$E$1004,AA974,AE$11:$AE$1004)</f>
        <v>0</v>
      </c>
      <c r="X974" s="74" t="str">
        <f t="shared" si="243"/>
        <v>sans</v>
      </c>
      <c r="Y974" s="74">
        <f>SUMIF($E$11:$E$1004,AA974,AD$11:$AD$1004)</f>
        <v>0</v>
      </c>
      <c r="Z974" s="95">
        <f>SUMIF($E$11:$E$1004,AA974,AB$11:$AB$1004)</f>
        <v>0</v>
      </c>
      <c r="AA974" s="97">
        <f t="shared" si="254"/>
        <v>964</v>
      </c>
      <c r="AB974" s="74">
        <f t="shared" si="244"/>
        <v>0</v>
      </c>
      <c r="AC974" s="74">
        <f t="shared" si="245"/>
        <v>0</v>
      </c>
      <c r="AD974" s="74">
        <f t="shared" si="246"/>
        <v>0</v>
      </c>
      <c r="AE974" s="96">
        <f t="shared" si="247"/>
        <v>0</v>
      </c>
      <c r="AF974" s="74" t="str">
        <f t="shared" si="248"/>
        <v>sans</v>
      </c>
      <c r="AG974" s="74">
        <f t="shared" si="249"/>
        <v>0</v>
      </c>
      <c r="AH974" s="74">
        <f t="shared" si="240"/>
        <v>0</v>
      </c>
      <c r="AI974" s="74">
        <f t="shared" si="255"/>
        <v>0</v>
      </c>
      <c r="AJ974" s="74">
        <f t="shared" si="250"/>
        <v>0</v>
      </c>
      <c r="AK974" s="74">
        <f t="shared" si="251"/>
        <v>0</v>
      </c>
    </row>
    <row r="975" spans="1:37" ht="15.75" customHeight="1">
      <c r="A975" s="20"/>
      <c r="B975" s="19"/>
      <c r="C975" s="19"/>
      <c r="D975" s="70"/>
      <c r="E975" s="71"/>
      <c r="F975" s="125" t="str">
        <f>IF($A975 &lt;&gt; "",VLOOKUP($A975,CSP!$1:$1048576,10,FALSE)/1000000,"")</f>
        <v/>
      </c>
      <c r="G975" s="125" t="str">
        <f>IF($A975 &lt;&gt; "",VLOOKUP($A975,CSP!$1:$1048576,14,FALSE)/1000000,"")</f>
        <v/>
      </c>
      <c r="H975" s="126" t="str">
        <f t="shared" si="252"/>
        <v/>
      </c>
      <c r="I975" s="126" t="str">
        <f t="shared" si="253"/>
        <v/>
      </c>
      <c r="J975" s="126" t="str">
        <f t="shared" si="241"/>
        <v/>
      </c>
      <c r="K975" s="132" t="str">
        <f>IF($A975 &lt;&gt; "",VLOOKUP($A975,CSP!$1:$1048576,11,FALSE),"")</f>
        <v/>
      </c>
      <c r="L975" s="133" t="str">
        <f>IF($A975 &lt;&gt; "",VLOOKUP($A975,CSP!$1:$1048576,25,FALSE),"")</f>
        <v/>
      </c>
      <c r="N975" s="142"/>
      <c r="O975" s="144"/>
      <c r="P975" s="141" t="str">
        <f t="shared" ca="1" si="242"/>
        <v/>
      </c>
      <c r="W975" s="96">
        <f>SUMIF($E$11:$E$1004,AA975,AE$11:$AE$1004)</f>
        <v>0</v>
      </c>
      <c r="X975" s="74" t="str">
        <f t="shared" si="243"/>
        <v>sans</v>
      </c>
      <c r="Y975" s="74">
        <f>SUMIF($E$11:$E$1004,AA975,AD$11:$AD$1004)</f>
        <v>0</v>
      </c>
      <c r="Z975" s="95">
        <f>SUMIF($E$11:$E$1004,AA975,AB$11:$AB$1004)</f>
        <v>0</v>
      </c>
      <c r="AA975" s="97">
        <f t="shared" si="254"/>
        <v>965</v>
      </c>
      <c r="AB975" s="74">
        <f t="shared" si="244"/>
        <v>0</v>
      </c>
      <c r="AC975" s="74">
        <f t="shared" si="245"/>
        <v>0</v>
      </c>
      <c r="AD975" s="74">
        <f t="shared" si="246"/>
        <v>0</v>
      </c>
      <c r="AE975" s="96">
        <f t="shared" si="247"/>
        <v>0</v>
      </c>
      <c r="AF975" s="74" t="str">
        <f t="shared" si="248"/>
        <v>sans</v>
      </c>
      <c r="AG975" s="74">
        <f t="shared" si="249"/>
        <v>0</v>
      </c>
      <c r="AH975" s="74">
        <f t="shared" si="240"/>
        <v>0</v>
      </c>
      <c r="AI975" s="74">
        <f t="shared" si="255"/>
        <v>0</v>
      </c>
      <c r="AJ975" s="74">
        <f t="shared" si="250"/>
        <v>0</v>
      </c>
      <c r="AK975" s="74">
        <f t="shared" si="251"/>
        <v>0</v>
      </c>
    </row>
    <row r="976" spans="1:37" ht="15.75" customHeight="1">
      <c r="A976" s="20"/>
      <c r="B976" s="19"/>
      <c r="C976" s="19"/>
      <c r="D976" s="70"/>
      <c r="E976" s="71"/>
      <c r="F976" s="125" t="str">
        <f>IF($A976 &lt;&gt; "",VLOOKUP($A976,CSP!$1:$1048576,10,FALSE)/1000000,"")</f>
        <v/>
      </c>
      <c r="G976" s="125" t="str">
        <f>IF($A976 &lt;&gt; "",VLOOKUP($A976,CSP!$1:$1048576,14,FALSE)/1000000,"")</f>
        <v/>
      </c>
      <c r="H976" s="126" t="str">
        <f t="shared" si="252"/>
        <v/>
      </c>
      <c r="I976" s="126" t="str">
        <f t="shared" si="253"/>
        <v/>
      </c>
      <c r="J976" s="126" t="str">
        <f t="shared" si="241"/>
        <v/>
      </c>
      <c r="K976" s="132" t="str">
        <f>IF($A976 &lt;&gt; "",VLOOKUP($A976,CSP!$1:$1048576,11,FALSE),"")</f>
        <v/>
      </c>
      <c r="L976" s="133" t="str">
        <f>IF($A976 &lt;&gt; "",VLOOKUP($A976,CSP!$1:$1048576,25,FALSE),"")</f>
        <v/>
      </c>
      <c r="N976" s="142"/>
      <c r="O976" s="144"/>
      <c r="P976" s="141" t="str">
        <f t="shared" ca="1" si="242"/>
        <v/>
      </c>
      <c r="W976" s="96">
        <f>SUMIF($E$11:$E$1004,AA976,AE$11:$AE$1004)</f>
        <v>0</v>
      </c>
      <c r="X976" s="74" t="str">
        <f t="shared" si="243"/>
        <v>sans</v>
      </c>
      <c r="Y976" s="74">
        <f>SUMIF($E$11:$E$1004,AA976,AD$11:$AD$1004)</f>
        <v>0</v>
      </c>
      <c r="Z976" s="95">
        <f>SUMIF($E$11:$E$1004,AA976,AB$11:$AB$1004)</f>
        <v>0</v>
      </c>
      <c r="AA976" s="97">
        <f t="shared" si="254"/>
        <v>966</v>
      </c>
      <c r="AB976" s="74">
        <f t="shared" si="244"/>
        <v>0</v>
      </c>
      <c r="AC976" s="74">
        <f t="shared" si="245"/>
        <v>0</v>
      </c>
      <c r="AD976" s="74">
        <f t="shared" si="246"/>
        <v>0</v>
      </c>
      <c r="AE976" s="96">
        <f t="shared" si="247"/>
        <v>0</v>
      </c>
      <c r="AF976" s="74" t="str">
        <f t="shared" si="248"/>
        <v>sans</v>
      </c>
      <c r="AG976" s="74">
        <f t="shared" si="249"/>
        <v>0</v>
      </c>
      <c r="AH976" s="74">
        <f t="shared" si="240"/>
        <v>0</v>
      </c>
      <c r="AI976" s="74">
        <f t="shared" si="255"/>
        <v>0</v>
      </c>
      <c r="AJ976" s="74">
        <f t="shared" si="250"/>
        <v>0</v>
      </c>
      <c r="AK976" s="74">
        <f t="shared" si="251"/>
        <v>0</v>
      </c>
    </row>
    <row r="977" spans="1:37" ht="15.75" customHeight="1">
      <c r="A977" s="20"/>
      <c r="B977" s="19"/>
      <c r="C977" s="19"/>
      <c r="D977" s="70"/>
      <c r="E977" s="71"/>
      <c r="F977" s="125" t="str">
        <f>IF($A977 &lt;&gt; "",VLOOKUP($A977,CSP!$1:$1048576,10,FALSE)/1000000,"")</f>
        <v/>
      </c>
      <c r="G977" s="125" t="str">
        <f>IF($A977 &lt;&gt; "",VLOOKUP($A977,CSP!$1:$1048576,14,FALSE)/1000000,"")</f>
        <v/>
      </c>
      <c r="H977" s="126" t="str">
        <f t="shared" si="252"/>
        <v/>
      </c>
      <c r="I977" s="126" t="str">
        <f t="shared" si="253"/>
        <v/>
      </c>
      <c r="J977" s="126" t="str">
        <f t="shared" si="241"/>
        <v/>
      </c>
      <c r="K977" s="132" t="str">
        <f>IF($A977 &lt;&gt; "",VLOOKUP($A977,CSP!$1:$1048576,11,FALSE),"")</f>
        <v/>
      </c>
      <c r="L977" s="133" t="str">
        <f>IF($A977 &lt;&gt; "",VLOOKUP($A977,CSP!$1:$1048576,25,FALSE),"")</f>
        <v/>
      </c>
      <c r="N977" s="142"/>
      <c r="O977" s="144"/>
      <c r="P977" s="141" t="str">
        <f t="shared" ca="1" si="242"/>
        <v/>
      </c>
      <c r="W977" s="96">
        <f>SUMIF($E$11:$E$1004,AA977,AE$11:$AE$1004)</f>
        <v>0</v>
      </c>
      <c r="X977" s="74" t="str">
        <f t="shared" si="243"/>
        <v>sans</v>
      </c>
      <c r="Y977" s="74">
        <f>SUMIF($E$11:$E$1004,AA977,AD$11:$AD$1004)</f>
        <v>0</v>
      </c>
      <c r="Z977" s="95">
        <f>SUMIF($E$11:$E$1004,AA977,AB$11:$AB$1004)</f>
        <v>0</v>
      </c>
      <c r="AA977" s="97">
        <f t="shared" si="254"/>
        <v>967</v>
      </c>
      <c r="AB977" s="74">
        <f t="shared" si="244"/>
        <v>0</v>
      </c>
      <c r="AC977" s="74">
        <f t="shared" si="245"/>
        <v>0</v>
      </c>
      <c r="AD977" s="74">
        <f t="shared" si="246"/>
        <v>0</v>
      </c>
      <c r="AE977" s="96">
        <f t="shared" si="247"/>
        <v>0</v>
      </c>
      <c r="AF977" s="74" t="str">
        <f t="shared" si="248"/>
        <v>sans</v>
      </c>
      <c r="AG977" s="74">
        <f t="shared" si="249"/>
        <v>0</v>
      </c>
      <c r="AH977" s="74">
        <f t="shared" si="240"/>
        <v>0</v>
      </c>
      <c r="AI977" s="74">
        <f t="shared" si="255"/>
        <v>0</v>
      </c>
      <c r="AJ977" s="74">
        <f t="shared" si="250"/>
        <v>0</v>
      </c>
      <c r="AK977" s="74">
        <f t="shared" si="251"/>
        <v>0</v>
      </c>
    </row>
    <row r="978" spans="1:37" ht="15.75" customHeight="1">
      <c r="A978" s="20"/>
      <c r="B978" s="19"/>
      <c r="C978" s="19"/>
      <c r="D978" s="70"/>
      <c r="E978" s="71"/>
      <c r="F978" s="125" t="str">
        <f>IF($A978 &lt;&gt; "",VLOOKUP($A978,CSP!$1:$1048576,10,FALSE)/1000000,"")</f>
        <v/>
      </c>
      <c r="G978" s="125" t="str">
        <f>IF($A978 &lt;&gt; "",VLOOKUP($A978,CSP!$1:$1048576,14,FALSE)/1000000,"")</f>
        <v/>
      </c>
      <c r="H978" s="126" t="str">
        <f t="shared" si="252"/>
        <v/>
      </c>
      <c r="I978" s="126" t="str">
        <f t="shared" si="253"/>
        <v/>
      </c>
      <c r="J978" s="126" t="str">
        <f t="shared" si="241"/>
        <v/>
      </c>
      <c r="K978" s="132" t="str">
        <f>IF($A978 &lt;&gt; "",VLOOKUP($A978,CSP!$1:$1048576,11,FALSE),"")</f>
        <v/>
      </c>
      <c r="L978" s="133" t="str">
        <f>IF($A978 &lt;&gt; "",VLOOKUP($A978,CSP!$1:$1048576,25,FALSE),"")</f>
        <v/>
      </c>
      <c r="N978" s="142"/>
      <c r="O978" s="144"/>
      <c r="P978" s="141" t="str">
        <f t="shared" ca="1" si="242"/>
        <v/>
      </c>
      <c r="W978" s="96">
        <f>SUMIF($E$11:$E$1004,AA978,AE$11:$AE$1004)</f>
        <v>0</v>
      </c>
      <c r="X978" s="74" t="str">
        <f t="shared" si="243"/>
        <v>sans</v>
      </c>
      <c r="Y978" s="74">
        <f>SUMIF($E$11:$E$1004,AA978,AD$11:$AD$1004)</f>
        <v>0</v>
      </c>
      <c r="Z978" s="95">
        <f>SUMIF($E$11:$E$1004,AA978,AB$11:$AB$1004)</f>
        <v>0</v>
      </c>
      <c r="AA978" s="97">
        <f t="shared" si="254"/>
        <v>968</v>
      </c>
      <c r="AB978" s="74">
        <f t="shared" si="244"/>
        <v>0</v>
      </c>
      <c r="AC978" s="74">
        <f t="shared" si="245"/>
        <v>0</v>
      </c>
      <c r="AD978" s="74">
        <f t="shared" si="246"/>
        <v>0</v>
      </c>
      <c r="AE978" s="96">
        <f t="shared" si="247"/>
        <v>0</v>
      </c>
      <c r="AF978" s="74" t="str">
        <f t="shared" si="248"/>
        <v>sans</v>
      </c>
      <c r="AG978" s="74">
        <f t="shared" si="249"/>
        <v>0</v>
      </c>
      <c r="AH978" s="74">
        <f t="shared" si="240"/>
        <v>0</v>
      </c>
      <c r="AI978" s="74">
        <f t="shared" si="255"/>
        <v>0</v>
      </c>
      <c r="AJ978" s="74">
        <f t="shared" si="250"/>
        <v>0</v>
      </c>
      <c r="AK978" s="74">
        <f t="shared" si="251"/>
        <v>0</v>
      </c>
    </row>
    <row r="979" spans="1:37" ht="15.75" customHeight="1">
      <c r="A979" s="20"/>
      <c r="B979" s="19"/>
      <c r="C979" s="19"/>
      <c r="D979" s="70"/>
      <c r="E979" s="71"/>
      <c r="F979" s="125" t="str">
        <f>IF($A979 &lt;&gt; "",VLOOKUP($A979,CSP!$1:$1048576,10,FALSE)/1000000,"")</f>
        <v/>
      </c>
      <c r="G979" s="125" t="str">
        <f>IF($A979 &lt;&gt; "",VLOOKUP($A979,CSP!$1:$1048576,14,FALSE)/1000000,"")</f>
        <v/>
      </c>
      <c r="H979" s="126" t="str">
        <f t="shared" si="252"/>
        <v/>
      </c>
      <c r="I979" s="126" t="str">
        <f t="shared" si="253"/>
        <v/>
      </c>
      <c r="J979" s="126" t="str">
        <f t="shared" si="241"/>
        <v/>
      </c>
      <c r="K979" s="132" t="str">
        <f>IF($A979 &lt;&gt; "",VLOOKUP($A979,CSP!$1:$1048576,11,FALSE),"")</f>
        <v/>
      </c>
      <c r="L979" s="133" t="str">
        <f>IF($A979 &lt;&gt; "",VLOOKUP($A979,CSP!$1:$1048576,25,FALSE),"")</f>
        <v/>
      </c>
      <c r="N979" s="142"/>
      <c r="O979" s="144"/>
      <c r="P979" s="141" t="str">
        <f t="shared" ca="1" si="242"/>
        <v/>
      </c>
      <c r="W979" s="96">
        <f>SUMIF($E$11:$E$1004,AA979,AE$11:$AE$1004)</f>
        <v>0</v>
      </c>
      <c r="X979" s="74" t="str">
        <f t="shared" si="243"/>
        <v>sans</v>
      </c>
      <c r="Y979" s="74">
        <f>SUMIF($E$11:$E$1004,AA979,AD$11:$AD$1004)</f>
        <v>0</v>
      </c>
      <c r="Z979" s="95">
        <f>SUMIF($E$11:$E$1004,AA979,AB$11:$AB$1004)</f>
        <v>0</v>
      </c>
      <c r="AA979" s="97">
        <f t="shared" si="254"/>
        <v>969</v>
      </c>
      <c r="AB979" s="74">
        <f t="shared" si="244"/>
        <v>0</v>
      </c>
      <c r="AC979" s="74">
        <f t="shared" si="245"/>
        <v>0</v>
      </c>
      <c r="AD979" s="74">
        <f t="shared" si="246"/>
        <v>0</v>
      </c>
      <c r="AE979" s="96">
        <f t="shared" si="247"/>
        <v>0</v>
      </c>
      <c r="AF979" s="74" t="str">
        <f t="shared" si="248"/>
        <v>sans</v>
      </c>
      <c r="AG979" s="74">
        <f t="shared" si="249"/>
        <v>0</v>
      </c>
      <c r="AH979" s="74">
        <f t="shared" si="240"/>
        <v>0</v>
      </c>
      <c r="AI979" s="74">
        <f t="shared" si="255"/>
        <v>0</v>
      </c>
      <c r="AJ979" s="74">
        <f t="shared" si="250"/>
        <v>0</v>
      </c>
      <c r="AK979" s="74">
        <f t="shared" si="251"/>
        <v>0</v>
      </c>
    </row>
    <row r="980" spans="1:37" ht="15.75" customHeight="1">
      <c r="A980" s="20"/>
      <c r="B980" s="19"/>
      <c r="C980" s="19"/>
      <c r="D980" s="70"/>
      <c r="E980" s="71"/>
      <c r="F980" s="125" t="str">
        <f>IF($A980 &lt;&gt; "",VLOOKUP($A980,CSP!$1:$1048576,10,FALSE)/1000000,"")</f>
        <v/>
      </c>
      <c r="G980" s="125" t="str">
        <f>IF($A980 &lt;&gt; "",VLOOKUP($A980,CSP!$1:$1048576,14,FALSE)/1000000,"")</f>
        <v/>
      </c>
      <c r="H980" s="126" t="str">
        <f t="shared" si="252"/>
        <v/>
      </c>
      <c r="I980" s="126" t="str">
        <f t="shared" si="253"/>
        <v/>
      </c>
      <c r="J980" s="126" t="str">
        <f t="shared" si="241"/>
        <v/>
      </c>
      <c r="K980" s="132" t="str">
        <f>IF($A980 &lt;&gt; "",VLOOKUP($A980,CSP!$1:$1048576,11,FALSE),"")</f>
        <v/>
      </c>
      <c r="L980" s="133" t="str">
        <f>IF($A980 &lt;&gt; "",VLOOKUP($A980,CSP!$1:$1048576,25,FALSE),"")</f>
        <v/>
      </c>
      <c r="N980" s="142"/>
      <c r="O980" s="144"/>
      <c r="P980" s="141" t="str">
        <f t="shared" ca="1" si="242"/>
        <v/>
      </c>
      <c r="W980" s="96">
        <f>SUMIF($E$11:$E$1004,AA980,AE$11:$AE$1004)</f>
        <v>0</v>
      </c>
      <c r="X980" s="74" t="str">
        <f t="shared" si="243"/>
        <v>sans</v>
      </c>
      <c r="Y980" s="74">
        <f>SUMIF($E$11:$E$1004,AA980,AD$11:$AD$1004)</f>
        <v>0</v>
      </c>
      <c r="Z980" s="95">
        <f>SUMIF($E$11:$E$1004,AA980,AB$11:$AB$1004)</f>
        <v>0</v>
      </c>
      <c r="AA980" s="97">
        <f t="shared" si="254"/>
        <v>970</v>
      </c>
      <c r="AB980" s="74">
        <f t="shared" si="244"/>
        <v>0</v>
      </c>
      <c r="AC980" s="74">
        <f t="shared" si="245"/>
        <v>0</v>
      </c>
      <c r="AD980" s="74">
        <f t="shared" si="246"/>
        <v>0</v>
      </c>
      <c r="AE980" s="96">
        <f t="shared" si="247"/>
        <v>0</v>
      </c>
      <c r="AF980" s="74" t="str">
        <f t="shared" si="248"/>
        <v>sans</v>
      </c>
      <c r="AG980" s="74">
        <f t="shared" si="249"/>
        <v>0</v>
      </c>
      <c r="AH980" s="74">
        <f t="shared" si="240"/>
        <v>0</v>
      </c>
      <c r="AI980" s="74">
        <f t="shared" si="255"/>
        <v>0</v>
      </c>
      <c r="AJ980" s="74">
        <f t="shared" si="250"/>
        <v>0</v>
      </c>
      <c r="AK980" s="74">
        <f t="shared" si="251"/>
        <v>0</v>
      </c>
    </row>
    <row r="981" spans="1:37" ht="15.75" customHeight="1">
      <c r="A981" s="20"/>
      <c r="B981" s="19"/>
      <c r="C981" s="19"/>
      <c r="D981" s="70"/>
      <c r="E981" s="71"/>
      <c r="F981" s="125" t="str">
        <f>IF($A981 &lt;&gt; "",VLOOKUP($A981,CSP!$1:$1048576,10,FALSE)/1000000,"")</f>
        <v/>
      </c>
      <c r="G981" s="125" t="str">
        <f>IF($A981 &lt;&gt; "",VLOOKUP($A981,CSP!$1:$1048576,14,FALSE)/1000000,"")</f>
        <v/>
      </c>
      <c r="H981" s="126" t="str">
        <f t="shared" si="252"/>
        <v/>
      </c>
      <c r="I981" s="126" t="str">
        <f t="shared" si="253"/>
        <v/>
      </c>
      <c r="J981" s="126" t="str">
        <f t="shared" si="241"/>
        <v/>
      </c>
      <c r="K981" s="132" t="str">
        <f>IF($A981 &lt;&gt; "",VLOOKUP($A981,CSP!$1:$1048576,11,FALSE),"")</f>
        <v/>
      </c>
      <c r="L981" s="133" t="str">
        <f>IF($A981 &lt;&gt; "",VLOOKUP($A981,CSP!$1:$1048576,25,FALSE),"")</f>
        <v/>
      </c>
      <c r="N981" s="142"/>
      <c r="O981" s="144"/>
      <c r="P981" s="141" t="str">
        <f t="shared" ca="1" si="242"/>
        <v/>
      </c>
      <c r="W981" s="96">
        <f>SUMIF($E$11:$E$1004,AA981,AE$11:$AE$1004)</f>
        <v>0</v>
      </c>
      <c r="X981" s="74" t="str">
        <f t="shared" si="243"/>
        <v>sans</v>
      </c>
      <c r="Y981" s="74">
        <f>SUMIF($E$11:$E$1004,AA981,AD$11:$AD$1004)</f>
        <v>0</v>
      </c>
      <c r="Z981" s="95">
        <f>SUMIF($E$11:$E$1004,AA981,AB$11:$AB$1004)</f>
        <v>0</v>
      </c>
      <c r="AA981" s="97">
        <f t="shared" si="254"/>
        <v>971</v>
      </c>
      <c r="AB981" s="74">
        <f t="shared" si="244"/>
        <v>0</v>
      </c>
      <c r="AC981" s="74">
        <f t="shared" si="245"/>
        <v>0</v>
      </c>
      <c r="AD981" s="74">
        <f t="shared" si="246"/>
        <v>0</v>
      </c>
      <c r="AE981" s="96">
        <f t="shared" si="247"/>
        <v>0</v>
      </c>
      <c r="AF981" s="74" t="str">
        <f t="shared" si="248"/>
        <v>sans</v>
      </c>
      <c r="AG981" s="74">
        <f t="shared" si="249"/>
        <v>0</v>
      </c>
      <c r="AH981" s="74">
        <f t="shared" si="240"/>
        <v>0</v>
      </c>
      <c r="AI981" s="74">
        <f t="shared" si="255"/>
        <v>0</v>
      </c>
      <c r="AJ981" s="74">
        <f t="shared" si="250"/>
        <v>0</v>
      </c>
      <c r="AK981" s="74">
        <f t="shared" si="251"/>
        <v>0</v>
      </c>
    </row>
    <row r="982" spans="1:37" ht="15.75" customHeight="1">
      <c r="A982" s="20"/>
      <c r="B982" s="19"/>
      <c r="C982" s="19"/>
      <c r="D982" s="70"/>
      <c r="E982" s="71"/>
      <c r="F982" s="125" t="str">
        <f>IF($A982 &lt;&gt; "",VLOOKUP($A982,CSP!$1:$1048576,10,FALSE)/1000000,"")</f>
        <v/>
      </c>
      <c r="G982" s="125" t="str">
        <f>IF($A982 &lt;&gt; "",VLOOKUP($A982,CSP!$1:$1048576,14,FALSE)/1000000,"")</f>
        <v/>
      </c>
      <c r="H982" s="126" t="str">
        <f t="shared" si="252"/>
        <v/>
      </c>
      <c r="I982" s="126" t="str">
        <f t="shared" si="253"/>
        <v/>
      </c>
      <c r="J982" s="126" t="str">
        <f t="shared" si="241"/>
        <v/>
      </c>
      <c r="K982" s="132" t="str">
        <f>IF($A982 &lt;&gt; "",VLOOKUP($A982,CSP!$1:$1048576,11,FALSE),"")</f>
        <v/>
      </c>
      <c r="L982" s="133" t="str">
        <f>IF($A982 &lt;&gt; "",VLOOKUP($A982,CSP!$1:$1048576,25,FALSE),"")</f>
        <v/>
      </c>
      <c r="N982" s="142"/>
      <c r="O982" s="144"/>
      <c r="P982" s="141" t="str">
        <f t="shared" ca="1" si="242"/>
        <v/>
      </c>
      <c r="W982" s="96">
        <f>SUMIF($E$11:$E$1004,AA982,AE$11:$AE$1004)</f>
        <v>0</v>
      </c>
      <c r="X982" s="74" t="str">
        <f t="shared" si="243"/>
        <v>sans</v>
      </c>
      <c r="Y982" s="74">
        <f>SUMIF($E$11:$E$1004,AA982,AD$11:$AD$1004)</f>
        <v>0</v>
      </c>
      <c r="Z982" s="95">
        <f>SUMIF($E$11:$E$1004,AA982,AB$11:$AB$1004)</f>
        <v>0</v>
      </c>
      <c r="AA982" s="97">
        <f t="shared" si="254"/>
        <v>972</v>
      </c>
      <c r="AB982" s="74">
        <f t="shared" si="244"/>
        <v>0</v>
      </c>
      <c r="AC982" s="74">
        <f t="shared" si="245"/>
        <v>0</v>
      </c>
      <c r="AD982" s="74">
        <f t="shared" si="246"/>
        <v>0</v>
      </c>
      <c r="AE982" s="96">
        <f t="shared" si="247"/>
        <v>0</v>
      </c>
      <c r="AF982" s="74" t="str">
        <f t="shared" si="248"/>
        <v>sans</v>
      </c>
      <c r="AG982" s="74">
        <f t="shared" si="249"/>
        <v>0</v>
      </c>
      <c r="AH982" s="74">
        <f t="shared" si="240"/>
        <v>0</v>
      </c>
      <c r="AI982" s="74">
        <f t="shared" si="255"/>
        <v>0</v>
      </c>
      <c r="AJ982" s="74">
        <f t="shared" si="250"/>
        <v>0</v>
      </c>
      <c r="AK982" s="74">
        <f t="shared" si="251"/>
        <v>0</v>
      </c>
    </row>
    <row r="983" spans="1:37" ht="15.75" customHeight="1">
      <c r="A983" s="20"/>
      <c r="B983" s="19"/>
      <c r="C983" s="19"/>
      <c r="D983" s="70"/>
      <c r="E983" s="71"/>
      <c r="F983" s="125" t="str">
        <f>IF($A983 &lt;&gt; "",VLOOKUP($A983,CSP!$1:$1048576,10,FALSE)/1000000,"")</f>
        <v/>
      </c>
      <c r="G983" s="125" t="str">
        <f>IF($A983 &lt;&gt; "",VLOOKUP($A983,CSP!$1:$1048576,14,FALSE)/1000000,"")</f>
        <v/>
      </c>
      <c r="H983" s="126" t="str">
        <f t="shared" si="252"/>
        <v/>
      </c>
      <c r="I983" s="126" t="str">
        <f t="shared" si="253"/>
        <v/>
      </c>
      <c r="J983" s="126" t="str">
        <f t="shared" si="241"/>
        <v/>
      </c>
      <c r="K983" s="132" t="str">
        <f>IF($A983 &lt;&gt; "",VLOOKUP($A983,CSP!$1:$1048576,11,FALSE),"")</f>
        <v/>
      </c>
      <c r="L983" s="133" t="str">
        <f>IF($A983 &lt;&gt; "",VLOOKUP($A983,CSP!$1:$1048576,25,FALSE),"")</f>
        <v/>
      </c>
      <c r="N983" s="142"/>
      <c r="O983" s="144"/>
      <c r="P983" s="141" t="str">
        <f t="shared" ca="1" si="242"/>
        <v/>
      </c>
      <c r="W983" s="96">
        <f>SUMIF($E$11:$E$1004,AA983,AE$11:$AE$1004)</f>
        <v>0</v>
      </c>
      <c r="X983" s="74" t="str">
        <f t="shared" si="243"/>
        <v>sans</v>
      </c>
      <c r="Y983" s="74">
        <f>SUMIF($E$11:$E$1004,AA983,AD$11:$AD$1004)</f>
        <v>0</v>
      </c>
      <c r="Z983" s="95">
        <f>SUMIF($E$11:$E$1004,AA983,AB$11:$AB$1004)</f>
        <v>0</v>
      </c>
      <c r="AA983" s="97">
        <f t="shared" si="254"/>
        <v>973</v>
      </c>
      <c r="AB983" s="74">
        <f t="shared" si="244"/>
        <v>0</v>
      </c>
      <c r="AC983" s="74">
        <f t="shared" si="245"/>
        <v>0</v>
      </c>
      <c r="AD983" s="74">
        <f t="shared" si="246"/>
        <v>0</v>
      </c>
      <c r="AE983" s="96">
        <f t="shared" si="247"/>
        <v>0</v>
      </c>
      <c r="AF983" s="74" t="str">
        <f t="shared" si="248"/>
        <v>sans</v>
      </c>
      <c r="AG983" s="74">
        <f t="shared" si="249"/>
        <v>0</v>
      </c>
      <c r="AH983" s="74">
        <f t="shared" si="240"/>
        <v>0</v>
      </c>
      <c r="AI983" s="74">
        <f t="shared" si="255"/>
        <v>0</v>
      </c>
      <c r="AJ983" s="74">
        <f t="shared" si="250"/>
        <v>0</v>
      </c>
      <c r="AK983" s="74">
        <f t="shared" si="251"/>
        <v>0</v>
      </c>
    </row>
    <row r="984" spans="1:37" ht="15.75" customHeight="1">
      <c r="A984" s="20"/>
      <c r="B984" s="19"/>
      <c r="C984" s="19"/>
      <c r="D984" s="70"/>
      <c r="E984" s="71"/>
      <c r="F984" s="125" t="str">
        <f>IF($A984 &lt;&gt; "",VLOOKUP($A984,CSP!$1:$1048576,10,FALSE)/1000000,"")</f>
        <v/>
      </c>
      <c r="G984" s="125" t="str">
        <f>IF($A984 &lt;&gt; "",VLOOKUP($A984,CSP!$1:$1048576,14,FALSE)/1000000,"")</f>
        <v/>
      </c>
      <c r="H984" s="126" t="str">
        <f t="shared" si="252"/>
        <v/>
      </c>
      <c r="I984" s="126" t="str">
        <f t="shared" si="253"/>
        <v/>
      </c>
      <c r="J984" s="126" t="str">
        <f t="shared" si="241"/>
        <v/>
      </c>
      <c r="K984" s="132" t="str">
        <f>IF($A984 &lt;&gt; "",VLOOKUP($A984,CSP!$1:$1048576,11,FALSE),"")</f>
        <v/>
      </c>
      <c r="L984" s="133" t="str">
        <f>IF($A984 &lt;&gt; "",VLOOKUP($A984,CSP!$1:$1048576,25,FALSE),"")</f>
        <v/>
      </c>
      <c r="N984" s="142"/>
      <c r="O984" s="144"/>
      <c r="P984" s="141" t="str">
        <f t="shared" ca="1" si="242"/>
        <v/>
      </c>
      <c r="W984" s="96">
        <f>SUMIF($E$11:$E$1004,AA984,AE$11:$AE$1004)</f>
        <v>0</v>
      </c>
      <c r="X984" s="74" t="str">
        <f t="shared" si="243"/>
        <v>sans</v>
      </c>
      <c r="Y984" s="74">
        <f>SUMIF($E$11:$E$1004,AA984,AD$11:$AD$1004)</f>
        <v>0</v>
      </c>
      <c r="Z984" s="95">
        <f>SUMIF($E$11:$E$1004,AA984,AB$11:$AB$1004)</f>
        <v>0</v>
      </c>
      <c r="AA984" s="97">
        <f t="shared" si="254"/>
        <v>974</v>
      </c>
      <c r="AB984" s="74">
        <f t="shared" si="244"/>
        <v>0</v>
      </c>
      <c r="AC984" s="74">
        <f t="shared" si="245"/>
        <v>0</v>
      </c>
      <c r="AD984" s="74">
        <f t="shared" si="246"/>
        <v>0</v>
      </c>
      <c r="AE984" s="96">
        <f t="shared" si="247"/>
        <v>0</v>
      </c>
      <c r="AF984" s="74" t="str">
        <f t="shared" si="248"/>
        <v>sans</v>
      </c>
      <c r="AG984" s="74">
        <f t="shared" si="249"/>
        <v>0</v>
      </c>
      <c r="AH984" s="74">
        <f t="shared" si="240"/>
        <v>0</v>
      </c>
      <c r="AI984" s="74">
        <f t="shared" si="255"/>
        <v>0</v>
      </c>
      <c r="AJ984" s="74">
        <f t="shared" si="250"/>
        <v>0</v>
      </c>
      <c r="AK984" s="74">
        <f t="shared" si="251"/>
        <v>0</v>
      </c>
    </row>
    <row r="985" spans="1:37" ht="15.75" customHeight="1">
      <c r="A985" s="20"/>
      <c r="B985" s="19"/>
      <c r="C985" s="19"/>
      <c r="D985" s="70"/>
      <c r="E985" s="71"/>
      <c r="F985" s="125" t="str">
        <f>IF($A985 &lt;&gt; "",VLOOKUP($A985,CSP!$1:$1048576,10,FALSE)/1000000,"")</f>
        <v/>
      </c>
      <c r="G985" s="125" t="str">
        <f>IF($A985 &lt;&gt; "",VLOOKUP($A985,CSP!$1:$1048576,14,FALSE)/1000000,"")</f>
        <v/>
      </c>
      <c r="H985" s="126" t="str">
        <f t="shared" si="252"/>
        <v/>
      </c>
      <c r="I985" s="126" t="str">
        <f t="shared" si="253"/>
        <v/>
      </c>
      <c r="J985" s="126" t="str">
        <f t="shared" si="241"/>
        <v/>
      </c>
      <c r="K985" s="132" t="str">
        <f>IF($A985 &lt;&gt; "",VLOOKUP($A985,CSP!$1:$1048576,11,FALSE),"")</f>
        <v/>
      </c>
      <c r="L985" s="133" t="str">
        <f>IF($A985 &lt;&gt; "",VLOOKUP($A985,CSP!$1:$1048576,25,FALSE),"")</f>
        <v/>
      </c>
      <c r="N985" s="142"/>
      <c r="O985" s="144"/>
      <c r="P985" s="141" t="str">
        <f t="shared" ca="1" si="242"/>
        <v/>
      </c>
      <c r="W985" s="96">
        <f>SUMIF($E$11:$E$1004,AA985,AE$11:$AE$1004)</f>
        <v>0</v>
      </c>
      <c r="X985" s="74" t="str">
        <f t="shared" si="243"/>
        <v>sans</v>
      </c>
      <c r="Y985" s="74">
        <f>SUMIF($E$11:$E$1004,AA985,AD$11:$AD$1004)</f>
        <v>0</v>
      </c>
      <c r="Z985" s="95">
        <f>SUMIF($E$11:$E$1004,AA985,AB$11:$AB$1004)</f>
        <v>0</v>
      </c>
      <c r="AA985" s="97">
        <f t="shared" si="254"/>
        <v>975</v>
      </c>
      <c r="AB985" s="74">
        <f t="shared" si="244"/>
        <v>0</v>
      </c>
      <c r="AC985" s="74">
        <f t="shared" si="245"/>
        <v>0</v>
      </c>
      <c r="AD985" s="74">
        <f t="shared" si="246"/>
        <v>0</v>
      </c>
      <c r="AE985" s="96">
        <f t="shared" si="247"/>
        <v>0</v>
      </c>
      <c r="AF985" s="74" t="str">
        <f t="shared" si="248"/>
        <v>sans</v>
      </c>
      <c r="AG985" s="74">
        <f t="shared" si="249"/>
        <v>0</v>
      </c>
      <c r="AH985" s="74">
        <f t="shared" si="240"/>
        <v>0</v>
      </c>
      <c r="AI985" s="74">
        <f t="shared" si="255"/>
        <v>0</v>
      </c>
      <c r="AJ985" s="74">
        <f t="shared" si="250"/>
        <v>0</v>
      </c>
      <c r="AK985" s="74">
        <f t="shared" si="251"/>
        <v>0</v>
      </c>
    </row>
    <row r="986" spans="1:37" ht="15.75" customHeight="1">
      <c r="A986" s="20"/>
      <c r="B986" s="19"/>
      <c r="C986" s="19"/>
      <c r="D986" s="70"/>
      <c r="E986" s="71"/>
      <c r="F986" s="125" t="str">
        <f>IF($A986 &lt;&gt; "",VLOOKUP($A986,CSP!$1:$1048576,10,FALSE)/1000000,"")</f>
        <v/>
      </c>
      <c r="G986" s="125" t="str">
        <f>IF($A986 &lt;&gt; "",VLOOKUP($A986,CSP!$1:$1048576,14,FALSE)/1000000,"")</f>
        <v/>
      </c>
      <c r="H986" s="126" t="str">
        <f t="shared" si="252"/>
        <v/>
      </c>
      <c r="I986" s="126" t="str">
        <f t="shared" si="253"/>
        <v/>
      </c>
      <c r="J986" s="126" t="str">
        <f t="shared" si="241"/>
        <v/>
      </c>
      <c r="K986" s="132" t="str">
        <f>IF($A986 &lt;&gt; "",VLOOKUP($A986,CSP!$1:$1048576,11,FALSE),"")</f>
        <v/>
      </c>
      <c r="L986" s="133" t="str">
        <f>IF($A986 &lt;&gt; "",VLOOKUP($A986,CSP!$1:$1048576,25,FALSE),"")</f>
        <v/>
      </c>
      <c r="N986" s="142"/>
      <c r="O986" s="144"/>
      <c r="P986" s="141" t="str">
        <f t="shared" ca="1" si="242"/>
        <v/>
      </c>
      <c r="W986" s="96">
        <f>SUMIF($E$11:$E$1004,AA986,AE$11:$AE$1004)</f>
        <v>0</v>
      </c>
      <c r="X986" s="74" t="str">
        <f t="shared" si="243"/>
        <v>sans</v>
      </c>
      <c r="Y986" s="74">
        <f>SUMIF($E$11:$E$1004,AA986,AD$11:$AD$1004)</f>
        <v>0</v>
      </c>
      <c r="Z986" s="95">
        <f>SUMIF($E$11:$E$1004,AA986,AB$11:$AB$1004)</f>
        <v>0</v>
      </c>
      <c r="AA986" s="97">
        <f t="shared" si="254"/>
        <v>976</v>
      </c>
      <c r="AB986" s="74">
        <f t="shared" si="244"/>
        <v>0</v>
      </c>
      <c r="AC986" s="74">
        <f t="shared" si="245"/>
        <v>0</v>
      </c>
      <c r="AD986" s="74">
        <f t="shared" si="246"/>
        <v>0</v>
      </c>
      <c r="AE986" s="96">
        <f t="shared" si="247"/>
        <v>0</v>
      </c>
      <c r="AF986" s="74" t="str">
        <f t="shared" si="248"/>
        <v>sans</v>
      </c>
      <c r="AG986" s="74">
        <f t="shared" si="249"/>
        <v>0</v>
      </c>
      <c r="AH986" s="74">
        <f t="shared" si="240"/>
        <v>0</v>
      </c>
      <c r="AI986" s="74">
        <f t="shared" si="255"/>
        <v>0</v>
      </c>
      <c r="AJ986" s="74">
        <f t="shared" si="250"/>
        <v>0</v>
      </c>
      <c r="AK986" s="74">
        <f t="shared" si="251"/>
        <v>0</v>
      </c>
    </row>
    <row r="987" spans="1:37" ht="15.75" customHeight="1">
      <c r="A987" s="20"/>
      <c r="B987" s="19"/>
      <c r="C987" s="19"/>
      <c r="D987" s="70"/>
      <c r="E987" s="71"/>
      <c r="F987" s="125" t="str">
        <f>IF($A987 &lt;&gt; "",VLOOKUP($A987,CSP!$1:$1048576,10,FALSE)/1000000,"")</f>
        <v/>
      </c>
      <c r="G987" s="125" t="str">
        <f>IF($A987 &lt;&gt; "",VLOOKUP($A987,CSP!$1:$1048576,14,FALSE)/1000000,"")</f>
        <v/>
      </c>
      <c r="H987" s="126" t="str">
        <f t="shared" si="252"/>
        <v/>
      </c>
      <c r="I987" s="126" t="str">
        <f t="shared" si="253"/>
        <v/>
      </c>
      <c r="J987" s="126" t="str">
        <f t="shared" si="241"/>
        <v/>
      </c>
      <c r="K987" s="132" t="str">
        <f>IF($A987 &lt;&gt; "",VLOOKUP($A987,CSP!$1:$1048576,11,FALSE),"")</f>
        <v/>
      </c>
      <c r="L987" s="133" t="str">
        <f>IF($A987 &lt;&gt; "",VLOOKUP($A987,CSP!$1:$1048576,25,FALSE),"")</f>
        <v/>
      </c>
      <c r="N987" s="142"/>
      <c r="O987" s="144"/>
      <c r="P987" s="141" t="str">
        <f t="shared" ca="1" si="242"/>
        <v/>
      </c>
      <c r="W987" s="96">
        <f>SUMIF($E$11:$E$1004,AA987,AE$11:$AE$1004)</f>
        <v>0</v>
      </c>
      <c r="X987" s="74" t="str">
        <f t="shared" si="243"/>
        <v>sans</v>
      </c>
      <c r="Y987" s="74">
        <f>SUMIF($E$11:$E$1004,AA987,AD$11:$AD$1004)</f>
        <v>0</v>
      </c>
      <c r="Z987" s="95">
        <f>SUMIF($E$11:$E$1004,AA987,AB$11:$AB$1004)</f>
        <v>0</v>
      </c>
      <c r="AA987" s="97">
        <f t="shared" si="254"/>
        <v>977</v>
      </c>
      <c r="AB987" s="74">
        <f t="shared" si="244"/>
        <v>0</v>
      </c>
      <c r="AC987" s="74">
        <f t="shared" si="245"/>
        <v>0</v>
      </c>
      <c r="AD987" s="74">
        <f t="shared" si="246"/>
        <v>0</v>
      </c>
      <c r="AE987" s="96">
        <f t="shared" si="247"/>
        <v>0</v>
      </c>
      <c r="AF987" s="74" t="str">
        <f t="shared" si="248"/>
        <v>sans</v>
      </c>
      <c r="AG987" s="74">
        <f t="shared" si="249"/>
        <v>0</v>
      </c>
      <c r="AH987" s="74">
        <f t="shared" si="240"/>
        <v>0</v>
      </c>
      <c r="AI987" s="74">
        <f t="shared" si="255"/>
        <v>0</v>
      </c>
      <c r="AJ987" s="74">
        <f t="shared" si="250"/>
        <v>0</v>
      </c>
      <c r="AK987" s="74">
        <f t="shared" si="251"/>
        <v>0</v>
      </c>
    </row>
    <row r="988" spans="1:37" ht="15.75" customHeight="1">
      <c r="A988" s="20"/>
      <c r="B988" s="19"/>
      <c r="C988" s="19"/>
      <c r="D988" s="70"/>
      <c r="E988" s="71"/>
      <c r="F988" s="125" t="str">
        <f>IF($A988 &lt;&gt; "",VLOOKUP($A988,CSP!$1:$1048576,10,FALSE)/1000000,"")</f>
        <v/>
      </c>
      <c r="G988" s="125" t="str">
        <f>IF($A988 &lt;&gt; "",VLOOKUP($A988,CSP!$1:$1048576,14,FALSE)/1000000,"")</f>
        <v/>
      </c>
      <c r="H988" s="126" t="str">
        <f t="shared" si="252"/>
        <v/>
      </c>
      <c r="I988" s="126" t="str">
        <f t="shared" si="253"/>
        <v/>
      </c>
      <c r="J988" s="126" t="str">
        <f t="shared" si="241"/>
        <v/>
      </c>
      <c r="K988" s="132" t="str">
        <f>IF($A988 &lt;&gt; "",VLOOKUP($A988,CSP!$1:$1048576,11,FALSE),"")</f>
        <v/>
      </c>
      <c r="L988" s="133" t="str">
        <f>IF($A988 &lt;&gt; "",VLOOKUP($A988,CSP!$1:$1048576,25,FALSE),"")</f>
        <v/>
      </c>
      <c r="N988" s="142"/>
      <c r="O988" s="144"/>
      <c r="P988" s="141" t="str">
        <f t="shared" ca="1" si="242"/>
        <v/>
      </c>
      <c r="W988" s="96">
        <f>SUMIF($E$11:$E$1004,AA988,AE$11:$AE$1004)</f>
        <v>0</v>
      </c>
      <c r="X988" s="74" t="str">
        <f t="shared" si="243"/>
        <v>sans</v>
      </c>
      <c r="Y988" s="74">
        <f>SUMIF($E$11:$E$1004,AA988,AD$11:$AD$1004)</f>
        <v>0</v>
      </c>
      <c r="Z988" s="95">
        <f>SUMIF($E$11:$E$1004,AA988,AB$11:$AB$1004)</f>
        <v>0</v>
      </c>
      <c r="AA988" s="97">
        <f t="shared" si="254"/>
        <v>978</v>
      </c>
      <c r="AB988" s="74">
        <f t="shared" si="244"/>
        <v>0</v>
      </c>
      <c r="AC988" s="74">
        <f t="shared" si="245"/>
        <v>0</v>
      </c>
      <c r="AD988" s="74">
        <f t="shared" si="246"/>
        <v>0</v>
      </c>
      <c r="AE988" s="96">
        <f t="shared" si="247"/>
        <v>0</v>
      </c>
      <c r="AF988" s="74" t="str">
        <f t="shared" si="248"/>
        <v>sans</v>
      </c>
      <c r="AG988" s="74">
        <f t="shared" si="249"/>
        <v>0</v>
      </c>
      <c r="AH988" s="74">
        <f t="shared" si="240"/>
        <v>0</v>
      </c>
      <c r="AI988" s="74">
        <f t="shared" si="255"/>
        <v>0</v>
      </c>
      <c r="AJ988" s="74">
        <f t="shared" si="250"/>
        <v>0</v>
      </c>
      <c r="AK988" s="74">
        <f t="shared" si="251"/>
        <v>0</v>
      </c>
    </row>
    <row r="989" spans="1:37" ht="15.75" customHeight="1">
      <c r="A989" s="20"/>
      <c r="B989" s="19"/>
      <c r="C989" s="19"/>
      <c r="D989" s="70"/>
      <c r="E989" s="71"/>
      <c r="F989" s="125" t="str">
        <f>IF($A989 &lt;&gt; "",VLOOKUP($A989,CSP!$1:$1048576,10,FALSE)/1000000,"")</f>
        <v/>
      </c>
      <c r="G989" s="125" t="str">
        <f>IF($A989 &lt;&gt; "",VLOOKUP($A989,CSP!$1:$1048576,14,FALSE)/1000000,"")</f>
        <v/>
      </c>
      <c r="H989" s="126" t="str">
        <f t="shared" si="252"/>
        <v/>
      </c>
      <c r="I989" s="126" t="str">
        <f t="shared" si="253"/>
        <v/>
      </c>
      <c r="J989" s="126" t="str">
        <f t="shared" si="241"/>
        <v/>
      </c>
      <c r="K989" s="132" t="str">
        <f>IF($A989 &lt;&gt; "",VLOOKUP($A989,CSP!$1:$1048576,11,FALSE),"")</f>
        <v/>
      </c>
      <c r="L989" s="133" t="str">
        <f>IF($A989 &lt;&gt; "",VLOOKUP($A989,CSP!$1:$1048576,25,FALSE),"")</f>
        <v/>
      </c>
      <c r="N989" s="142"/>
      <c r="O989" s="144"/>
      <c r="P989" s="141" t="str">
        <f t="shared" ca="1" si="242"/>
        <v/>
      </c>
      <c r="W989" s="96">
        <f>SUMIF($E$11:$E$1004,AA989,AE$11:$AE$1004)</f>
        <v>0</v>
      </c>
      <c r="X989" s="74" t="str">
        <f t="shared" si="243"/>
        <v>sans</v>
      </c>
      <c r="Y989" s="74">
        <f>SUMIF($E$11:$E$1004,AA989,AD$11:$AD$1004)</f>
        <v>0</v>
      </c>
      <c r="Z989" s="95">
        <f>SUMIF($E$11:$E$1004,AA989,AB$11:$AB$1004)</f>
        <v>0</v>
      </c>
      <c r="AA989" s="97">
        <f t="shared" si="254"/>
        <v>979</v>
      </c>
      <c r="AB989" s="74">
        <f t="shared" si="244"/>
        <v>0</v>
      </c>
      <c r="AC989" s="74">
        <f t="shared" si="245"/>
        <v>0</v>
      </c>
      <c r="AD989" s="74">
        <f t="shared" si="246"/>
        <v>0</v>
      </c>
      <c r="AE989" s="96">
        <f t="shared" si="247"/>
        <v>0</v>
      </c>
      <c r="AF989" s="74" t="str">
        <f t="shared" si="248"/>
        <v>sans</v>
      </c>
      <c r="AG989" s="74">
        <f t="shared" si="249"/>
        <v>0</v>
      </c>
      <c r="AH989" s="74">
        <f t="shared" si="240"/>
        <v>0</v>
      </c>
      <c r="AI989" s="74">
        <f t="shared" si="255"/>
        <v>0</v>
      </c>
      <c r="AJ989" s="74">
        <f t="shared" si="250"/>
        <v>0</v>
      </c>
      <c r="AK989" s="74">
        <f t="shared" si="251"/>
        <v>0</v>
      </c>
    </row>
    <row r="990" spans="1:37" ht="15.75" customHeight="1">
      <c r="A990" s="20"/>
      <c r="B990" s="19"/>
      <c r="C990" s="19"/>
      <c r="D990" s="70"/>
      <c r="E990" s="71"/>
      <c r="F990" s="125" t="str">
        <f>IF($A990 &lt;&gt; "",VLOOKUP($A990,CSP!$1:$1048576,10,FALSE)/1000000,"")</f>
        <v/>
      </c>
      <c r="G990" s="125" t="str">
        <f>IF($A990 &lt;&gt; "",VLOOKUP($A990,CSP!$1:$1048576,14,FALSE)/1000000,"")</f>
        <v/>
      </c>
      <c r="H990" s="126" t="str">
        <f t="shared" si="252"/>
        <v/>
      </c>
      <c r="I990" s="126" t="str">
        <f t="shared" si="253"/>
        <v/>
      </c>
      <c r="J990" s="126" t="str">
        <f t="shared" si="241"/>
        <v/>
      </c>
      <c r="K990" s="132" t="str">
        <f>IF($A990 &lt;&gt; "",VLOOKUP($A990,CSP!$1:$1048576,11,FALSE),"")</f>
        <v/>
      </c>
      <c r="L990" s="133" t="str">
        <f>IF($A990 &lt;&gt; "",VLOOKUP($A990,CSP!$1:$1048576,25,FALSE),"")</f>
        <v/>
      </c>
      <c r="N990" s="142"/>
      <c r="O990" s="144"/>
      <c r="P990" s="141" t="str">
        <f t="shared" ca="1" si="242"/>
        <v/>
      </c>
      <c r="W990" s="96">
        <f>SUMIF($E$11:$E$1004,AA990,AE$11:$AE$1004)</f>
        <v>0</v>
      </c>
      <c r="X990" s="74" t="str">
        <f t="shared" si="243"/>
        <v>sans</v>
      </c>
      <c r="Y990" s="74">
        <f>SUMIF($E$11:$E$1004,AA990,AD$11:$AD$1004)</f>
        <v>0</v>
      </c>
      <c r="Z990" s="95">
        <f>SUMIF($E$11:$E$1004,AA990,AB$11:$AB$1004)</f>
        <v>0</v>
      </c>
      <c r="AA990" s="97">
        <f t="shared" si="254"/>
        <v>980</v>
      </c>
      <c r="AB990" s="74">
        <f t="shared" si="244"/>
        <v>0</v>
      </c>
      <c r="AC990" s="74">
        <f t="shared" si="245"/>
        <v>0</v>
      </c>
      <c r="AD990" s="74">
        <f t="shared" si="246"/>
        <v>0</v>
      </c>
      <c r="AE990" s="96">
        <f t="shared" si="247"/>
        <v>0</v>
      </c>
      <c r="AF990" s="74" t="str">
        <f t="shared" si="248"/>
        <v>sans</v>
      </c>
      <c r="AG990" s="74">
        <f t="shared" si="249"/>
        <v>0</v>
      </c>
      <c r="AH990" s="74">
        <f t="shared" si="240"/>
        <v>0</v>
      </c>
      <c r="AI990" s="74">
        <f t="shared" si="255"/>
        <v>0</v>
      </c>
      <c r="AJ990" s="74">
        <f t="shared" si="250"/>
        <v>0</v>
      </c>
      <c r="AK990" s="74">
        <f t="shared" si="251"/>
        <v>0</v>
      </c>
    </row>
    <row r="991" spans="1:37" ht="15.75" customHeight="1">
      <c r="A991" s="20"/>
      <c r="B991" s="19"/>
      <c r="C991" s="19"/>
      <c r="D991" s="70"/>
      <c r="E991" s="71"/>
      <c r="F991" s="125" t="str">
        <f>IF($A991 &lt;&gt; "",VLOOKUP($A991,CSP!$1:$1048576,10,FALSE)/1000000,"")</f>
        <v/>
      </c>
      <c r="G991" s="125" t="str">
        <f>IF($A991 &lt;&gt; "",VLOOKUP($A991,CSP!$1:$1048576,14,FALSE)/1000000,"")</f>
        <v/>
      </c>
      <c r="H991" s="126" t="str">
        <f t="shared" si="252"/>
        <v/>
      </c>
      <c r="I991" s="126" t="str">
        <f t="shared" si="253"/>
        <v/>
      </c>
      <c r="J991" s="126" t="str">
        <f t="shared" si="241"/>
        <v/>
      </c>
      <c r="K991" s="132" t="str">
        <f>IF($A991 &lt;&gt; "",VLOOKUP($A991,CSP!$1:$1048576,11,FALSE),"")</f>
        <v/>
      </c>
      <c r="L991" s="133" t="str">
        <f>IF($A991 &lt;&gt; "",VLOOKUP($A991,CSP!$1:$1048576,25,FALSE),"")</f>
        <v/>
      </c>
      <c r="N991" s="142"/>
      <c r="O991" s="144"/>
      <c r="P991" s="141" t="str">
        <f t="shared" ca="1" si="242"/>
        <v/>
      </c>
      <c r="W991" s="96">
        <f>SUMIF($E$11:$E$1004,AA991,AE$11:$AE$1004)</f>
        <v>0</v>
      </c>
      <c r="X991" s="74" t="str">
        <f t="shared" si="243"/>
        <v>sans</v>
      </c>
      <c r="Y991" s="74">
        <f>SUMIF($E$11:$E$1004,AA991,AD$11:$AD$1004)</f>
        <v>0</v>
      </c>
      <c r="Z991" s="95">
        <f>SUMIF($E$11:$E$1004,AA991,AB$11:$AB$1004)</f>
        <v>0</v>
      </c>
      <c r="AA991" s="97">
        <f t="shared" si="254"/>
        <v>981</v>
      </c>
      <c r="AB991" s="74">
        <f t="shared" si="244"/>
        <v>0</v>
      </c>
      <c r="AC991" s="74">
        <f t="shared" si="245"/>
        <v>0</v>
      </c>
      <c r="AD991" s="74">
        <f t="shared" si="246"/>
        <v>0</v>
      </c>
      <c r="AE991" s="96">
        <f t="shared" si="247"/>
        <v>0</v>
      </c>
      <c r="AF991" s="74" t="str">
        <f t="shared" si="248"/>
        <v>sans</v>
      </c>
      <c r="AG991" s="74">
        <f t="shared" si="249"/>
        <v>0</v>
      </c>
      <c r="AH991" s="74">
        <f t="shared" si="240"/>
        <v>0</v>
      </c>
      <c r="AI991" s="74">
        <f t="shared" si="255"/>
        <v>0</v>
      </c>
      <c r="AJ991" s="74">
        <f t="shared" si="250"/>
        <v>0</v>
      </c>
      <c r="AK991" s="74">
        <f t="shared" si="251"/>
        <v>0</v>
      </c>
    </row>
    <row r="992" spans="1:37" ht="15.75" customHeight="1">
      <c r="A992" s="20"/>
      <c r="B992" s="19"/>
      <c r="C992" s="19"/>
      <c r="D992" s="70"/>
      <c r="E992" s="71"/>
      <c r="F992" s="125" t="str">
        <f>IF($A992 &lt;&gt; "",VLOOKUP($A992,CSP!$1:$1048576,10,FALSE)/1000000,"")</f>
        <v/>
      </c>
      <c r="G992" s="125" t="str">
        <f>IF($A992 &lt;&gt; "",VLOOKUP($A992,CSP!$1:$1048576,14,FALSE)/1000000,"")</f>
        <v/>
      </c>
      <c r="H992" s="126" t="str">
        <f t="shared" si="252"/>
        <v/>
      </c>
      <c r="I992" s="126" t="str">
        <f t="shared" si="253"/>
        <v/>
      </c>
      <c r="J992" s="126" t="str">
        <f t="shared" si="241"/>
        <v/>
      </c>
      <c r="K992" s="132" t="str">
        <f>IF($A992 &lt;&gt; "",VLOOKUP($A992,CSP!$1:$1048576,11,FALSE),"")</f>
        <v/>
      </c>
      <c r="L992" s="133" t="str">
        <f>IF($A992 &lt;&gt; "",VLOOKUP($A992,CSP!$1:$1048576,25,FALSE),"")</f>
        <v/>
      </c>
      <c r="N992" s="142"/>
      <c r="O992" s="144"/>
      <c r="P992" s="141" t="str">
        <f t="shared" ca="1" si="242"/>
        <v/>
      </c>
      <c r="W992" s="96">
        <f>SUMIF($E$11:$E$1004,AA992,AE$11:$AE$1004)</f>
        <v>0</v>
      </c>
      <c r="X992" s="74" t="str">
        <f t="shared" si="243"/>
        <v>sans</v>
      </c>
      <c r="Y992" s="74">
        <f>SUMIF($E$11:$E$1004,AA992,AD$11:$AD$1004)</f>
        <v>0</v>
      </c>
      <c r="Z992" s="95">
        <f>SUMIF($E$11:$E$1004,AA992,AB$11:$AB$1004)</f>
        <v>0</v>
      </c>
      <c r="AA992" s="97">
        <f t="shared" si="254"/>
        <v>982</v>
      </c>
      <c r="AB992" s="74">
        <f t="shared" si="244"/>
        <v>0</v>
      </c>
      <c r="AC992" s="74">
        <f t="shared" si="245"/>
        <v>0</v>
      </c>
      <c r="AD992" s="74">
        <f t="shared" si="246"/>
        <v>0</v>
      </c>
      <c r="AE992" s="96">
        <f t="shared" si="247"/>
        <v>0</v>
      </c>
      <c r="AF992" s="74" t="str">
        <f t="shared" si="248"/>
        <v>sans</v>
      </c>
      <c r="AG992" s="74">
        <f t="shared" si="249"/>
        <v>0</v>
      </c>
      <c r="AH992" s="74">
        <f t="shared" si="240"/>
        <v>0</v>
      </c>
      <c r="AI992" s="74">
        <f t="shared" si="255"/>
        <v>0</v>
      </c>
      <c r="AJ992" s="74">
        <f t="shared" si="250"/>
        <v>0</v>
      </c>
      <c r="AK992" s="74">
        <f t="shared" si="251"/>
        <v>0</v>
      </c>
    </row>
    <row r="993" spans="1:37" ht="15.75" customHeight="1">
      <c r="A993" s="20"/>
      <c r="B993" s="19"/>
      <c r="C993" s="19"/>
      <c r="D993" s="70"/>
      <c r="E993" s="71"/>
      <c r="F993" s="125" t="str">
        <f>IF($A993 &lt;&gt; "",VLOOKUP($A993,CSP!$1:$1048576,10,FALSE)/1000000,"")</f>
        <v/>
      </c>
      <c r="G993" s="125" t="str">
        <f>IF($A993 &lt;&gt; "",VLOOKUP($A993,CSP!$1:$1048576,14,FALSE)/1000000,"")</f>
        <v/>
      </c>
      <c r="H993" s="126" t="str">
        <f t="shared" si="252"/>
        <v/>
      </c>
      <c r="I993" s="126" t="str">
        <f t="shared" si="253"/>
        <v/>
      </c>
      <c r="J993" s="126" t="str">
        <f t="shared" si="241"/>
        <v/>
      </c>
      <c r="K993" s="132" t="str">
        <f>IF($A993 &lt;&gt; "",VLOOKUP($A993,CSP!$1:$1048576,11,FALSE),"")</f>
        <v/>
      </c>
      <c r="L993" s="133" t="str">
        <f>IF($A993 &lt;&gt; "",VLOOKUP($A993,CSP!$1:$1048576,25,FALSE),"")</f>
        <v/>
      </c>
      <c r="N993" s="142"/>
      <c r="O993" s="144"/>
      <c r="P993" s="141" t="str">
        <f t="shared" ca="1" si="242"/>
        <v/>
      </c>
      <c r="W993" s="96">
        <f>SUMIF($E$11:$E$1004,AA993,AE$11:$AE$1004)</f>
        <v>0</v>
      </c>
      <c r="X993" s="74" t="str">
        <f t="shared" si="243"/>
        <v>sans</v>
      </c>
      <c r="Y993" s="74">
        <f>SUMIF($E$11:$E$1004,AA993,AD$11:$AD$1004)</f>
        <v>0</v>
      </c>
      <c r="Z993" s="95">
        <f>SUMIF($E$11:$E$1004,AA993,AB$11:$AB$1004)</f>
        <v>0</v>
      </c>
      <c r="AA993" s="97">
        <f t="shared" si="254"/>
        <v>983</v>
      </c>
      <c r="AB993" s="74">
        <f t="shared" si="244"/>
        <v>0</v>
      </c>
      <c r="AC993" s="74">
        <f t="shared" si="245"/>
        <v>0</v>
      </c>
      <c r="AD993" s="74">
        <f t="shared" si="246"/>
        <v>0</v>
      </c>
      <c r="AE993" s="96">
        <f t="shared" si="247"/>
        <v>0</v>
      </c>
      <c r="AF993" s="74" t="str">
        <f t="shared" si="248"/>
        <v>sans</v>
      </c>
      <c r="AG993" s="74">
        <f t="shared" si="249"/>
        <v>0</v>
      </c>
      <c r="AH993" s="74">
        <f t="shared" si="240"/>
        <v>0</v>
      </c>
      <c r="AI993" s="74">
        <f t="shared" si="255"/>
        <v>0</v>
      </c>
      <c r="AJ993" s="74">
        <f t="shared" si="250"/>
        <v>0</v>
      </c>
      <c r="AK993" s="74">
        <f t="shared" si="251"/>
        <v>0</v>
      </c>
    </row>
    <row r="994" spans="1:37" ht="15.75" customHeight="1">
      <c r="A994" s="20"/>
      <c r="B994" s="19"/>
      <c r="C994" s="19"/>
      <c r="D994" s="70"/>
      <c r="E994" s="71"/>
      <c r="F994" s="125" t="str">
        <f>IF($A994 &lt;&gt; "",VLOOKUP($A994,CSP!$1:$1048576,10,FALSE)/1000000,"")</f>
        <v/>
      </c>
      <c r="G994" s="125" t="str">
        <f>IF($A994 &lt;&gt; "",VLOOKUP($A994,CSP!$1:$1048576,14,FALSE)/1000000,"")</f>
        <v/>
      </c>
      <c r="H994" s="126" t="str">
        <f t="shared" si="252"/>
        <v/>
      </c>
      <c r="I994" s="126" t="str">
        <f t="shared" si="253"/>
        <v/>
      </c>
      <c r="J994" s="126" t="str">
        <f t="shared" si="241"/>
        <v/>
      </c>
      <c r="K994" s="132" t="str">
        <f>IF($A994 &lt;&gt; "",VLOOKUP($A994,CSP!$1:$1048576,11,FALSE),"")</f>
        <v/>
      </c>
      <c r="L994" s="133" t="str">
        <f>IF($A994 &lt;&gt; "",VLOOKUP($A994,CSP!$1:$1048576,25,FALSE),"")</f>
        <v/>
      </c>
      <c r="N994" s="142"/>
      <c r="O994" s="144"/>
      <c r="P994" s="141" t="str">
        <f t="shared" ca="1" si="242"/>
        <v/>
      </c>
      <c r="W994" s="96">
        <f>SUMIF($E$11:$E$1004,AA994,AE$11:$AE$1004)</f>
        <v>0</v>
      </c>
      <c r="X994" s="74" t="str">
        <f t="shared" si="243"/>
        <v>sans</v>
      </c>
      <c r="Y994" s="74">
        <f>SUMIF($E$11:$E$1004,AA994,AD$11:$AD$1004)</f>
        <v>0</v>
      </c>
      <c r="Z994" s="95">
        <f>SUMIF($E$11:$E$1004,AA994,AB$11:$AB$1004)</f>
        <v>0</v>
      </c>
      <c r="AA994" s="97">
        <f t="shared" si="254"/>
        <v>984</v>
      </c>
      <c r="AB994" s="74">
        <f t="shared" si="244"/>
        <v>0</v>
      </c>
      <c r="AC994" s="74">
        <f t="shared" si="245"/>
        <v>0</v>
      </c>
      <c r="AD994" s="74">
        <f t="shared" si="246"/>
        <v>0</v>
      </c>
      <c r="AE994" s="96">
        <f t="shared" si="247"/>
        <v>0</v>
      </c>
      <c r="AF994" s="74" t="str">
        <f t="shared" si="248"/>
        <v>sans</v>
      </c>
      <c r="AG994" s="74">
        <f t="shared" si="249"/>
        <v>0</v>
      </c>
      <c r="AH994" s="74">
        <f t="shared" si="240"/>
        <v>0</v>
      </c>
      <c r="AI994" s="74">
        <f t="shared" si="255"/>
        <v>0</v>
      </c>
      <c r="AJ994" s="74">
        <f t="shared" si="250"/>
        <v>0</v>
      </c>
      <c r="AK994" s="74">
        <f t="shared" si="251"/>
        <v>0</v>
      </c>
    </row>
    <row r="995" spans="1:37" ht="15.75" customHeight="1">
      <c r="A995" s="20"/>
      <c r="B995" s="19"/>
      <c r="C995" s="19"/>
      <c r="D995" s="70"/>
      <c r="E995" s="71"/>
      <c r="F995" s="125" t="str">
        <f>IF($A995 &lt;&gt; "",VLOOKUP($A995,CSP!$1:$1048576,10,FALSE)/1000000,"")</f>
        <v/>
      </c>
      <c r="G995" s="125" t="str">
        <f>IF($A995 &lt;&gt; "",VLOOKUP($A995,CSP!$1:$1048576,14,FALSE)/1000000,"")</f>
        <v/>
      </c>
      <c r="H995" s="126" t="str">
        <f t="shared" si="252"/>
        <v/>
      </c>
      <c r="I995" s="126" t="str">
        <f t="shared" si="253"/>
        <v/>
      </c>
      <c r="J995" s="126" t="str">
        <f t="shared" si="241"/>
        <v/>
      </c>
      <c r="K995" s="132" t="str">
        <f>IF($A995 &lt;&gt; "",VLOOKUP($A995,CSP!$1:$1048576,11,FALSE),"")</f>
        <v/>
      </c>
      <c r="L995" s="133" t="str">
        <f>IF($A995 &lt;&gt; "",VLOOKUP($A995,CSP!$1:$1048576,25,FALSE),"")</f>
        <v/>
      </c>
      <c r="N995" s="142"/>
      <c r="O995" s="144"/>
      <c r="P995" s="141" t="str">
        <f t="shared" ca="1" si="242"/>
        <v/>
      </c>
      <c r="W995" s="96">
        <f>SUMIF($E$11:$E$1004,AA995,AE$11:$AE$1004)</f>
        <v>0</v>
      </c>
      <c r="X995" s="74" t="str">
        <f t="shared" si="243"/>
        <v>sans</v>
      </c>
      <c r="Y995" s="74">
        <f>SUMIF($E$11:$E$1004,AA995,AD$11:$AD$1004)</f>
        <v>0</v>
      </c>
      <c r="Z995" s="95">
        <f>SUMIF($E$11:$E$1004,AA995,AB$11:$AB$1004)</f>
        <v>0</v>
      </c>
      <c r="AA995" s="97">
        <f t="shared" si="254"/>
        <v>985</v>
      </c>
      <c r="AB995" s="74">
        <f t="shared" si="244"/>
        <v>0</v>
      </c>
      <c r="AC995" s="74">
        <f t="shared" si="245"/>
        <v>0</v>
      </c>
      <c r="AD995" s="74">
        <f t="shared" si="246"/>
        <v>0</v>
      </c>
      <c r="AE995" s="96">
        <f t="shared" si="247"/>
        <v>0</v>
      </c>
      <c r="AF995" s="74" t="str">
        <f t="shared" si="248"/>
        <v>sans</v>
      </c>
      <c r="AG995" s="74">
        <f t="shared" si="249"/>
        <v>0</v>
      </c>
      <c r="AH995" s="74">
        <f t="shared" si="240"/>
        <v>0</v>
      </c>
      <c r="AI995" s="74">
        <f t="shared" si="255"/>
        <v>0</v>
      </c>
      <c r="AJ995" s="74">
        <f t="shared" si="250"/>
        <v>0</v>
      </c>
      <c r="AK995" s="74">
        <f t="shared" si="251"/>
        <v>0</v>
      </c>
    </row>
    <row r="996" spans="1:37" ht="15.75" customHeight="1">
      <c r="A996" s="20"/>
      <c r="B996" s="19"/>
      <c r="C996" s="19"/>
      <c r="D996" s="70"/>
      <c r="E996" s="71"/>
      <c r="F996" s="125" t="str">
        <f>IF($A996 &lt;&gt; "",VLOOKUP($A996,CSP!$1:$1048576,10,FALSE)/1000000,"")</f>
        <v/>
      </c>
      <c r="G996" s="125" t="str">
        <f>IF($A996 &lt;&gt; "",VLOOKUP($A996,CSP!$1:$1048576,14,FALSE)/1000000,"")</f>
        <v/>
      </c>
      <c r="H996" s="126" t="str">
        <f t="shared" si="252"/>
        <v/>
      </c>
      <c r="I996" s="126" t="str">
        <f t="shared" si="253"/>
        <v/>
      </c>
      <c r="J996" s="126" t="str">
        <f t="shared" si="241"/>
        <v/>
      </c>
      <c r="K996" s="132" t="str">
        <f>IF($A996 &lt;&gt; "",VLOOKUP($A996,CSP!$1:$1048576,11,FALSE),"")</f>
        <v/>
      </c>
      <c r="L996" s="133" t="str">
        <f>IF($A996 &lt;&gt; "",VLOOKUP($A996,CSP!$1:$1048576,25,FALSE),"")</f>
        <v/>
      </c>
      <c r="N996" s="142"/>
      <c r="O996" s="144"/>
      <c r="P996" s="141" t="str">
        <f t="shared" ca="1" si="242"/>
        <v/>
      </c>
      <c r="W996" s="96">
        <f>SUMIF($E$11:$E$1004,AA996,AE$11:$AE$1004)</f>
        <v>0</v>
      </c>
      <c r="X996" s="74" t="str">
        <f t="shared" si="243"/>
        <v>sans</v>
      </c>
      <c r="Y996" s="74">
        <f>SUMIF($E$11:$E$1004,AA996,AD$11:$AD$1004)</f>
        <v>0</v>
      </c>
      <c r="Z996" s="95">
        <f>SUMIF($E$11:$E$1004,AA996,AB$11:$AB$1004)</f>
        <v>0</v>
      </c>
      <c r="AA996" s="97">
        <f t="shared" si="254"/>
        <v>986</v>
      </c>
      <c r="AB996" s="74">
        <f t="shared" si="244"/>
        <v>0</v>
      </c>
      <c r="AC996" s="74">
        <f t="shared" si="245"/>
        <v>0</v>
      </c>
      <c r="AD996" s="74">
        <f t="shared" si="246"/>
        <v>0</v>
      </c>
      <c r="AE996" s="96">
        <f t="shared" si="247"/>
        <v>0</v>
      </c>
      <c r="AF996" s="74" t="str">
        <f t="shared" si="248"/>
        <v>sans</v>
      </c>
      <c r="AG996" s="74">
        <f t="shared" si="249"/>
        <v>0</v>
      </c>
      <c r="AH996" s="74">
        <f t="shared" si="240"/>
        <v>0</v>
      </c>
      <c r="AI996" s="74">
        <f t="shared" si="255"/>
        <v>0</v>
      </c>
      <c r="AJ996" s="74">
        <f t="shared" si="250"/>
        <v>0</v>
      </c>
      <c r="AK996" s="74">
        <f t="shared" si="251"/>
        <v>0</v>
      </c>
    </row>
    <row r="997" spans="1:37" ht="15.75" customHeight="1">
      <c r="A997" s="20"/>
      <c r="B997" s="19"/>
      <c r="C997" s="19"/>
      <c r="D997" s="70"/>
      <c r="E997" s="71"/>
      <c r="F997" s="125" t="str">
        <f>IF($A997 &lt;&gt; "",VLOOKUP($A997,CSP!$1:$1048576,10,FALSE)/1000000,"")</f>
        <v/>
      </c>
      <c r="G997" s="125" t="str">
        <f>IF($A997 &lt;&gt; "",VLOOKUP($A997,CSP!$1:$1048576,14,FALSE)/1000000,"")</f>
        <v/>
      </c>
      <c r="H997" s="126" t="str">
        <f t="shared" si="252"/>
        <v/>
      </c>
      <c r="I997" s="126" t="str">
        <f t="shared" si="253"/>
        <v/>
      </c>
      <c r="J997" s="126" t="str">
        <f t="shared" si="241"/>
        <v/>
      </c>
      <c r="K997" s="132" t="str">
        <f>IF($A997 &lt;&gt; "",VLOOKUP($A997,CSP!$1:$1048576,11,FALSE),"")</f>
        <v/>
      </c>
      <c r="L997" s="133" t="str">
        <f>IF($A997 &lt;&gt; "",VLOOKUP($A997,CSP!$1:$1048576,25,FALSE),"")</f>
        <v/>
      </c>
      <c r="N997" s="142"/>
      <c r="O997" s="144"/>
      <c r="P997" s="141" t="str">
        <f t="shared" ca="1" si="242"/>
        <v/>
      </c>
      <c r="W997" s="96">
        <f>SUMIF($E$11:$E$1004,AA997,AE$11:$AE$1004)</f>
        <v>0</v>
      </c>
      <c r="X997" s="74" t="str">
        <f t="shared" si="243"/>
        <v>sans</v>
      </c>
      <c r="Y997" s="74">
        <f>SUMIF($E$11:$E$1004,AA997,AD$11:$AD$1004)</f>
        <v>0</v>
      </c>
      <c r="Z997" s="95">
        <f>SUMIF($E$11:$E$1004,AA997,AB$11:$AB$1004)</f>
        <v>0</v>
      </c>
      <c r="AA997" s="97">
        <f t="shared" si="254"/>
        <v>987</v>
      </c>
      <c r="AB997" s="74">
        <f t="shared" si="244"/>
        <v>0</v>
      </c>
      <c r="AC997" s="74">
        <f t="shared" si="245"/>
        <v>0</v>
      </c>
      <c r="AD997" s="74">
        <f t="shared" si="246"/>
        <v>0</v>
      </c>
      <c r="AE997" s="96">
        <f t="shared" si="247"/>
        <v>0</v>
      </c>
      <c r="AF997" s="74" t="str">
        <f t="shared" si="248"/>
        <v>sans</v>
      </c>
      <c r="AG997" s="74">
        <f t="shared" si="249"/>
        <v>0</v>
      </c>
      <c r="AH997" s="74">
        <f t="shared" si="240"/>
        <v>0</v>
      </c>
      <c r="AI997" s="74">
        <f t="shared" si="255"/>
        <v>0</v>
      </c>
      <c r="AJ997" s="74">
        <f t="shared" si="250"/>
        <v>0</v>
      </c>
      <c r="AK997" s="74">
        <f t="shared" si="251"/>
        <v>0</v>
      </c>
    </row>
    <row r="998" spans="1:37" ht="15.75" customHeight="1">
      <c r="A998" s="20"/>
      <c r="B998" s="19"/>
      <c r="C998" s="19"/>
      <c r="D998" s="70"/>
      <c r="E998" s="71"/>
      <c r="F998" s="125" t="str">
        <f>IF($A998 &lt;&gt; "",VLOOKUP($A998,CSP!$1:$1048576,10,FALSE)/1000000,"")</f>
        <v/>
      </c>
      <c r="G998" s="125" t="str">
        <f>IF($A998 &lt;&gt; "",VLOOKUP($A998,CSP!$1:$1048576,14,FALSE)/1000000,"")</f>
        <v/>
      </c>
      <c r="H998" s="126" t="str">
        <f t="shared" si="252"/>
        <v/>
      </c>
      <c r="I998" s="126" t="str">
        <f t="shared" si="253"/>
        <v/>
      </c>
      <c r="J998" s="126" t="str">
        <f t="shared" si="241"/>
        <v/>
      </c>
      <c r="K998" s="132" t="str">
        <f>IF($A998 &lt;&gt; "",VLOOKUP($A998,CSP!$1:$1048576,11,FALSE),"")</f>
        <v/>
      </c>
      <c r="L998" s="133" t="str">
        <f>IF($A998 &lt;&gt; "",VLOOKUP($A998,CSP!$1:$1048576,25,FALSE),"")</f>
        <v/>
      </c>
      <c r="N998" s="142"/>
      <c r="O998" s="144"/>
      <c r="P998" s="141" t="str">
        <f t="shared" ca="1" si="242"/>
        <v/>
      </c>
      <c r="W998" s="96">
        <f>SUMIF($E$11:$E$1004,AA998,AE$11:$AE$1004)</f>
        <v>0</v>
      </c>
      <c r="X998" s="74" t="str">
        <f t="shared" si="243"/>
        <v>sans</v>
      </c>
      <c r="Y998" s="74">
        <f>SUMIF($E$11:$E$1004,AA998,AD$11:$AD$1004)</f>
        <v>0</v>
      </c>
      <c r="Z998" s="95">
        <f>SUMIF($E$11:$E$1004,AA998,AB$11:$AB$1004)</f>
        <v>0</v>
      </c>
      <c r="AA998" s="97">
        <f t="shared" si="254"/>
        <v>988</v>
      </c>
      <c r="AB998" s="74">
        <f t="shared" si="244"/>
        <v>0</v>
      </c>
      <c r="AC998" s="74">
        <f t="shared" si="245"/>
        <v>0</v>
      </c>
      <c r="AD998" s="74">
        <f t="shared" si="246"/>
        <v>0</v>
      </c>
      <c r="AE998" s="96">
        <f t="shared" si="247"/>
        <v>0</v>
      </c>
      <c r="AF998" s="74" t="str">
        <f t="shared" si="248"/>
        <v>sans</v>
      </c>
      <c r="AG998" s="74">
        <f t="shared" si="249"/>
        <v>0</v>
      </c>
      <c r="AH998" s="74">
        <f t="shared" si="240"/>
        <v>0</v>
      </c>
      <c r="AI998" s="74">
        <f t="shared" si="255"/>
        <v>0</v>
      </c>
      <c r="AJ998" s="74">
        <f t="shared" si="250"/>
        <v>0</v>
      </c>
      <c r="AK998" s="74">
        <f t="shared" si="251"/>
        <v>0</v>
      </c>
    </row>
    <row r="999" spans="1:37" ht="15.75" customHeight="1">
      <c r="A999" s="20"/>
      <c r="B999" s="19"/>
      <c r="C999" s="19"/>
      <c r="D999" s="70"/>
      <c r="E999" s="71"/>
      <c r="F999" s="125" t="str">
        <f>IF($A999 &lt;&gt; "",VLOOKUP($A999,CSP!$1:$1048576,10,FALSE)/1000000,"")</f>
        <v/>
      </c>
      <c r="G999" s="125" t="str">
        <f>IF($A999 &lt;&gt; "",VLOOKUP($A999,CSP!$1:$1048576,14,FALSE)/1000000,"")</f>
        <v/>
      </c>
      <c r="H999" s="126" t="str">
        <f t="shared" si="252"/>
        <v/>
      </c>
      <c r="I999" s="126" t="str">
        <f t="shared" si="253"/>
        <v/>
      </c>
      <c r="J999" s="126" t="str">
        <f t="shared" si="241"/>
        <v/>
      </c>
      <c r="K999" s="132" t="str">
        <f>IF($A999 &lt;&gt; "",VLOOKUP($A999,CSP!$1:$1048576,11,FALSE),"")</f>
        <v/>
      </c>
      <c r="L999" s="133" t="str">
        <f>IF($A999 &lt;&gt; "",VLOOKUP($A999,CSP!$1:$1048576,25,FALSE),"")</f>
        <v/>
      </c>
      <c r="N999" s="142"/>
      <c r="O999" s="144"/>
      <c r="P999" s="141" t="str">
        <f t="shared" ca="1" si="242"/>
        <v/>
      </c>
      <c r="W999" s="96">
        <f>SUMIF($E$11:$E$1004,AA999,AE$11:$AE$1004)</f>
        <v>0</v>
      </c>
      <c r="X999" s="74" t="str">
        <f t="shared" si="243"/>
        <v>sans</v>
      </c>
      <c r="Y999" s="74">
        <f>SUMIF($E$11:$E$1004,AA999,AD$11:$AD$1004)</f>
        <v>0</v>
      </c>
      <c r="Z999" s="95">
        <f>SUMIF($E$11:$E$1004,AA999,AB$11:$AB$1004)</f>
        <v>0</v>
      </c>
      <c r="AA999" s="97">
        <f t="shared" si="254"/>
        <v>989</v>
      </c>
      <c r="AB999" s="74">
        <f t="shared" si="244"/>
        <v>0</v>
      </c>
      <c r="AC999" s="74">
        <f t="shared" si="245"/>
        <v>0</v>
      </c>
      <c r="AD999" s="74">
        <f t="shared" si="246"/>
        <v>0</v>
      </c>
      <c r="AE999" s="96">
        <f t="shared" si="247"/>
        <v>0</v>
      </c>
      <c r="AF999" s="74" t="str">
        <f t="shared" si="248"/>
        <v>sans</v>
      </c>
      <c r="AG999" s="74">
        <f t="shared" si="249"/>
        <v>0</v>
      </c>
      <c r="AH999" s="74">
        <f t="shared" si="240"/>
        <v>0</v>
      </c>
      <c r="AI999" s="74">
        <f t="shared" si="255"/>
        <v>0</v>
      </c>
      <c r="AJ999" s="74">
        <f t="shared" si="250"/>
        <v>0</v>
      </c>
      <c r="AK999" s="74">
        <f t="shared" si="251"/>
        <v>0</v>
      </c>
    </row>
    <row r="1000" spans="1:37" ht="15.75" customHeight="1">
      <c r="A1000" s="20"/>
      <c r="B1000" s="19"/>
      <c r="C1000" s="19"/>
      <c r="D1000" s="70"/>
      <c r="E1000" s="71"/>
      <c r="F1000" s="125" t="str">
        <f>IF($A1000 &lt;&gt; "",VLOOKUP($A1000,CSP!$1:$1048576,10,FALSE)/1000000,"")</f>
        <v/>
      </c>
      <c r="G1000" s="125" t="str">
        <f>IF($A1000 &lt;&gt; "",VLOOKUP($A1000,CSP!$1:$1048576,14,FALSE)/1000000,"")</f>
        <v/>
      </c>
      <c r="H1000" s="126" t="str">
        <f t="shared" si="252"/>
        <v/>
      </c>
      <c r="I1000" s="126" t="str">
        <f t="shared" si="253"/>
        <v/>
      </c>
      <c r="J1000" s="126" t="str">
        <f t="shared" si="241"/>
        <v/>
      </c>
      <c r="K1000" s="132" t="str">
        <f>IF($A1000 &lt;&gt; "",VLOOKUP($A1000,CSP!$1:$1048576,11,FALSE),"")</f>
        <v/>
      </c>
      <c r="L1000" s="133" t="str">
        <f>IF($A1000 &lt;&gt; "",VLOOKUP($A1000,CSP!$1:$1048576,25,FALSE),"")</f>
        <v/>
      </c>
      <c r="N1000" s="142"/>
      <c r="O1000" s="144"/>
      <c r="P1000" s="141" t="str">
        <f t="shared" ca="1" si="242"/>
        <v/>
      </c>
      <c r="W1000" s="96">
        <f>SUMIF($E$11:$E$1004,AA1000,AE$11:$AE$1004)</f>
        <v>0</v>
      </c>
      <c r="X1000" s="74" t="str">
        <f t="shared" si="243"/>
        <v>sans</v>
      </c>
      <c r="Y1000" s="74">
        <f>SUMIF($E$11:$E$1004,AA1000,AD$11:$AD$1004)</f>
        <v>0</v>
      </c>
      <c r="Z1000" s="95">
        <f>SUMIF($E$11:$E$1004,AA1000,AB$11:$AB$1004)</f>
        <v>0</v>
      </c>
      <c r="AA1000" s="97">
        <f t="shared" si="254"/>
        <v>990</v>
      </c>
      <c r="AB1000" s="74">
        <f t="shared" si="244"/>
        <v>0</v>
      </c>
      <c r="AC1000" s="74">
        <f t="shared" si="245"/>
        <v>0</v>
      </c>
      <c r="AD1000" s="74">
        <f t="shared" si="246"/>
        <v>0</v>
      </c>
      <c r="AE1000" s="96">
        <f t="shared" si="247"/>
        <v>0</v>
      </c>
      <c r="AF1000" s="74" t="str">
        <f t="shared" si="248"/>
        <v>sans</v>
      </c>
      <c r="AG1000" s="74">
        <f t="shared" si="249"/>
        <v>0</v>
      </c>
      <c r="AH1000" s="74">
        <f t="shared" si="240"/>
        <v>0</v>
      </c>
      <c r="AI1000" s="74">
        <f t="shared" si="255"/>
        <v>0</v>
      </c>
      <c r="AJ1000" s="74">
        <f t="shared" si="250"/>
        <v>0</v>
      </c>
      <c r="AK1000" s="74">
        <f t="shared" si="251"/>
        <v>0</v>
      </c>
    </row>
    <row r="1001" spans="1:37" ht="15.75" customHeight="1">
      <c r="A1001" s="20"/>
      <c r="B1001" s="19"/>
      <c r="C1001" s="19"/>
      <c r="D1001" s="70"/>
      <c r="E1001" s="71"/>
      <c r="F1001" s="125" t="str">
        <f>IF($A1001 &lt;&gt; "",VLOOKUP($A1001,CSP!$1:$1048576,10,FALSE)/1000000,"")</f>
        <v/>
      </c>
      <c r="G1001" s="125" t="str">
        <f>IF($A1001 &lt;&gt; "",VLOOKUP($A1001,CSP!$1:$1048576,14,FALSE)/1000000,"")</f>
        <v/>
      </c>
      <c r="H1001" s="126" t="str">
        <f t="shared" si="252"/>
        <v/>
      </c>
      <c r="I1001" s="126" t="str">
        <f t="shared" si="253"/>
        <v/>
      </c>
      <c r="J1001" s="126" t="str">
        <f t="shared" si="241"/>
        <v/>
      </c>
      <c r="K1001" s="132" t="str">
        <f>IF($A1001 &lt;&gt; "",VLOOKUP($A1001,CSP!$1:$1048576,11,FALSE),"")</f>
        <v/>
      </c>
      <c r="L1001" s="133" t="str">
        <f>IF($A1001 &lt;&gt; "",VLOOKUP($A1001,CSP!$1:$1048576,25,FALSE),"")</f>
        <v/>
      </c>
      <c r="N1001" s="142"/>
      <c r="O1001" s="144"/>
      <c r="P1001" s="141" t="str">
        <f t="shared" ca="1" si="242"/>
        <v/>
      </c>
      <c r="W1001" s="96">
        <f>SUMIF($E$11:$E$1004,AA1001,AE$11:$AE$1004)</f>
        <v>0</v>
      </c>
      <c r="X1001" s="74" t="str">
        <f t="shared" si="243"/>
        <v>sans</v>
      </c>
      <c r="Y1001" s="74">
        <f>SUMIF($E$11:$E$1004,AA1001,AD$11:$AD$1004)</f>
        <v>0</v>
      </c>
      <c r="Z1001" s="95">
        <f>SUMIF($E$11:$E$1004,AA1001,AB$11:$AB$1004)</f>
        <v>0</v>
      </c>
      <c r="AB1001" s="74">
        <f t="shared" si="244"/>
        <v>0</v>
      </c>
      <c r="AC1001" s="74">
        <f t="shared" si="245"/>
        <v>0</v>
      </c>
      <c r="AD1001" s="74">
        <f t="shared" si="246"/>
        <v>0</v>
      </c>
      <c r="AE1001" s="96">
        <f t="shared" si="247"/>
        <v>0</v>
      </c>
      <c r="AF1001" s="74" t="str">
        <f t="shared" si="248"/>
        <v>sans</v>
      </c>
      <c r="AG1001" s="74">
        <f t="shared" si="249"/>
        <v>0</v>
      </c>
      <c r="AH1001" s="74">
        <f t="shared" si="240"/>
        <v>0</v>
      </c>
      <c r="AI1001" s="74">
        <f t="shared" si="255"/>
        <v>0</v>
      </c>
      <c r="AJ1001" s="74">
        <f t="shared" si="250"/>
        <v>0</v>
      </c>
      <c r="AK1001" s="74">
        <f t="shared" si="251"/>
        <v>0</v>
      </c>
    </row>
    <row r="1002" spans="1:37" ht="15.75" customHeight="1">
      <c r="A1002" s="20"/>
      <c r="B1002" s="19"/>
      <c r="C1002" s="19"/>
      <c r="D1002" s="70"/>
      <c r="E1002" s="71"/>
      <c r="F1002" s="125" t="str">
        <f>IF($A1002 &lt;&gt; "",VLOOKUP($A1002,CSP!$1:$1048576,10,FALSE)/1000000,"")</f>
        <v/>
      </c>
      <c r="G1002" s="125" t="str">
        <f>IF($A1002 &lt;&gt; "",VLOOKUP($A1002,CSP!$1:$1048576,14,FALSE)/1000000,"")</f>
        <v/>
      </c>
      <c r="H1002" s="126" t="str">
        <f t="shared" si="252"/>
        <v/>
      </c>
      <c r="I1002" s="126" t="str">
        <f t="shared" si="253"/>
        <v/>
      </c>
      <c r="J1002" s="126" t="str">
        <f t="shared" si="241"/>
        <v/>
      </c>
      <c r="K1002" s="132" t="str">
        <f>IF($A1002 &lt;&gt; "",VLOOKUP($A1002,CSP!$1:$1048576,11,FALSE),"")</f>
        <v/>
      </c>
      <c r="L1002" s="133" t="str">
        <f>IF($A1002 &lt;&gt; "",VLOOKUP($A1002,CSP!$1:$1048576,25,FALSE),"")</f>
        <v/>
      </c>
      <c r="N1002" s="142"/>
      <c r="O1002" s="144"/>
      <c r="P1002" s="141" t="str">
        <f t="shared" ca="1" si="242"/>
        <v/>
      </c>
      <c r="W1002" s="96">
        <f>SUMIF($E$11:$E$1004,AA1002,AE$11:$AE$1004)</f>
        <v>0</v>
      </c>
      <c r="X1002" s="74" t="str">
        <f t="shared" si="243"/>
        <v>sans</v>
      </c>
      <c r="Y1002" s="74">
        <f>SUMIF($E$11:$E$1004,AA1002,AD$11:$AD$1004)</f>
        <v>0</v>
      </c>
      <c r="Z1002" s="95">
        <f>SUMIF($E$11:$E$1004,AA1002,AB$11:$AB$1004)</f>
        <v>0</v>
      </c>
      <c r="AB1002" s="74">
        <f t="shared" si="244"/>
        <v>0</v>
      </c>
      <c r="AC1002" s="74">
        <f t="shared" si="245"/>
        <v>0</v>
      </c>
      <c r="AD1002" s="74">
        <f t="shared" si="246"/>
        <v>0</v>
      </c>
      <c r="AE1002" s="96">
        <f t="shared" si="247"/>
        <v>0</v>
      </c>
      <c r="AF1002" s="74" t="str">
        <f t="shared" si="248"/>
        <v>sans</v>
      </c>
      <c r="AG1002" s="74">
        <f t="shared" si="249"/>
        <v>0</v>
      </c>
      <c r="AH1002" s="74">
        <f t="shared" si="240"/>
        <v>0</v>
      </c>
      <c r="AI1002" s="74">
        <f t="shared" si="255"/>
        <v>0</v>
      </c>
      <c r="AJ1002" s="74">
        <f t="shared" si="250"/>
        <v>0</v>
      </c>
      <c r="AK1002" s="74">
        <f t="shared" si="251"/>
        <v>0</v>
      </c>
    </row>
    <row r="1003" spans="1:37" ht="15.75" customHeight="1">
      <c r="A1003" s="18"/>
      <c r="B1003" s="19"/>
      <c r="C1003" s="19"/>
      <c r="D1003" s="70"/>
      <c r="E1003" s="71"/>
      <c r="F1003" s="125" t="str">
        <f>IF($A1003 &lt;&gt; "",VLOOKUP($A1003,CSP!$1:$1048576,10,FALSE)/1000000,"")</f>
        <v/>
      </c>
      <c r="G1003" s="125" t="str">
        <f>IF($A1003 &lt;&gt; "",VLOOKUP($A1003,CSP!$1:$1048576,14,FALSE)/1000000,"")</f>
        <v/>
      </c>
      <c r="H1003" s="126" t="str">
        <f t="shared" si="252"/>
        <v/>
      </c>
      <c r="I1003" s="126" t="str">
        <f t="shared" si="253"/>
        <v/>
      </c>
      <c r="J1003" s="126" t="str">
        <f t="shared" si="241"/>
        <v/>
      </c>
      <c r="K1003" s="132" t="str">
        <f>IF($A1003 &lt;&gt; "",VLOOKUP($A1003,CSP!$1:$1048576,11,FALSE),"")</f>
        <v/>
      </c>
      <c r="L1003" s="133" t="str">
        <f>IF($A1003 &lt;&gt; "",VLOOKUP($A1003,CSP!$1:$1048576,25,FALSE),"")</f>
        <v/>
      </c>
      <c r="N1003" s="142"/>
      <c r="O1003" s="144"/>
      <c r="P1003" s="141" t="str">
        <f t="shared" ca="1" si="242"/>
        <v/>
      </c>
      <c r="W1003" s="96">
        <f>SUMIF($E$11:$E$1004,AA1003,AE$11:$AE$1004)</f>
        <v>0</v>
      </c>
      <c r="X1003" s="74" t="str">
        <f t="shared" si="243"/>
        <v>sans</v>
      </c>
      <c r="Y1003" s="74">
        <f>SUMIF($E$11:$E$1004,AA1003,AD$11:$AD$1004)</f>
        <v>0</v>
      </c>
      <c r="Z1003" s="95">
        <f>SUMIF($E$11:$E$1004,AA1003,AB$11:$AB$1004)</f>
        <v>0</v>
      </c>
      <c r="AB1003" s="74">
        <f t="shared" si="244"/>
        <v>0</v>
      </c>
      <c r="AC1003" s="74">
        <f t="shared" si="245"/>
        <v>0</v>
      </c>
      <c r="AD1003" s="74">
        <f t="shared" si="246"/>
        <v>0</v>
      </c>
      <c r="AE1003" s="96">
        <f t="shared" si="247"/>
        <v>0</v>
      </c>
      <c r="AF1003" s="74" t="str">
        <f t="shared" si="248"/>
        <v>sans</v>
      </c>
      <c r="AG1003" s="74">
        <f t="shared" si="249"/>
        <v>0</v>
      </c>
      <c r="AH1003" s="74">
        <f t="shared" si="240"/>
        <v>0</v>
      </c>
      <c r="AI1003" s="74">
        <f t="shared" si="255"/>
        <v>0</v>
      </c>
      <c r="AJ1003" s="74">
        <f t="shared" si="250"/>
        <v>0</v>
      </c>
      <c r="AK1003" s="74">
        <f t="shared" si="251"/>
        <v>0</v>
      </c>
    </row>
    <row r="1004" spans="1:37" ht="15.75" customHeight="1">
      <c r="A1004" s="18"/>
      <c r="B1004" s="19"/>
      <c r="C1004" s="19"/>
      <c r="D1004" s="70"/>
      <c r="E1004" s="71"/>
      <c r="F1004" s="125" t="str">
        <f>IF($A1004 &lt;&gt; "",VLOOKUP($A1004,CSP!$1:$1048576,10,FALSE)/1000000,"")</f>
        <v/>
      </c>
      <c r="G1004" s="125" t="str">
        <f>IF($A1004 &lt;&gt; "",VLOOKUP($A1004,CSP!$1:$1048576,14,FALSE)/1000000,"")</f>
        <v/>
      </c>
      <c r="H1004" s="126" t="str">
        <f t="shared" si="252"/>
        <v/>
      </c>
      <c r="I1004" s="126" t="str">
        <f t="shared" si="253"/>
        <v/>
      </c>
      <c r="J1004" s="126" t="str">
        <f t="shared" si="241"/>
        <v/>
      </c>
      <c r="K1004" s="132" t="str">
        <f>IF($A1004 &lt;&gt; "",VLOOKUP($A1004,CSP!$1:$1048576,11,FALSE),"")</f>
        <v/>
      </c>
      <c r="L1004" s="133" t="str">
        <f>IF($A1004 &lt;&gt; "",VLOOKUP($A1004,CSP!$1:$1048576,25,FALSE),"")</f>
        <v/>
      </c>
      <c r="N1004" s="142"/>
      <c r="O1004" s="144"/>
      <c r="P1004" s="141" t="str">
        <f t="shared" ca="1" si="242"/>
        <v/>
      </c>
      <c r="W1004" s="96">
        <f>SUMIF($E$11:$E$1004,AA1004,AE$11:$AE$1004)</f>
        <v>0</v>
      </c>
      <c r="X1004" s="74" t="str">
        <f t="shared" si="243"/>
        <v>sans</v>
      </c>
      <c r="Y1004" s="74">
        <f>SUMIF($E$11:$E$1004,AA1004,AD$11:$AD$1004)</f>
        <v>0</v>
      </c>
      <c r="Z1004" s="95">
        <f>SUMIF($E$11:$E$1004,AA1004,AB$11:$AB$1004)</f>
        <v>0</v>
      </c>
      <c r="AB1004" s="74">
        <f t="shared" si="244"/>
        <v>0</v>
      </c>
      <c r="AC1004" s="74">
        <f t="shared" si="245"/>
        <v>0</v>
      </c>
      <c r="AD1004" s="74">
        <f t="shared" si="246"/>
        <v>0</v>
      </c>
      <c r="AE1004" s="96">
        <f t="shared" si="247"/>
        <v>0</v>
      </c>
      <c r="AF1004" s="74" t="str">
        <f t="shared" si="248"/>
        <v>sans</v>
      </c>
      <c r="AG1004" s="74">
        <f t="shared" si="249"/>
        <v>0</v>
      </c>
      <c r="AH1004" s="74">
        <f t="shared" si="240"/>
        <v>0</v>
      </c>
      <c r="AI1004" s="74">
        <f t="shared" si="255"/>
        <v>0</v>
      </c>
      <c r="AJ1004" s="74">
        <f t="shared" si="250"/>
        <v>0</v>
      </c>
      <c r="AK1004" s="74">
        <f t="shared" si="251"/>
        <v>0</v>
      </c>
    </row>
  </sheetData>
  <sheetProtection algorithmName="SHA-512" hashValue="DhiBSdSNN8S4Gp/enJTQ201v5yrRjgmIVz9uwDl4wZYPeyMg49HDSbBs7KkBNzSIqJEXnOc+v0r5NkAvW50zoQ==" saltValue="Y9VKqnQxKCoaSehcBMQuvg==" spinCount="100000" sheet="1" objects="1" scenarios="1" autoFilter="0" pivotTables="0"/>
  <protectedRanges>
    <protectedRange sqref="A11:E1004" name="Plage1"/>
    <protectedRange sqref="N11:O1004" name="Plage2"/>
    <protectedRange sqref="G5" name="Plage3"/>
  </protectedRanges>
  <autoFilter ref="A10:K1004"/>
  <mergeCells count="23">
    <mergeCell ref="A7:E7"/>
    <mergeCell ref="A8:E8"/>
    <mergeCell ref="W9:AA9"/>
    <mergeCell ref="AB9:AK9"/>
    <mergeCell ref="F6:G6"/>
    <mergeCell ref="F9:J9"/>
    <mergeCell ref="N9:P9"/>
    <mergeCell ref="N2:P6"/>
    <mergeCell ref="K7:O7"/>
    <mergeCell ref="A1:D1"/>
    <mergeCell ref="C2:D2"/>
    <mergeCell ref="C3:D3"/>
    <mergeCell ref="C4:D4"/>
    <mergeCell ref="J2:K2"/>
    <mergeCell ref="A4:B4"/>
    <mergeCell ref="J4:M4"/>
    <mergeCell ref="A2:B2"/>
    <mergeCell ref="A3:B3"/>
    <mergeCell ref="J3:K3"/>
    <mergeCell ref="J1:L1"/>
    <mergeCell ref="E1:I1"/>
    <mergeCell ref="F2:G2"/>
    <mergeCell ref="F3:G3"/>
  </mergeCells>
  <phoneticPr fontId="0" type="noConversion"/>
  <conditionalFormatting sqref="B11:B1004">
    <cfRule type="expression" dxfId="9" priority="9" stopIfTrue="1">
      <formula>AND(B11&lt;&gt;0,B11&gt;=G11)</formula>
    </cfRule>
    <cfRule type="expression" dxfId="8" priority="10" stopIfTrue="1">
      <formula>AND(B11&lt;&gt;0,B11&gt;=F11)</formula>
    </cfRule>
  </conditionalFormatting>
  <conditionalFormatting sqref="C11:C1004">
    <cfRule type="expression" dxfId="7" priority="8" stopIfTrue="1">
      <formula>AND(C11&lt;&gt;0,C11&gt;=F11)</formula>
    </cfRule>
  </conditionalFormatting>
  <conditionalFormatting sqref="I5:I6">
    <cfRule type="cellIs" dxfId="6" priority="7" stopIfTrue="1" operator="equal">
      <formula>"""A"""</formula>
    </cfRule>
  </conditionalFormatting>
  <conditionalFormatting sqref="H5:H6">
    <cfRule type="cellIs" dxfId="5" priority="2" stopIfTrue="1" operator="equal">
      <formula>"D"</formula>
    </cfRule>
    <cfRule type="cellIs" dxfId="4" priority="3" stopIfTrue="1" operator="equal">
      <formula>"sans"</formula>
    </cfRule>
    <cfRule type="cellIs" dxfId="3" priority="4" stopIfTrue="1" operator="equal">
      <formula>"C"</formula>
    </cfRule>
    <cfRule type="cellIs" dxfId="2" priority="5" stopIfTrue="1" operator="equal">
      <formula>"B"</formula>
    </cfRule>
    <cfRule type="cellIs" dxfId="1" priority="6" stopIfTrue="1" operator="equal">
      <formula>"A"</formula>
    </cfRule>
  </conditionalFormatting>
  <conditionalFormatting sqref="C3:D3">
    <cfRule type="cellIs" dxfId="0" priority="1" stopIfTrue="1" operator="equal">
      <formula>"oui"</formula>
    </cfRule>
  </conditionalFormatting>
  <dataValidations count="5">
    <dataValidation type="list" allowBlank="1" showInputMessage="1" showErrorMessage="1" sqref="E11:E1004 G5">
      <formula1>$AA$11:$AA$999</formula1>
    </dataValidation>
    <dataValidation type="custom" allowBlank="1" showInputMessage="1" showErrorMessage="1" error="Les activités SS et SNS ne peuvent pas être saisies sur une même ligne_x000a_" sqref="B11:B1004">
      <formula1>ISBLANK(C11)</formula1>
    </dataValidation>
    <dataValidation type="custom" allowBlank="1" showInputMessage="1" showErrorMessage="1" error="Les activités SS et SNS ne peuvent pas être saisies sur une même ligne_x000a_" sqref="C11:C1004">
      <formula1>ISBLANK(B11)</formula1>
    </dataValidation>
    <dataValidation type="date" operator="greaterThan" allowBlank="1" showInputMessage="1" showErrorMessage="1" sqref="O11:O1004">
      <formula1>1</formula1>
    </dataValidation>
    <dataValidation type="list" allowBlank="1" showInputMessage="1" showErrorMessage="1" sqref="D11:D1004">
      <formula1>$Z$3:$Z$4</formula1>
    </dataValidation>
  </dataValidations>
  <pageMargins left="0.25" right="0.17" top="0.28999999999999998" bottom="0.33" header="0.17" footer="0.16"/>
  <pageSetup paperSize="9" scale="69" orientation="portrait" r:id="rId1"/>
  <headerFooter alignWithMargins="0">
    <oddFooter>&amp;RPage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H796"/>
  <sheetViews>
    <sheetView workbookViewId="0">
      <pane xSplit="5" ySplit="1" topLeftCell="F614" activePane="bottomRight" state="frozen"/>
      <selection pane="topRight" activeCell="F1" sqref="F1"/>
      <selection pane="bottomLeft" activeCell="A2" sqref="A2"/>
      <selection pane="bottomRight" activeCell="A637" sqref="A637"/>
    </sheetView>
  </sheetViews>
  <sheetFormatPr baseColWidth="10" defaultRowHeight="12.75"/>
  <cols>
    <col min="1" max="1" width="19" style="6" customWidth="1"/>
    <col min="2" max="3" width="19" style="6" hidden="1" customWidth="1"/>
    <col min="4" max="4" width="10.5703125" style="6" customWidth="1"/>
    <col min="5" max="5" width="8.7109375" style="6" customWidth="1"/>
    <col min="6" max="6" width="11" style="6" customWidth="1"/>
    <col min="7" max="7" width="6.140625" style="6" customWidth="1"/>
    <col min="8" max="10" width="9.85546875" style="36" customWidth="1"/>
    <col min="11" max="14" width="8.7109375" style="36" customWidth="1"/>
    <col min="15" max="15" width="11.42578125" style="37" customWidth="1"/>
    <col min="16" max="16" width="13.140625" style="37" customWidth="1"/>
    <col min="17" max="17" width="11.42578125" style="6" customWidth="1"/>
    <col min="18" max="18" width="13.85546875" style="6" customWidth="1"/>
    <col min="19" max="21" width="10" style="6" customWidth="1"/>
    <col min="22" max="22" width="25.28515625" style="38" customWidth="1"/>
    <col min="23" max="23" width="13.28515625" style="6" customWidth="1"/>
    <col min="24" max="26" width="12" style="6" customWidth="1"/>
    <col min="27" max="31" width="11.42578125" style="6" customWidth="1"/>
    <col min="32" max="32" width="10" style="6" customWidth="1"/>
    <col min="33" max="16384" width="11.42578125" style="6"/>
  </cols>
  <sheetData>
    <row r="1" spans="1:30" s="32" customFormat="1" ht="38.25">
      <c r="A1" s="63" t="s">
        <v>201</v>
      </c>
      <c r="B1" s="16" t="s">
        <v>202</v>
      </c>
      <c r="C1" s="16" t="s">
        <v>202</v>
      </c>
      <c r="D1" s="16" t="s">
        <v>106</v>
      </c>
      <c r="E1" s="16" t="s">
        <v>138</v>
      </c>
      <c r="F1" s="16" t="s">
        <v>187</v>
      </c>
      <c r="G1" s="16" t="s">
        <v>188</v>
      </c>
      <c r="H1" s="63" t="s">
        <v>1867</v>
      </c>
      <c r="I1" s="63" t="s">
        <v>1869</v>
      </c>
      <c r="J1" s="63" t="s">
        <v>1868</v>
      </c>
      <c r="K1" s="63" t="s">
        <v>2681</v>
      </c>
      <c r="L1" s="63" t="s">
        <v>2680</v>
      </c>
      <c r="M1" s="16" t="s">
        <v>2</v>
      </c>
      <c r="N1" s="16" t="s">
        <v>2682</v>
      </c>
      <c r="O1" s="31" t="s">
        <v>3</v>
      </c>
      <c r="P1" s="31" t="s">
        <v>4</v>
      </c>
      <c r="Q1" s="16" t="s">
        <v>175</v>
      </c>
      <c r="R1" s="16" t="s">
        <v>137</v>
      </c>
      <c r="S1" s="63" t="s">
        <v>2757</v>
      </c>
      <c r="T1" s="63" t="s">
        <v>2758</v>
      </c>
      <c r="U1" s="63" t="s">
        <v>2759</v>
      </c>
      <c r="V1" s="31" t="s">
        <v>182</v>
      </c>
      <c r="W1" s="16" t="s">
        <v>136</v>
      </c>
      <c r="X1" s="16" t="s">
        <v>0</v>
      </c>
      <c r="Y1" s="16" t="s">
        <v>219</v>
      </c>
      <c r="Z1" s="16" t="s">
        <v>219</v>
      </c>
      <c r="AA1" s="32" t="s">
        <v>2720</v>
      </c>
      <c r="AB1" s="32" t="s">
        <v>2723</v>
      </c>
      <c r="AC1" s="32" t="s">
        <v>2721</v>
      </c>
      <c r="AD1" s="32" t="s">
        <v>2722</v>
      </c>
    </row>
    <row r="2" spans="1:30" ht="12.75" customHeight="1">
      <c r="A2" s="2" t="s">
        <v>225</v>
      </c>
      <c r="B2" s="2" t="s">
        <v>1870</v>
      </c>
      <c r="C2" s="64" t="s">
        <v>1870</v>
      </c>
      <c r="D2" s="2" t="s">
        <v>7</v>
      </c>
      <c r="E2" s="2">
        <v>3</v>
      </c>
      <c r="F2" s="2"/>
      <c r="G2" s="2"/>
      <c r="H2" s="26">
        <v>1000</v>
      </c>
      <c r="I2" s="26">
        <v>1000000000</v>
      </c>
      <c r="J2" s="26">
        <v>1000000000</v>
      </c>
      <c r="K2" s="27">
        <v>400000</v>
      </c>
      <c r="L2" s="27">
        <v>400000000000</v>
      </c>
      <c r="M2" s="27">
        <v>2000000000</v>
      </c>
      <c r="N2" s="27">
        <v>2000000000000000</v>
      </c>
      <c r="O2" s="28">
        <v>50</v>
      </c>
      <c r="P2" s="28">
        <v>5</v>
      </c>
      <c r="Q2" s="2">
        <v>4</v>
      </c>
      <c r="R2" s="2"/>
      <c r="S2" s="26">
        <v>1000000</v>
      </c>
      <c r="T2" s="26">
        <v>100</v>
      </c>
      <c r="U2" s="26">
        <v>1000000</v>
      </c>
      <c r="V2" s="30"/>
      <c r="W2" s="27" t="s">
        <v>200</v>
      </c>
      <c r="X2" s="27" t="s">
        <v>200</v>
      </c>
      <c r="Y2" s="27">
        <f>Z2+AA2*365+AB2/24+AC2/(24*60)+AD2/(24*3600)</f>
        <v>4496.8</v>
      </c>
      <c r="Z2" s="27"/>
      <c r="AA2" s="6">
        <v>12.32</v>
      </c>
    </row>
    <row r="3" spans="1:30" ht="12.75" customHeight="1">
      <c r="A3" s="2" t="s">
        <v>227</v>
      </c>
      <c r="B3" s="2" t="s">
        <v>1871</v>
      </c>
      <c r="C3" s="2" t="s">
        <v>1871</v>
      </c>
      <c r="D3" s="2" t="s">
        <v>8</v>
      </c>
      <c r="E3" s="2">
        <v>7</v>
      </c>
      <c r="F3" s="2"/>
      <c r="G3" s="2"/>
      <c r="H3" s="26">
        <v>10</v>
      </c>
      <c r="I3" s="26">
        <v>10000000</v>
      </c>
      <c r="J3" s="26">
        <v>10000000</v>
      </c>
      <c r="K3" s="27">
        <v>200000</v>
      </c>
      <c r="L3" s="27">
        <v>200000000000</v>
      </c>
      <c r="M3" s="27">
        <v>1000000</v>
      </c>
      <c r="N3" s="27">
        <v>1000000000000</v>
      </c>
      <c r="O3" s="28">
        <v>50</v>
      </c>
      <c r="P3" s="28">
        <v>5</v>
      </c>
      <c r="Q3" s="2">
        <v>4</v>
      </c>
      <c r="R3" s="2"/>
      <c r="S3" s="26">
        <v>1000</v>
      </c>
      <c r="T3" s="26">
        <v>10</v>
      </c>
      <c r="U3" s="26">
        <v>1000</v>
      </c>
      <c r="V3" s="30"/>
      <c r="W3" s="27" t="s">
        <v>200</v>
      </c>
      <c r="X3" s="27" t="s">
        <v>200</v>
      </c>
      <c r="Y3" s="27">
        <f t="shared" ref="Y3:Y66" si="0">Z3+AA3*365+AB3/24+AC3/(24*60)+AD3/(24*3600)</f>
        <v>53.22</v>
      </c>
      <c r="Z3" s="27">
        <v>53.22</v>
      </c>
    </row>
    <row r="4" spans="1:30" ht="12.75" customHeight="1">
      <c r="A4" s="2" t="s">
        <v>229</v>
      </c>
      <c r="B4" s="2" t="s">
        <v>1872</v>
      </c>
      <c r="C4" s="2" t="s">
        <v>1872</v>
      </c>
      <c r="D4" s="2" t="s">
        <v>8</v>
      </c>
      <c r="E4" s="2">
        <v>10</v>
      </c>
      <c r="F4" s="2"/>
      <c r="G4" s="2"/>
      <c r="H4" s="26">
        <v>1</v>
      </c>
      <c r="I4" s="26">
        <v>1000000</v>
      </c>
      <c r="J4" s="26">
        <v>1000000</v>
      </c>
      <c r="K4" s="27">
        <v>400000</v>
      </c>
      <c r="L4" s="27">
        <v>400000000000</v>
      </c>
      <c r="M4" s="27">
        <v>30000000</v>
      </c>
      <c r="N4" s="27">
        <v>30000000000000</v>
      </c>
      <c r="O4" s="28">
        <v>5</v>
      </c>
      <c r="P4" s="28">
        <v>0.05</v>
      </c>
      <c r="Q4" s="2">
        <v>2</v>
      </c>
      <c r="R4" s="2"/>
      <c r="S4" s="26">
        <v>10000</v>
      </c>
      <c r="T4" s="26" t="s">
        <v>1815</v>
      </c>
      <c r="U4" s="26" t="s">
        <v>1815</v>
      </c>
      <c r="V4" s="30"/>
      <c r="W4" s="27" t="s">
        <v>200</v>
      </c>
      <c r="X4" s="27" t="s">
        <v>200</v>
      </c>
      <c r="Y4" s="27">
        <f t="shared" si="0"/>
        <v>551150000</v>
      </c>
      <c r="Z4" s="27"/>
      <c r="AA4" s="73">
        <v>1510000</v>
      </c>
    </row>
    <row r="5" spans="1:30" ht="25.5" customHeight="1">
      <c r="A5" s="2" t="s">
        <v>236</v>
      </c>
      <c r="B5" s="2" t="s">
        <v>1873</v>
      </c>
      <c r="C5" s="64" t="s">
        <v>1873</v>
      </c>
      <c r="D5" s="2" t="s">
        <v>9</v>
      </c>
      <c r="E5" s="2">
        <v>11</v>
      </c>
      <c r="F5" s="2" t="s">
        <v>190</v>
      </c>
      <c r="G5" s="2"/>
      <c r="H5" s="26">
        <v>1000</v>
      </c>
      <c r="I5" s="26">
        <v>1000000000</v>
      </c>
      <c r="J5" s="26">
        <v>1000000000</v>
      </c>
      <c r="K5" s="27">
        <v>400000</v>
      </c>
      <c r="L5" s="27">
        <v>400000000000</v>
      </c>
      <c r="M5" s="27">
        <v>60000</v>
      </c>
      <c r="N5" s="27">
        <v>60000000000</v>
      </c>
      <c r="O5" s="28">
        <v>50</v>
      </c>
      <c r="P5" s="28">
        <v>5</v>
      </c>
      <c r="Q5" s="2">
        <v>4</v>
      </c>
      <c r="R5" s="2"/>
      <c r="S5" s="26">
        <v>10</v>
      </c>
      <c r="T5" s="26" t="s">
        <v>1815</v>
      </c>
      <c r="U5" s="26" t="s">
        <v>1815</v>
      </c>
      <c r="V5" s="30" t="s">
        <v>185</v>
      </c>
      <c r="W5" s="27"/>
      <c r="X5" s="27"/>
      <c r="Y5" s="27">
        <f t="shared" si="0"/>
        <v>1.4141666666666667E-2</v>
      </c>
      <c r="Z5" s="27"/>
      <c r="AC5" s="6">
        <v>20.364000000000001</v>
      </c>
    </row>
    <row r="6" spans="1:30" ht="25.5" customHeight="1">
      <c r="A6" s="2" t="s">
        <v>233</v>
      </c>
      <c r="B6" s="2" t="s">
        <v>1874</v>
      </c>
      <c r="C6" s="2" t="s">
        <v>1874</v>
      </c>
      <c r="D6" s="2" t="s">
        <v>9</v>
      </c>
      <c r="E6" s="2">
        <v>11</v>
      </c>
      <c r="F6" s="2" t="s">
        <v>189</v>
      </c>
      <c r="G6" s="2"/>
      <c r="H6" s="26">
        <v>1000</v>
      </c>
      <c r="I6" s="26">
        <v>1000000000</v>
      </c>
      <c r="J6" s="26">
        <v>1000000000</v>
      </c>
      <c r="K6" s="27">
        <v>400000</v>
      </c>
      <c r="L6" s="27">
        <v>400000000000</v>
      </c>
      <c r="M6" s="27">
        <v>60000</v>
      </c>
      <c r="N6" s="27">
        <v>60000000000</v>
      </c>
      <c r="O6" s="28">
        <v>50</v>
      </c>
      <c r="P6" s="28">
        <v>5</v>
      </c>
      <c r="Q6" s="13">
        <v>4</v>
      </c>
      <c r="R6" s="2"/>
      <c r="S6" s="26">
        <v>10</v>
      </c>
      <c r="T6" s="26" t="s">
        <v>1815</v>
      </c>
      <c r="U6" s="26" t="s">
        <v>1815</v>
      </c>
      <c r="V6" s="30" t="s">
        <v>185</v>
      </c>
      <c r="W6" s="27"/>
      <c r="X6" s="27"/>
      <c r="Y6" s="27">
        <f t="shared" si="0"/>
        <v>1.4141666666666667E-2</v>
      </c>
      <c r="Z6" s="27"/>
      <c r="AC6" s="6">
        <v>20.364000000000001</v>
      </c>
    </row>
    <row r="7" spans="1:30" ht="12.75" customHeight="1">
      <c r="A7" s="2" t="s">
        <v>231</v>
      </c>
      <c r="B7" s="2" t="s">
        <v>1875</v>
      </c>
      <c r="C7" s="2" t="s">
        <v>1875</v>
      </c>
      <c r="D7" s="2" t="s">
        <v>9</v>
      </c>
      <c r="E7" s="2">
        <v>11</v>
      </c>
      <c r="F7" s="2"/>
      <c r="G7" s="2"/>
      <c r="H7" s="26">
        <v>1</v>
      </c>
      <c r="I7" s="26">
        <v>1000000</v>
      </c>
      <c r="J7" s="26">
        <v>1000000</v>
      </c>
      <c r="K7" s="27">
        <v>10000</v>
      </c>
      <c r="L7" s="27">
        <v>10000000000</v>
      </c>
      <c r="M7" s="27">
        <v>60000</v>
      </c>
      <c r="N7" s="27">
        <v>60000000000</v>
      </c>
      <c r="O7" s="28">
        <v>50</v>
      </c>
      <c r="P7" s="28">
        <v>5</v>
      </c>
      <c r="Q7" s="2">
        <v>4</v>
      </c>
      <c r="R7" s="2"/>
      <c r="S7" s="26">
        <v>10</v>
      </c>
      <c r="T7" s="26" t="s">
        <v>1815</v>
      </c>
      <c r="U7" s="26" t="s">
        <v>1815</v>
      </c>
      <c r="V7" s="30"/>
      <c r="W7" s="27" t="s">
        <v>200</v>
      </c>
      <c r="X7" s="27" t="s">
        <v>200</v>
      </c>
      <c r="Y7" s="27">
        <f t="shared" si="0"/>
        <v>1.4141666666666667E-2</v>
      </c>
      <c r="Z7" s="27"/>
      <c r="AC7" s="6">
        <v>20.364000000000001</v>
      </c>
    </row>
    <row r="8" spans="1:30" ht="12.75" customHeight="1">
      <c r="A8" s="2" t="s">
        <v>244</v>
      </c>
      <c r="B8" s="2" t="s">
        <v>1876</v>
      </c>
      <c r="C8" s="2" t="s">
        <v>1876</v>
      </c>
      <c r="D8" s="2" t="s">
        <v>10</v>
      </c>
      <c r="E8" s="2">
        <v>13</v>
      </c>
      <c r="F8" s="2"/>
      <c r="G8" s="2"/>
      <c r="H8" s="26">
        <v>1000</v>
      </c>
      <c r="I8" s="26">
        <v>1000000000</v>
      </c>
      <c r="J8" s="26">
        <v>1000000000</v>
      </c>
      <c r="K8" s="27">
        <v>9000</v>
      </c>
      <c r="L8" s="27">
        <v>9000000000</v>
      </c>
      <c r="M8" s="27">
        <v>60000</v>
      </c>
      <c r="N8" s="27">
        <v>60000000000</v>
      </c>
      <c r="O8" s="28" t="s">
        <v>200</v>
      </c>
      <c r="P8" s="28" t="s">
        <v>200</v>
      </c>
      <c r="Q8" s="2"/>
      <c r="R8" s="2"/>
      <c r="S8" s="26">
        <v>100</v>
      </c>
      <c r="T8" s="26" t="s">
        <v>1815</v>
      </c>
      <c r="U8" s="26" t="s">
        <v>1815</v>
      </c>
      <c r="V8" s="30"/>
      <c r="W8" s="27" t="s">
        <v>200</v>
      </c>
      <c r="X8" s="27" t="s">
        <v>200</v>
      </c>
      <c r="Y8" s="27">
        <f t="shared" si="0"/>
        <v>6.9201388888888889E-3</v>
      </c>
      <c r="Z8" s="27"/>
      <c r="AC8" s="6">
        <v>9.9649999999999999</v>
      </c>
    </row>
    <row r="9" spans="1:30" ht="25.5" customHeight="1">
      <c r="A9" s="2" t="s">
        <v>242</v>
      </c>
      <c r="B9" s="2" t="s">
        <v>1877</v>
      </c>
      <c r="C9" s="2" t="s">
        <v>1877</v>
      </c>
      <c r="D9" s="2" t="s">
        <v>9</v>
      </c>
      <c r="E9" s="2">
        <v>14</v>
      </c>
      <c r="F9" s="2" t="s">
        <v>190</v>
      </c>
      <c r="G9" s="2"/>
      <c r="H9" s="26">
        <v>9.9999999999999991E-6</v>
      </c>
      <c r="I9" s="26">
        <v>10</v>
      </c>
      <c r="J9" s="26">
        <v>10</v>
      </c>
      <c r="K9" s="27">
        <v>400000</v>
      </c>
      <c r="L9" s="27">
        <v>400000000000</v>
      </c>
      <c r="M9" s="27">
        <v>50000000</v>
      </c>
      <c r="N9" s="27">
        <v>50000000000000</v>
      </c>
      <c r="O9" s="28">
        <v>5</v>
      </c>
      <c r="P9" s="28">
        <v>0.5</v>
      </c>
      <c r="Q9" s="2">
        <v>3</v>
      </c>
      <c r="R9" s="2"/>
      <c r="S9" s="26">
        <v>10000000</v>
      </c>
      <c r="T9" s="26" t="s">
        <v>1815</v>
      </c>
      <c r="U9" s="26" t="s">
        <v>1815</v>
      </c>
      <c r="V9" s="30" t="s">
        <v>185</v>
      </c>
      <c r="W9" s="27"/>
      <c r="X9" s="27"/>
      <c r="Y9" s="27">
        <f t="shared" si="0"/>
        <v>2080500</v>
      </c>
      <c r="Z9" s="27"/>
      <c r="AA9" s="6">
        <v>5700</v>
      </c>
    </row>
    <row r="10" spans="1:30" ht="25.5" customHeight="1">
      <c r="A10" s="2" t="s">
        <v>240</v>
      </c>
      <c r="B10" s="2" t="s">
        <v>1878</v>
      </c>
      <c r="C10" s="2" t="s">
        <v>1878</v>
      </c>
      <c r="D10" s="2" t="s">
        <v>9</v>
      </c>
      <c r="E10" s="2">
        <v>14</v>
      </c>
      <c r="F10" s="2" t="s">
        <v>189</v>
      </c>
      <c r="G10" s="2"/>
      <c r="H10" s="26">
        <v>9.9999999999999991E-6</v>
      </c>
      <c r="I10" s="26">
        <v>10</v>
      </c>
      <c r="J10" s="26">
        <v>10</v>
      </c>
      <c r="K10" s="27">
        <v>400000</v>
      </c>
      <c r="L10" s="27">
        <v>400000000000</v>
      </c>
      <c r="M10" s="27">
        <v>50000000</v>
      </c>
      <c r="N10" s="27">
        <v>50000000000000</v>
      </c>
      <c r="O10" s="28">
        <v>5</v>
      </c>
      <c r="P10" s="28">
        <v>0.5</v>
      </c>
      <c r="Q10" s="2">
        <v>3</v>
      </c>
      <c r="R10" s="2"/>
      <c r="S10" s="26">
        <v>100000000</v>
      </c>
      <c r="T10" s="26" t="s">
        <v>1815</v>
      </c>
      <c r="U10" s="26" t="s">
        <v>1815</v>
      </c>
      <c r="V10" s="30" t="s">
        <v>185</v>
      </c>
      <c r="W10" s="27"/>
      <c r="X10" s="27"/>
      <c r="Y10" s="27">
        <f t="shared" si="0"/>
        <v>2080500</v>
      </c>
      <c r="Z10" s="27"/>
      <c r="AA10" s="6">
        <v>5700</v>
      </c>
    </row>
    <row r="11" spans="1:30" ht="12.75" customHeight="1">
      <c r="A11" s="2" t="s">
        <v>238</v>
      </c>
      <c r="B11" s="2" t="s">
        <v>1879</v>
      </c>
      <c r="C11" s="2" t="s">
        <v>1879</v>
      </c>
      <c r="D11" s="2" t="s">
        <v>9</v>
      </c>
      <c r="E11" s="2">
        <v>14</v>
      </c>
      <c r="F11" s="2"/>
      <c r="G11" s="2"/>
      <c r="H11" s="26">
        <v>10</v>
      </c>
      <c r="I11" s="26">
        <v>10000000</v>
      </c>
      <c r="J11" s="26">
        <v>10000000</v>
      </c>
      <c r="K11" s="27">
        <v>400000</v>
      </c>
      <c r="L11" s="27">
        <v>400000000000</v>
      </c>
      <c r="M11" s="27">
        <v>50000000</v>
      </c>
      <c r="N11" s="27">
        <v>50000000000000</v>
      </c>
      <c r="O11" s="28">
        <v>5</v>
      </c>
      <c r="P11" s="28">
        <v>0.5</v>
      </c>
      <c r="Q11" s="2">
        <v>3</v>
      </c>
      <c r="R11" s="2"/>
      <c r="S11" s="26">
        <v>10000</v>
      </c>
      <c r="T11" s="26">
        <v>1</v>
      </c>
      <c r="U11" s="26">
        <v>10000</v>
      </c>
      <c r="V11" s="30"/>
      <c r="W11" s="27" t="s">
        <v>200</v>
      </c>
      <c r="X11" s="27" t="s">
        <v>200</v>
      </c>
      <c r="Y11" s="27">
        <f t="shared" si="0"/>
        <v>2080500</v>
      </c>
      <c r="Z11" s="27"/>
      <c r="AA11" s="6">
        <v>5700</v>
      </c>
    </row>
    <row r="12" spans="1:30" ht="12.75" customHeight="1">
      <c r="A12" s="2" t="s">
        <v>246</v>
      </c>
      <c r="B12" s="2" t="s">
        <v>1880</v>
      </c>
      <c r="C12" s="2" t="s">
        <v>1880</v>
      </c>
      <c r="D12" s="2" t="s">
        <v>11</v>
      </c>
      <c r="E12" s="2">
        <v>15</v>
      </c>
      <c r="F12" s="2"/>
      <c r="G12" s="2"/>
      <c r="H12" s="26">
        <v>1000</v>
      </c>
      <c r="I12" s="26">
        <v>1000000000</v>
      </c>
      <c r="J12" s="26">
        <v>1000000000</v>
      </c>
      <c r="K12" s="27" t="s">
        <v>200</v>
      </c>
      <c r="L12" s="27" t="s">
        <v>234</v>
      </c>
      <c r="M12" s="27" t="s">
        <v>200</v>
      </c>
      <c r="N12" s="27" t="s">
        <v>234</v>
      </c>
      <c r="O12" s="28" t="s">
        <v>200</v>
      </c>
      <c r="P12" s="28" t="s">
        <v>200</v>
      </c>
      <c r="Q12" s="13" t="s">
        <v>176</v>
      </c>
      <c r="R12" s="2"/>
      <c r="S12" s="26">
        <v>100</v>
      </c>
      <c r="T12" s="26" t="s">
        <v>1815</v>
      </c>
      <c r="U12" s="26">
        <v>100</v>
      </c>
      <c r="V12" s="30"/>
      <c r="W12" s="27" t="s">
        <v>200</v>
      </c>
      <c r="X12" s="27"/>
      <c r="Y12" s="27">
        <f t="shared" si="0"/>
        <v>1.417361111111111E-3</v>
      </c>
      <c r="Z12" s="27"/>
      <c r="AC12" s="6">
        <v>2.0409999999999999</v>
      </c>
    </row>
    <row r="13" spans="1:30" ht="12.75" customHeight="1">
      <c r="A13" s="2" t="s">
        <v>248</v>
      </c>
      <c r="B13" s="2" t="s">
        <v>1881</v>
      </c>
      <c r="C13" s="2" t="s">
        <v>1881</v>
      </c>
      <c r="D13" s="2" t="s">
        <v>12</v>
      </c>
      <c r="E13" s="2">
        <v>18</v>
      </c>
      <c r="F13" s="2"/>
      <c r="G13" s="2"/>
      <c r="H13" s="26">
        <v>1</v>
      </c>
      <c r="I13" s="26">
        <v>1000000</v>
      </c>
      <c r="J13" s="26">
        <v>1000000</v>
      </c>
      <c r="K13" s="27">
        <v>10000</v>
      </c>
      <c r="L13" s="27">
        <v>10000000000</v>
      </c>
      <c r="M13" s="27">
        <v>60000</v>
      </c>
      <c r="N13" s="27">
        <v>60000000000</v>
      </c>
      <c r="O13" s="28">
        <v>50</v>
      </c>
      <c r="P13" s="28">
        <v>5</v>
      </c>
      <c r="Q13" s="2">
        <v>4</v>
      </c>
      <c r="R13" s="2"/>
      <c r="S13" s="26">
        <v>10</v>
      </c>
      <c r="T13" s="26">
        <v>10</v>
      </c>
      <c r="U13" s="26">
        <v>10</v>
      </c>
      <c r="V13" s="30"/>
      <c r="W13" s="27" t="s">
        <v>200</v>
      </c>
      <c r="X13" s="27" t="s">
        <v>200</v>
      </c>
      <c r="Y13" s="27">
        <f t="shared" si="0"/>
        <v>7.6200000000000004E-2</v>
      </c>
      <c r="Z13" s="27"/>
      <c r="AB13" s="6">
        <v>1.8288</v>
      </c>
    </row>
    <row r="14" spans="1:30" ht="12.75" customHeight="1">
      <c r="A14" s="2" t="s">
        <v>250</v>
      </c>
      <c r="B14" s="2" t="s">
        <v>1882</v>
      </c>
      <c r="C14" s="2" t="s">
        <v>1882</v>
      </c>
      <c r="D14" s="2" t="s">
        <v>13</v>
      </c>
      <c r="E14" s="2">
        <v>19</v>
      </c>
      <c r="F14" s="2"/>
      <c r="G14" s="2"/>
      <c r="H14" s="26">
        <v>1000</v>
      </c>
      <c r="I14" s="26">
        <v>1000000000</v>
      </c>
      <c r="J14" s="26">
        <v>1000000000</v>
      </c>
      <c r="K14" s="27" t="s">
        <v>200</v>
      </c>
      <c r="L14" s="27" t="s">
        <v>234</v>
      </c>
      <c r="M14" s="27" t="s">
        <v>200</v>
      </c>
      <c r="N14" s="27" t="s">
        <v>234</v>
      </c>
      <c r="O14" s="28" t="s">
        <v>200</v>
      </c>
      <c r="P14" s="28" t="s">
        <v>200</v>
      </c>
      <c r="Q14" s="13" t="s">
        <v>176</v>
      </c>
      <c r="R14" s="2"/>
      <c r="S14" s="26">
        <v>100</v>
      </c>
      <c r="T14" s="26" t="s">
        <v>1815</v>
      </c>
      <c r="U14" s="26" t="s">
        <v>1815</v>
      </c>
      <c r="V14" s="30"/>
      <c r="W14" s="27" t="s">
        <v>200</v>
      </c>
      <c r="X14" s="27"/>
      <c r="Y14" s="27">
        <f t="shared" si="0"/>
        <v>1.9930555555555554E-4</v>
      </c>
      <c r="Z14" s="27"/>
      <c r="AD14" s="6">
        <v>17.22</v>
      </c>
    </row>
    <row r="15" spans="1:30" ht="12.75" customHeight="1">
      <c r="A15" s="2" t="s">
        <v>252</v>
      </c>
      <c r="B15" s="2" t="s">
        <v>1883</v>
      </c>
      <c r="C15" s="2" t="s">
        <v>1883</v>
      </c>
      <c r="D15" s="2" t="s">
        <v>14</v>
      </c>
      <c r="E15" s="2">
        <v>22</v>
      </c>
      <c r="F15" s="2"/>
      <c r="G15" s="2"/>
      <c r="H15" s="26">
        <v>1</v>
      </c>
      <c r="I15" s="26">
        <v>1000000</v>
      </c>
      <c r="J15" s="26">
        <v>1000000</v>
      </c>
      <c r="K15" s="27">
        <v>5000</v>
      </c>
      <c r="L15" s="27">
        <v>5000000000</v>
      </c>
      <c r="M15" s="27">
        <v>30000</v>
      </c>
      <c r="N15" s="27">
        <v>30000000000</v>
      </c>
      <c r="O15" s="28">
        <v>5</v>
      </c>
      <c r="P15" s="28">
        <v>0.5</v>
      </c>
      <c r="Q15" s="2">
        <v>3</v>
      </c>
      <c r="R15" s="2"/>
      <c r="S15" s="26">
        <v>10</v>
      </c>
      <c r="T15" s="26">
        <v>0.1</v>
      </c>
      <c r="U15" s="26">
        <v>10</v>
      </c>
      <c r="V15" s="30"/>
      <c r="W15" s="27" t="s">
        <v>200</v>
      </c>
      <c r="X15" s="27" t="s">
        <v>200</v>
      </c>
      <c r="Y15" s="27">
        <f t="shared" si="0"/>
        <v>949.65699999999993</v>
      </c>
      <c r="Z15" s="27"/>
      <c r="AA15" s="6">
        <v>2.6017999999999999</v>
      </c>
    </row>
    <row r="16" spans="1:30" ht="12.75" customHeight="1">
      <c r="A16" s="2" t="s">
        <v>254</v>
      </c>
      <c r="B16" s="2" t="s">
        <v>1884</v>
      </c>
      <c r="C16" s="2" t="s">
        <v>1884</v>
      </c>
      <c r="D16" s="2" t="s">
        <v>14</v>
      </c>
      <c r="E16" s="2">
        <v>24</v>
      </c>
      <c r="F16" s="2"/>
      <c r="G16" s="2"/>
      <c r="H16" s="26">
        <v>0.1</v>
      </c>
      <c r="I16" s="26">
        <v>100000</v>
      </c>
      <c r="J16" s="26">
        <v>100000</v>
      </c>
      <c r="K16" s="27">
        <v>2000</v>
      </c>
      <c r="L16" s="27">
        <v>2000000000</v>
      </c>
      <c r="M16" s="27">
        <v>20000</v>
      </c>
      <c r="N16" s="27">
        <v>20000000000</v>
      </c>
      <c r="O16" s="28">
        <v>5</v>
      </c>
      <c r="P16" s="28">
        <v>0.5</v>
      </c>
      <c r="Q16" s="2">
        <v>3</v>
      </c>
      <c r="R16" s="2"/>
      <c r="S16" s="26">
        <v>10</v>
      </c>
      <c r="T16" s="26">
        <v>1</v>
      </c>
      <c r="U16" s="26">
        <v>10</v>
      </c>
      <c r="V16" s="30"/>
      <c r="W16" s="27" t="s">
        <v>200</v>
      </c>
      <c r="X16" s="27" t="s">
        <v>200</v>
      </c>
      <c r="Y16" s="27">
        <f t="shared" si="0"/>
        <v>0.62487499999999996</v>
      </c>
      <c r="Z16" s="27"/>
      <c r="AB16" s="6">
        <v>14.997</v>
      </c>
    </row>
    <row r="17" spans="1:29" ht="12.75" customHeight="1">
      <c r="A17" s="2" t="s">
        <v>256</v>
      </c>
      <c r="B17" s="2" t="s">
        <v>1885</v>
      </c>
      <c r="C17" s="2" t="s">
        <v>1885</v>
      </c>
      <c r="D17" s="2" t="s">
        <v>15</v>
      </c>
      <c r="E17" s="2">
        <v>26</v>
      </c>
      <c r="F17" s="2"/>
      <c r="G17" s="2"/>
      <c r="H17" s="26">
        <v>0.1</v>
      </c>
      <c r="I17" s="26">
        <v>100000</v>
      </c>
      <c r="J17" s="26">
        <v>100000</v>
      </c>
      <c r="K17" s="27">
        <v>1000</v>
      </c>
      <c r="L17" s="27">
        <v>1000000000</v>
      </c>
      <c r="M17" s="27">
        <v>30000</v>
      </c>
      <c r="N17" s="27">
        <v>30000000000</v>
      </c>
      <c r="O17" s="28">
        <v>5</v>
      </c>
      <c r="P17" s="28">
        <v>0.05</v>
      </c>
      <c r="Q17" s="2">
        <v>2</v>
      </c>
      <c r="R17" s="2"/>
      <c r="S17" s="26">
        <v>10</v>
      </c>
      <c r="T17" s="26" t="s">
        <v>1815</v>
      </c>
      <c r="U17" s="26" t="s">
        <v>1815</v>
      </c>
      <c r="V17" s="30"/>
      <c r="W17" s="27" t="s">
        <v>200</v>
      </c>
      <c r="X17" s="27" t="s">
        <v>200</v>
      </c>
      <c r="Y17" s="27">
        <f t="shared" si="0"/>
        <v>261705000</v>
      </c>
      <c r="Z17" s="27"/>
      <c r="AA17" s="6">
        <v>717000</v>
      </c>
    </row>
    <row r="18" spans="1:29" ht="12.75" customHeight="1">
      <c r="A18" s="2" t="s">
        <v>258</v>
      </c>
      <c r="B18" s="2" t="s">
        <v>1886</v>
      </c>
      <c r="C18" s="2" t="s">
        <v>1886</v>
      </c>
      <c r="D18" s="2" t="s">
        <v>16</v>
      </c>
      <c r="E18" s="2">
        <v>28</v>
      </c>
      <c r="F18" s="2"/>
      <c r="G18" s="2"/>
      <c r="H18" s="26">
        <v>0.1</v>
      </c>
      <c r="I18" s="26">
        <v>100000</v>
      </c>
      <c r="J18" s="26">
        <v>100000</v>
      </c>
      <c r="K18" s="27">
        <v>3000</v>
      </c>
      <c r="L18" s="27">
        <v>3000000000</v>
      </c>
      <c r="M18" s="27">
        <v>20000</v>
      </c>
      <c r="N18" s="27">
        <v>20000000000</v>
      </c>
      <c r="O18" s="28">
        <v>5</v>
      </c>
      <c r="P18" s="28">
        <v>0.5</v>
      </c>
      <c r="Q18" s="2">
        <v>3</v>
      </c>
      <c r="R18" s="13" t="s">
        <v>17</v>
      </c>
      <c r="S18" s="26">
        <v>10</v>
      </c>
      <c r="T18" s="26" t="s">
        <v>1815</v>
      </c>
      <c r="U18" s="26" t="s">
        <v>1815</v>
      </c>
      <c r="V18" s="30"/>
      <c r="W18" s="27" t="s">
        <v>129</v>
      </c>
      <c r="X18" s="27" t="s">
        <v>200</v>
      </c>
      <c r="Y18" s="27">
        <f t="shared" si="0"/>
        <v>0.87145833333333333</v>
      </c>
      <c r="Z18" s="27"/>
      <c r="AB18" s="6">
        <v>20.914999999999999</v>
      </c>
    </row>
    <row r="19" spans="1:29" ht="12.75" customHeight="1">
      <c r="A19" s="2" t="s">
        <v>260</v>
      </c>
      <c r="B19" s="2" t="s">
        <v>1887</v>
      </c>
      <c r="C19" s="2" t="s">
        <v>1887</v>
      </c>
      <c r="D19" s="2" t="s">
        <v>18</v>
      </c>
      <c r="E19" s="2">
        <v>31</v>
      </c>
      <c r="F19" s="2"/>
      <c r="G19" s="2"/>
      <c r="H19" s="26">
        <v>1</v>
      </c>
      <c r="I19" s="26">
        <v>1000000</v>
      </c>
      <c r="J19" s="26">
        <v>1000000</v>
      </c>
      <c r="K19" s="27">
        <v>6000</v>
      </c>
      <c r="L19" s="27">
        <v>6000000000</v>
      </c>
      <c r="M19" s="27">
        <v>10000000</v>
      </c>
      <c r="N19" s="27">
        <v>10000000000000</v>
      </c>
      <c r="O19" s="28">
        <v>50</v>
      </c>
      <c r="P19" s="28">
        <v>5</v>
      </c>
      <c r="Q19" s="2">
        <v>4</v>
      </c>
      <c r="R19" s="2"/>
      <c r="S19" s="26">
        <v>1000</v>
      </c>
      <c r="T19" s="26">
        <v>1000</v>
      </c>
      <c r="U19" s="26">
        <v>1000</v>
      </c>
      <c r="V19" s="30"/>
      <c r="W19" s="27" t="s">
        <v>200</v>
      </c>
      <c r="X19" s="27"/>
      <c r="Y19" s="27">
        <f t="shared" si="0"/>
        <v>0.10927777777777779</v>
      </c>
      <c r="Z19" s="27"/>
      <c r="AC19" s="6">
        <v>157.36000000000001</v>
      </c>
    </row>
    <row r="20" spans="1:29" ht="12.75" customHeight="1">
      <c r="A20" s="2" t="s">
        <v>270</v>
      </c>
      <c r="B20" s="2" t="s">
        <v>1888</v>
      </c>
      <c r="C20" s="2" t="s">
        <v>1888</v>
      </c>
      <c r="D20" s="2" t="s">
        <v>19</v>
      </c>
      <c r="E20" s="2">
        <v>32</v>
      </c>
      <c r="F20" s="2"/>
      <c r="G20" s="2"/>
      <c r="H20" s="26">
        <v>0.1</v>
      </c>
      <c r="I20" s="26">
        <v>100000</v>
      </c>
      <c r="J20" s="26">
        <v>100000</v>
      </c>
      <c r="K20" s="27">
        <v>5000</v>
      </c>
      <c r="L20" s="27">
        <v>5000000000</v>
      </c>
      <c r="M20" s="27">
        <v>10000000</v>
      </c>
      <c r="N20" s="27">
        <v>10000000000000</v>
      </c>
      <c r="O20" s="28">
        <v>5</v>
      </c>
      <c r="P20" s="28">
        <v>0.5</v>
      </c>
      <c r="Q20" s="2">
        <v>3</v>
      </c>
      <c r="R20" s="2"/>
      <c r="S20" s="26">
        <v>1000</v>
      </c>
      <c r="T20" s="26">
        <v>1000</v>
      </c>
      <c r="U20" s="26">
        <v>1000</v>
      </c>
      <c r="V20" s="30"/>
      <c r="W20" s="27" t="s">
        <v>200</v>
      </c>
      <c r="X20" s="27" t="s">
        <v>200</v>
      </c>
      <c r="Y20" s="27">
        <f t="shared" si="0"/>
        <v>14.284000000000001</v>
      </c>
      <c r="Z20" s="27">
        <v>14.284000000000001</v>
      </c>
    </row>
    <row r="21" spans="1:29" ht="12.75" customHeight="1">
      <c r="A21" s="2" t="s">
        <v>262</v>
      </c>
      <c r="B21" s="2" t="s">
        <v>1889</v>
      </c>
      <c r="C21" s="2" t="s">
        <v>1889</v>
      </c>
      <c r="D21" s="2" t="s">
        <v>18</v>
      </c>
      <c r="E21" s="2">
        <v>32</v>
      </c>
      <c r="F21" s="2"/>
      <c r="G21" s="2"/>
      <c r="H21" s="26">
        <v>1</v>
      </c>
      <c r="I21" s="26">
        <v>1000000</v>
      </c>
      <c r="J21" s="26">
        <v>1000000</v>
      </c>
      <c r="K21" s="27">
        <v>400000</v>
      </c>
      <c r="L21" s="27">
        <v>400000000000</v>
      </c>
      <c r="M21" s="27">
        <v>7000000</v>
      </c>
      <c r="N21" s="27">
        <v>7000000000000</v>
      </c>
      <c r="O21" s="28">
        <v>5</v>
      </c>
      <c r="P21" s="28">
        <v>0.05</v>
      </c>
      <c r="Q21" s="2">
        <v>2</v>
      </c>
      <c r="R21" s="2"/>
      <c r="S21" s="26">
        <v>1000</v>
      </c>
      <c r="T21" s="26" t="s">
        <v>1815</v>
      </c>
      <c r="U21" s="26" t="s">
        <v>1815</v>
      </c>
      <c r="V21" s="30"/>
      <c r="W21" s="27" t="s">
        <v>200</v>
      </c>
      <c r="X21" s="27"/>
      <c r="Y21" s="27">
        <f t="shared" si="0"/>
        <v>55845</v>
      </c>
      <c r="Z21" s="27"/>
      <c r="AA21" s="6">
        <v>153</v>
      </c>
    </row>
    <row r="22" spans="1:29" ht="12.75" customHeight="1">
      <c r="A22" s="2" t="s">
        <v>272</v>
      </c>
      <c r="B22" s="2" t="s">
        <v>1890</v>
      </c>
      <c r="C22" s="2" t="s">
        <v>1890</v>
      </c>
      <c r="D22" s="2" t="s">
        <v>19</v>
      </c>
      <c r="E22" s="2">
        <v>33</v>
      </c>
      <c r="F22" s="2"/>
      <c r="G22" s="2"/>
      <c r="H22" s="26">
        <v>100</v>
      </c>
      <c r="I22" s="26">
        <v>100000000</v>
      </c>
      <c r="J22" s="26">
        <v>100000000</v>
      </c>
      <c r="K22" s="27">
        <v>400000</v>
      </c>
      <c r="L22" s="27">
        <v>400000000000</v>
      </c>
      <c r="M22" s="27">
        <v>200000000</v>
      </c>
      <c r="N22" s="27">
        <v>200000000000000</v>
      </c>
      <c r="O22" s="28">
        <v>5</v>
      </c>
      <c r="P22" s="28">
        <v>0.5</v>
      </c>
      <c r="Q22" s="2">
        <v>3</v>
      </c>
      <c r="R22" s="2"/>
      <c r="S22" s="26">
        <v>100000</v>
      </c>
      <c r="T22" s="26">
        <v>1000</v>
      </c>
      <c r="U22" s="26">
        <v>100000</v>
      </c>
      <c r="V22" s="30"/>
      <c r="W22" s="27" t="s">
        <v>200</v>
      </c>
      <c r="X22" s="27" t="s">
        <v>200</v>
      </c>
      <c r="Y22" s="27">
        <f t="shared" si="0"/>
        <v>25.35</v>
      </c>
      <c r="Z22" s="27">
        <v>25.35</v>
      </c>
    </row>
    <row r="23" spans="1:29" ht="25.5" customHeight="1">
      <c r="A23" s="2" t="s">
        <v>266</v>
      </c>
      <c r="B23" s="2" t="s">
        <v>1891</v>
      </c>
      <c r="C23" s="2" t="s">
        <v>1891</v>
      </c>
      <c r="D23" s="2" t="s">
        <v>20</v>
      </c>
      <c r="E23" s="2">
        <v>35</v>
      </c>
      <c r="F23" s="2" t="s">
        <v>197</v>
      </c>
      <c r="G23" s="2"/>
      <c r="H23" s="26">
        <v>100</v>
      </c>
      <c r="I23" s="26">
        <v>100000000</v>
      </c>
      <c r="J23" s="26">
        <v>100000000</v>
      </c>
      <c r="K23" s="27">
        <v>400000</v>
      </c>
      <c r="L23" s="27">
        <v>400000000000</v>
      </c>
      <c r="M23" s="27">
        <v>60000000</v>
      </c>
      <c r="N23" s="27">
        <v>60000000000000</v>
      </c>
      <c r="O23" s="28">
        <v>50</v>
      </c>
      <c r="P23" s="28">
        <v>5</v>
      </c>
      <c r="Q23" s="2">
        <v>4</v>
      </c>
      <c r="R23" s="2"/>
      <c r="S23" s="26">
        <v>100000</v>
      </c>
      <c r="T23" s="26" t="s">
        <v>1815</v>
      </c>
      <c r="U23" s="26" t="s">
        <v>1815</v>
      </c>
      <c r="V23" s="30" t="s">
        <v>185</v>
      </c>
      <c r="W23" s="27"/>
      <c r="X23" s="27"/>
      <c r="Y23" s="27">
        <f t="shared" si="0"/>
        <v>87.37</v>
      </c>
      <c r="Z23" s="27">
        <v>87.37</v>
      </c>
    </row>
    <row r="24" spans="1:29" ht="25.5" customHeight="1">
      <c r="A24" s="2" t="s">
        <v>268</v>
      </c>
      <c r="B24" s="2" t="s">
        <v>1892</v>
      </c>
      <c r="C24" s="2" t="s">
        <v>1892</v>
      </c>
      <c r="D24" s="2" t="s">
        <v>20</v>
      </c>
      <c r="E24" s="2">
        <v>35</v>
      </c>
      <c r="F24" s="2" t="s">
        <v>198</v>
      </c>
      <c r="G24" s="2"/>
      <c r="H24" s="26">
        <v>1000</v>
      </c>
      <c r="I24" s="26">
        <v>1000000000</v>
      </c>
      <c r="J24" s="26">
        <v>1000000000</v>
      </c>
      <c r="K24" s="27">
        <v>400000</v>
      </c>
      <c r="L24" s="27">
        <v>400000000000</v>
      </c>
      <c r="M24" s="27">
        <v>60000000</v>
      </c>
      <c r="N24" s="27">
        <v>60000000000000</v>
      </c>
      <c r="O24" s="28">
        <v>50</v>
      </c>
      <c r="P24" s="28">
        <v>5</v>
      </c>
      <c r="Q24" s="2">
        <v>4</v>
      </c>
      <c r="R24" s="2"/>
      <c r="S24" s="26">
        <v>1000000</v>
      </c>
      <c r="T24" s="26" t="s">
        <v>1815</v>
      </c>
      <c r="U24" s="26" t="s">
        <v>1815</v>
      </c>
      <c r="V24" s="30" t="s">
        <v>185</v>
      </c>
      <c r="W24" s="27"/>
      <c r="X24" s="27"/>
      <c r="Y24" s="27">
        <f t="shared" si="0"/>
        <v>87.37</v>
      </c>
      <c r="Z24" s="27">
        <v>87.37</v>
      </c>
    </row>
    <row r="25" spans="1:29" ht="12.75" customHeight="1">
      <c r="A25" s="2" t="s">
        <v>264</v>
      </c>
      <c r="B25" s="2" t="s">
        <v>1893</v>
      </c>
      <c r="C25" s="2" t="s">
        <v>1893</v>
      </c>
      <c r="D25" s="2" t="s">
        <v>20</v>
      </c>
      <c r="E25" s="2">
        <v>35</v>
      </c>
      <c r="F25" s="2"/>
      <c r="G25" s="2"/>
      <c r="H25" s="26">
        <v>100</v>
      </c>
      <c r="I25" s="26">
        <v>100000000</v>
      </c>
      <c r="J25" s="26">
        <v>100000000</v>
      </c>
      <c r="K25" s="27">
        <v>400000</v>
      </c>
      <c r="L25" s="27">
        <v>400000000000</v>
      </c>
      <c r="M25" s="27">
        <v>60000000</v>
      </c>
      <c r="N25" s="27">
        <v>60000000000000</v>
      </c>
      <c r="O25" s="28">
        <v>50</v>
      </c>
      <c r="P25" s="28">
        <v>5</v>
      </c>
      <c r="Q25" s="2">
        <v>4</v>
      </c>
      <c r="R25" s="2"/>
      <c r="S25" s="26">
        <v>100000</v>
      </c>
      <c r="T25" s="26">
        <v>100</v>
      </c>
      <c r="U25" s="26">
        <v>100000</v>
      </c>
      <c r="V25" s="30"/>
      <c r="W25" s="27" t="s">
        <v>200</v>
      </c>
      <c r="X25" s="27" t="s">
        <v>200</v>
      </c>
      <c r="Y25" s="27">
        <f t="shared" si="0"/>
        <v>87.37</v>
      </c>
      <c r="Z25" s="27">
        <v>87.37</v>
      </c>
    </row>
    <row r="26" spans="1:29" ht="12.75" customHeight="1">
      <c r="A26" s="2" t="s">
        <v>274</v>
      </c>
      <c r="B26" s="2" t="s">
        <v>1894</v>
      </c>
      <c r="C26" s="2" t="s">
        <v>1894</v>
      </c>
      <c r="D26" s="2" t="s">
        <v>22</v>
      </c>
      <c r="E26" s="2">
        <v>36</v>
      </c>
      <c r="F26" s="2"/>
      <c r="G26" s="2"/>
      <c r="H26" s="26">
        <v>1</v>
      </c>
      <c r="I26" s="26">
        <v>1000000</v>
      </c>
      <c r="J26" s="26">
        <v>1000000</v>
      </c>
      <c r="K26" s="27">
        <v>100000</v>
      </c>
      <c r="L26" s="27">
        <v>100000000000</v>
      </c>
      <c r="M26" s="27">
        <v>20000000</v>
      </c>
      <c r="N26" s="27">
        <v>20000000000000</v>
      </c>
      <c r="O26" s="28">
        <v>5</v>
      </c>
      <c r="P26" s="28">
        <v>0.5</v>
      </c>
      <c r="Q26" s="2">
        <v>3</v>
      </c>
      <c r="R26" s="2"/>
      <c r="S26" s="26">
        <v>10000</v>
      </c>
      <c r="T26" s="26">
        <v>1</v>
      </c>
      <c r="U26" s="26">
        <v>10000</v>
      </c>
      <c r="V26" s="30"/>
      <c r="W26" s="27" t="s">
        <v>200</v>
      </c>
      <c r="X26" s="27" t="s">
        <v>151</v>
      </c>
      <c r="Y26" s="27">
        <f t="shared" si="0"/>
        <v>109865000</v>
      </c>
      <c r="Z26" s="27"/>
      <c r="AA26" s="6">
        <v>301000</v>
      </c>
    </row>
    <row r="27" spans="1:29" ht="12.75" customHeight="1">
      <c r="A27" s="2" t="s">
        <v>280</v>
      </c>
      <c r="B27" s="2" t="s">
        <v>1895</v>
      </c>
      <c r="C27" s="2" t="s">
        <v>1895</v>
      </c>
      <c r="D27" s="2" t="s">
        <v>21</v>
      </c>
      <c r="E27" s="2">
        <v>37</v>
      </c>
      <c r="F27" s="2"/>
      <c r="G27" s="2"/>
      <c r="H27" s="26">
        <v>100</v>
      </c>
      <c r="I27" s="26">
        <v>100000000</v>
      </c>
      <c r="J27" s="26">
        <v>100000000</v>
      </c>
      <c r="K27" s="27">
        <v>400000</v>
      </c>
      <c r="L27" s="27">
        <v>400000000000</v>
      </c>
      <c r="M27" s="27" t="s">
        <v>166</v>
      </c>
      <c r="N27" s="27" t="s">
        <v>234</v>
      </c>
      <c r="O27" s="28">
        <v>50</v>
      </c>
      <c r="P27" s="28">
        <v>5</v>
      </c>
      <c r="Q27" s="2">
        <v>4</v>
      </c>
      <c r="R27" s="2"/>
      <c r="S27" s="26">
        <v>1000000</v>
      </c>
      <c r="T27" s="26" t="s">
        <v>1815</v>
      </c>
      <c r="U27" s="26">
        <v>1000000</v>
      </c>
      <c r="V27" s="30"/>
      <c r="W27" s="27" t="s">
        <v>200</v>
      </c>
      <c r="X27" s="27" t="s">
        <v>152</v>
      </c>
      <c r="Y27" s="27">
        <f t="shared" si="0"/>
        <v>35.011000000000003</v>
      </c>
      <c r="Z27" s="27">
        <v>35.011000000000003</v>
      </c>
    </row>
    <row r="28" spans="1:29" ht="12.75" customHeight="1">
      <c r="A28" s="2" t="s">
        <v>276</v>
      </c>
      <c r="B28" s="2" t="s">
        <v>1896</v>
      </c>
      <c r="C28" s="2" t="s">
        <v>1896</v>
      </c>
      <c r="D28" s="2" t="s">
        <v>22</v>
      </c>
      <c r="E28" s="2">
        <v>38</v>
      </c>
      <c r="F28" s="2"/>
      <c r="G28" s="2"/>
      <c r="H28" s="26">
        <v>0.1</v>
      </c>
      <c r="I28" s="26">
        <v>100000</v>
      </c>
      <c r="J28" s="26">
        <v>100000</v>
      </c>
      <c r="K28" s="27">
        <v>2000</v>
      </c>
      <c r="L28" s="27">
        <v>2000000000</v>
      </c>
      <c r="M28" s="27">
        <v>50000</v>
      </c>
      <c r="N28" s="27">
        <v>50000000000</v>
      </c>
      <c r="O28" s="28">
        <v>50</v>
      </c>
      <c r="P28" s="28">
        <v>5</v>
      </c>
      <c r="Q28" s="2">
        <v>4</v>
      </c>
      <c r="R28" s="2"/>
      <c r="S28" s="26">
        <v>10</v>
      </c>
      <c r="T28" s="26">
        <v>10</v>
      </c>
      <c r="U28" s="26">
        <v>10</v>
      </c>
      <c r="V28" s="30"/>
      <c r="W28" s="27" t="s">
        <v>200</v>
      </c>
      <c r="X28" s="27" t="s">
        <v>200</v>
      </c>
      <c r="Y28" s="27">
        <f t="shared" si="0"/>
        <v>2.5861111111111112E-2</v>
      </c>
      <c r="Z28" s="27"/>
      <c r="AC28" s="6">
        <v>37.24</v>
      </c>
    </row>
    <row r="29" spans="1:29" ht="12.75" customHeight="1">
      <c r="A29" s="2" t="s">
        <v>282</v>
      </c>
      <c r="B29" s="2" t="s">
        <v>1897</v>
      </c>
      <c r="C29" s="2" t="s">
        <v>1897</v>
      </c>
      <c r="D29" s="2" t="s">
        <v>21</v>
      </c>
      <c r="E29" s="2">
        <v>39</v>
      </c>
      <c r="F29" s="2"/>
      <c r="G29" s="2"/>
      <c r="H29" s="26">
        <v>0.01</v>
      </c>
      <c r="I29" s="26">
        <v>10000</v>
      </c>
      <c r="J29" s="26">
        <v>10000</v>
      </c>
      <c r="K29" s="27">
        <v>400000</v>
      </c>
      <c r="L29" s="27">
        <v>400000000000</v>
      </c>
      <c r="M29" s="27">
        <v>300000000</v>
      </c>
      <c r="N29" s="27">
        <v>300000000000000</v>
      </c>
      <c r="O29" s="28">
        <v>50</v>
      </c>
      <c r="P29" s="28">
        <v>5</v>
      </c>
      <c r="Q29" s="2">
        <v>4</v>
      </c>
      <c r="R29" s="2"/>
      <c r="S29" s="26">
        <v>10000000</v>
      </c>
      <c r="T29" s="26" t="s">
        <v>1815</v>
      </c>
      <c r="U29" s="26" t="s">
        <v>1815</v>
      </c>
      <c r="V29" s="30"/>
      <c r="W29" s="27" t="s">
        <v>200</v>
      </c>
      <c r="X29" s="27" t="s">
        <v>200</v>
      </c>
      <c r="Y29" s="27">
        <f t="shared" si="0"/>
        <v>98185</v>
      </c>
      <c r="Z29" s="27"/>
      <c r="AA29" s="6">
        <v>269</v>
      </c>
    </row>
    <row r="30" spans="1:29" ht="12.75" customHeight="1">
      <c r="A30" s="2" t="s">
        <v>278</v>
      </c>
      <c r="B30" s="2" t="s">
        <v>1898</v>
      </c>
      <c r="C30" s="2" t="s">
        <v>1898</v>
      </c>
      <c r="D30" s="2" t="s">
        <v>22</v>
      </c>
      <c r="E30" s="2">
        <v>39</v>
      </c>
      <c r="F30" s="2"/>
      <c r="G30" s="2"/>
      <c r="H30" s="26">
        <v>0.1</v>
      </c>
      <c r="I30" s="26">
        <v>100000</v>
      </c>
      <c r="J30" s="26">
        <v>100000</v>
      </c>
      <c r="K30" s="27" t="s">
        <v>200</v>
      </c>
      <c r="L30" s="27" t="s">
        <v>234</v>
      </c>
      <c r="M30" s="27" t="s">
        <v>200</v>
      </c>
      <c r="N30" s="27" t="s">
        <v>234</v>
      </c>
      <c r="O30" s="28">
        <v>50</v>
      </c>
      <c r="P30" s="28">
        <v>5</v>
      </c>
      <c r="Q30" s="2">
        <v>4</v>
      </c>
      <c r="R30" s="2"/>
      <c r="S30" s="26">
        <v>10</v>
      </c>
      <c r="T30" s="26" t="s">
        <v>1815</v>
      </c>
      <c r="U30" s="26" t="s">
        <v>1815</v>
      </c>
      <c r="V30" s="30"/>
      <c r="W30" s="27" t="s">
        <v>200</v>
      </c>
      <c r="X30" s="27"/>
      <c r="Y30" s="27">
        <f t="shared" si="0"/>
        <v>3.9027777777777779E-2</v>
      </c>
      <c r="Z30" s="27"/>
      <c r="AC30" s="6">
        <v>56.2</v>
      </c>
    </row>
    <row r="31" spans="1:29" ht="12.75" customHeight="1">
      <c r="A31" s="2" t="s">
        <v>286</v>
      </c>
      <c r="B31" s="2" t="s">
        <v>1899</v>
      </c>
      <c r="C31" s="2" t="s">
        <v>1899</v>
      </c>
      <c r="D31" s="2" t="s">
        <v>23</v>
      </c>
      <c r="E31" s="2">
        <v>40</v>
      </c>
      <c r="F31" s="2"/>
      <c r="G31" s="2"/>
      <c r="H31" s="26">
        <v>1</v>
      </c>
      <c r="I31" s="26">
        <v>1000000</v>
      </c>
      <c r="J31" s="26">
        <v>1000000</v>
      </c>
      <c r="K31" s="27">
        <v>9000</v>
      </c>
      <c r="L31" s="27">
        <v>9000000000</v>
      </c>
      <c r="M31" s="27" t="s">
        <v>166</v>
      </c>
      <c r="N31" s="27" t="s">
        <v>234</v>
      </c>
      <c r="O31" s="28">
        <v>50</v>
      </c>
      <c r="P31" s="28">
        <v>5</v>
      </c>
      <c r="Q31" s="2">
        <v>4</v>
      </c>
      <c r="R31" s="2"/>
      <c r="S31" s="26">
        <v>100</v>
      </c>
      <c r="T31" s="26" t="s">
        <v>1815</v>
      </c>
      <c r="U31" s="26">
        <v>100</v>
      </c>
      <c r="V31" s="30"/>
      <c r="W31" s="27" t="s">
        <v>200</v>
      </c>
      <c r="X31" s="27" t="s">
        <v>152</v>
      </c>
      <c r="Y31" s="27">
        <f t="shared" si="0"/>
        <v>455520000000</v>
      </c>
      <c r="Z31" s="27"/>
      <c r="AA31" s="73">
        <v>1248000000</v>
      </c>
    </row>
    <row r="32" spans="1:29" ht="12.75" customHeight="1">
      <c r="A32" s="2" t="s">
        <v>284</v>
      </c>
      <c r="B32" s="2" t="s">
        <v>1900</v>
      </c>
      <c r="C32" s="2" t="s">
        <v>1900</v>
      </c>
      <c r="D32" s="2" t="s">
        <v>21</v>
      </c>
      <c r="E32" s="2">
        <v>41</v>
      </c>
      <c r="F32" s="2"/>
      <c r="G32" s="2"/>
      <c r="H32" s="26">
        <v>1000</v>
      </c>
      <c r="I32" s="26">
        <v>1000000000</v>
      </c>
      <c r="J32" s="26">
        <v>1000000000</v>
      </c>
      <c r="K32" s="27">
        <v>3000</v>
      </c>
      <c r="L32" s="27">
        <v>3000000000</v>
      </c>
      <c r="M32" s="27">
        <v>50000</v>
      </c>
      <c r="N32" s="27">
        <v>50000000000</v>
      </c>
      <c r="O32" s="28">
        <v>5</v>
      </c>
      <c r="P32" s="28">
        <v>0.5</v>
      </c>
      <c r="Q32" s="2">
        <v>3</v>
      </c>
      <c r="R32" s="2"/>
      <c r="S32" s="26">
        <v>100</v>
      </c>
      <c r="T32" s="26" t="s">
        <v>1815</v>
      </c>
      <c r="U32" s="26">
        <v>100</v>
      </c>
      <c r="V32" s="30"/>
      <c r="W32" s="27" t="s">
        <v>200</v>
      </c>
      <c r="X32" s="27" t="s">
        <v>200</v>
      </c>
      <c r="Y32" s="27">
        <f t="shared" si="0"/>
        <v>7.611805555555555E-2</v>
      </c>
      <c r="Z32" s="27"/>
      <c r="AC32" s="6">
        <v>109.61</v>
      </c>
    </row>
    <row r="33" spans="1:29" ht="12.75" customHeight="1">
      <c r="A33" s="2" t="s">
        <v>296</v>
      </c>
      <c r="B33" s="2" t="s">
        <v>1901</v>
      </c>
      <c r="C33" s="2" t="s">
        <v>1901</v>
      </c>
      <c r="D33" s="2" t="s">
        <v>24</v>
      </c>
      <c r="E33" s="2">
        <v>41</v>
      </c>
      <c r="F33" s="2"/>
      <c r="G33" s="2"/>
      <c r="H33" s="26">
        <v>10</v>
      </c>
      <c r="I33" s="26">
        <v>10000000</v>
      </c>
      <c r="J33" s="26">
        <v>10000000</v>
      </c>
      <c r="K33" s="27"/>
      <c r="L33" s="27" t="s">
        <v>166</v>
      </c>
      <c r="M33" s="27" t="s">
        <v>166</v>
      </c>
      <c r="N33" s="27" t="s">
        <v>234</v>
      </c>
      <c r="O33" s="28">
        <v>50</v>
      </c>
      <c r="P33" s="28">
        <v>5</v>
      </c>
      <c r="Q33" s="2">
        <v>4</v>
      </c>
      <c r="R33" s="2"/>
      <c r="S33" s="26">
        <v>100000</v>
      </c>
      <c r="T33" s="26" t="s">
        <v>1815</v>
      </c>
      <c r="U33" s="26" t="s">
        <v>1815</v>
      </c>
      <c r="V33" s="30"/>
      <c r="W33" s="27" t="s">
        <v>200</v>
      </c>
      <c r="X33" s="27" t="s">
        <v>152</v>
      </c>
      <c r="Y33" s="27">
        <f t="shared" si="0"/>
        <v>36281000</v>
      </c>
      <c r="Z33" s="27"/>
      <c r="AA33" s="73">
        <v>99400</v>
      </c>
    </row>
    <row r="34" spans="1:29" ht="12.75" customHeight="1">
      <c r="A34" s="2" t="s">
        <v>288</v>
      </c>
      <c r="B34" s="2" t="s">
        <v>1902</v>
      </c>
      <c r="C34" s="2" t="s">
        <v>1902</v>
      </c>
      <c r="D34" s="2" t="s">
        <v>23</v>
      </c>
      <c r="E34" s="2">
        <v>42</v>
      </c>
      <c r="F34" s="2"/>
      <c r="G34" s="2"/>
      <c r="H34" s="26">
        <v>1</v>
      </c>
      <c r="I34" s="26">
        <v>1000000</v>
      </c>
      <c r="J34" s="26">
        <v>1000000</v>
      </c>
      <c r="K34" s="27">
        <v>2000</v>
      </c>
      <c r="L34" s="27">
        <v>2000000000</v>
      </c>
      <c r="M34" s="27">
        <v>200000</v>
      </c>
      <c r="N34" s="27">
        <v>200000000000</v>
      </c>
      <c r="O34" s="28">
        <v>5</v>
      </c>
      <c r="P34" s="28">
        <v>0.5</v>
      </c>
      <c r="Q34" s="2">
        <v>3</v>
      </c>
      <c r="R34" s="2"/>
      <c r="S34" s="26">
        <v>100</v>
      </c>
      <c r="T34" s="26">
        <v>100</v>
      </c>
      <c r="U34" s="26">
        <v>100</v>
      </c>
      <c r="V34" s="30"/>
      <c r="W34" s="27" t="s">
        <v>200</v>
      </c>
      <c r="X34" s="27" t="s">
        <v>200</v>
      </c>
      <c r="Y34" s="27">
        <f t="shared" si="0"/>
        <v>0.51479166666666665</v>
      </c>
      <c r="Z34" s="27"/>
      <c r="AB34" s="6">
        <v>12.355</v>
      </c>
    </row>
    <row r="35" spans="1:29" ht="12.75" customHeight="1">
      <c r="A35" s="2" t="s">
        <v>290</v>
      </c>
      <c r="B35" s="2" t="s">
        <v>1903</v>
      </c>
      <c r="C35" s="2" t="s">
        <v>1903</v>
      </c>
      <c r="D35" s="2" t="s">
        <v>23</v>
      </c>
      <c r="E35" s="2">
        <v>43</v>
      </c>
      <c r="F35" s="2"/>
      <c r="G35" s="2"/>
      <c r="H35" s="26">
        <v>1</v>
      </c>
      <c r="I35" s="26">
        <v>1000000</v>
      </c>
      <c r="J35" s="26">
        <v>1000000</v>
      </c>
      <c r="K35" s="27">
        <v>7000</v>
      </c>
      <c r="L35" s="27">
        <v>7000000000</v>
      </c>
      <c r="M35" s="27">
        <v>70000</v>
      </c>
      <c r="N35" s="27">
        <v>70000000000</v>
      </c>
      <c r="O35" s="28">
        <v>5</v>
      </c>
      <c r="P35" s="28">
        <v>0.5</v>
      </c>
      <c r="Q35" s="2">
        <v>3</v>
      </c>
      <c r="R35" s="2"/>
      <c r="S35" s="26">
        <v>10</v>
      </c>
      <c r="T35" s="26">
        <v>10</v>
      </c>
      <c r="U35" s="26">
        <v>10</v>
      </c>
      <c r="V35" s="30"/>
      <c r="W35" s="27" t="s">
        <v>200</v>
      </c>
      <c r="X35" s="27" t="s">
        <v>200</v>
      </c>
      <c r="Y35" s="27">
        <f t="shared" si="0"/>
        <v>0.9291666666666667</v>
      </c>
      <c r="Z35" s="27"/>
      <c r="AB35" s="6">
        <v>22.3</v>
      </c>
    </row>
    <row r="36" spans="1:29" ht="12.75" customHeight="1">
      <c r="A36" s="2" t="s">
        <v>302</v>
      </c>
      <c r="B36" s="2" t="s">
        <v>1904</v>
      </c>
      <c r="C36" s="2" t="s">
        <v>1904</v>
      </c>
      <c r="D36" s="2" t="s">
        <v>25</v>
      </c>
      <c r="E36" s="2">
        <v>43</v>
      </c>
      <c r="F36" s="2"/>
      <c r="G36" s="2"/>
      <c r="H36" s="26">
        <v>1</v>
      </c>
      <c r="I36" s="26">
        <v>1000000</v>
      </c>
      <c r="J36" s="26">
        <v>1000000</v>
      </c>
      <c r="K36" s="27" t="s">
        <v>200</v>
      </c>
      <c r="L36" s="27" t="s">
        <v>234</v>
      </c>
      <c r="M36" s="27" t="s">
        <v>200</v>
      </c>
      <c r="N36" s="27" t="s">
        <v>234</v>
      </c>
      <c r="O36" s="28">
        <v>50</v>
      </c>
      <c r="P36" s="28">
        <v>5</v>
      </c>
      <c r="Q36" s="2">
        <v>4</v>
      </c>
      <c r="R36" s="2"/>
      <c r="S36" s="26">
        <v>10</v>
      </c>
      <c r="T36" s="26" t="s">
        <v>1815</v>
      </c>
      <c r="U36" s="26" t="s">
        <v>1815</v>
      </c>
      <c r="V36" s="30"/>
      <c r="W36" s="27" t="s">
        <v>200</v>
      </c>
      <c r="X36" s="27"/>
      <c r="Y36" s="27">
        <f t="shared" si="0"/>
        <v>0.16212499999999999</v>
      </c>
      <c r="Z36" s="27"/>
      <c r="AB36" s="6">
        <v>3.891</v>
      </c>
    </row>
    <row r="37" spans="1:29" ht="12.75" customHeight="1">
      <c r="A37" s="2" t="s">
        <v>292</v>
      </c>
      <c r="B37" s="2" t="s">
        <v>1905</v>
      </c>
      <c r="C37" s="2" t="s">
        <v>1905</v>
      </c>
      <c r="D37" s="2" t="s">
        <v>23</v>
      </c>
      <c r="E37" s="2">
        <v>44</v>
      </c>
      <c r="F37" s="2"/>
      <c r="G37" s="2"/>
      <c r="H37" s="26">
        <v>0.1</v>
      </c>
      <c r="I37" s="26">
        <v>100000</v>
      </c>
      <c r="J37" s="26">
        <v>100000</v>
      </c>
      <c r="K37" s="27" t="s">
        <v>200</v>
      </c>
      <c r="L37" s="27" t="s">
        <v>234</v>
      </c>
      <c r="M37" s="27" t="s">
        <v>200</v>
      </c>
      <c r="N37" s="27" t="s">
        <v>234</v>
      </c>
      <c r="O37" s="28">
        <v>50</v>
      </c>
      <c r="P37" s="28">
        <v>5</v>
      </c>
      <c r="Q37" s="2">
        <v>4</v>
      </c>
      <c r="R37" s="2"/>
      <c r="S37" s="26">
        <v>10</v>
      </c>
      <c r="T37" s="26" t="s">
        <v>1815</v>
      </c>
      <c r="U37" s="26" t="s">
        <v>1815</v>
      </c>
      <c r="V37" s="30"/>
      <c r="W37" s="27" t="s">
        <v>200</v>
      </c>
      <c r="X37" s="27"/>
      <c r="Y37" s="27">
        <f t="shared" si="0"/>
        <v>1.5368055555555555E-2</v>
      </c>
      <c r="Z37" s="27"/>
      <c r="AC37" s="6">
        <v>22.13</v>
      </c>
    </row>
    <row r="38" spans="1:29" ht="12.75" customHeight="1">
      <c r="A38" s="2" t="s">
        <v>306</v>
      </c>
      <c r="B38" s="2" t="s">
        <v>1906</v>
      </c>
      <c r="C38" s="2" t="s">
        <v>1906</v>
      </c>
      <c r="D38" s="2" t="s">
        <v>25</v>
      </c>
      <c r="E38" s="2">
        <v>44</v>
      </c>
      <c r="F38" s="2" t="s">
        <v>156</v>
      </c>
      <c r="G38" s="2"/>
      <c r="H38" s="26">
        <v>10</v>
      </c>
      <c r="I38" s="26">
        <v>10000000</v>
      </c>
      <c r="J38" s="26">
        <v>10000000</v>
      </c>
      <c r="K38" s="27" t="s">
        <v>200</v>
      </c>
      <c r="L38" s="27" t="s">
        <v>234</v>
      </c>
      <c r="M38" s="27" t="s">
        <v>200</v>
      </c>
      <c r="N38" s="27" t="s">
        <v>234</v>
      </c>
      <c r="O38" s="28">
        <v>5</v>
      </c>
      <c r="P38" s="28">
        <v>0.5</v>
      </c>
      <c r="Q38" s="2">
        <v>3</v>
      </c>
      <c r="R38" s="2"/>
      <c r="S38" s="26">
        <v>100</v>
      </c>
      <c r="T38" s="26" t="s">
        <v>1815</v>
      </c>
      <c r="U38" s="26" t="s">
        <v>1815</v>
      </c>
      <c r="V38" s="30"/>
      <c r="W38" s="27" t="s">
        <v>200</v>
      </c>
      <c r="X38" s="27"/>
      <c r="Y38" s="27">
        <f t="shared" si="0"/>
        <v>2.4420833333333332</v>
      </c>
      <c r="Z38" s="27"/>
      <c r="AB38" s="6">
        <v>58.61</v>
      </c>
    </row>
    <row r="39" spans="1:29" ht="12.75" customHeight="1">
      <c r="A39" s="2" t="s">
        <v>304</v>
      </c>
      <c r="B39" s="2" t="s">
        <v>1907</v>
      </c>
      <c r="C39" s="2" t="s">
        <v>1907</v>
      </c>
      <c r="D39" s="2" t="s">
        <v>25</v>
      </c>
      <c r="E39" s="2">
        <v>44</v>
      </c>
      <c r="F39" s="2"/>
      <c r="G39" s="2"/>
      <c r="H39" s="26">
        <v>0.1</v>
      </c>
      <c r="I39" s="26">
        <v>100000</v>
      </c>
      <c r="J39" s="26">
        <v>100000</v>
      </c>
      <c r="K39" s="27">
        <v>5000</v>
      </c>
      <c r="L39" s="27">
        <v>5000000000</v>
      </c>
      <c r="M39" s="27">
        <v>30000</v>
      </c>
      <c r="N39" s="27">
        <v>30000000000</v>
      </c>
      <c r="O39" s="28">
        <v>5</v>
      </c>
      <c r="P39" s="28">
        <v>0.5</v>
      </c>
      <c r="Q39" s="2">
        <v>3</v>
      </c>
      <c r="R39" s="2"/>
      <c r="S39" s="26">
        <v>10</v>
      </c>
      <c r="T39" s="26" t="s">
        <v>1815</v>
      </c>
      <c r="U39" s="26" t="s">
        <v>1815</v>
      </c>
      <c r="V39" s="30"/>
      <c r="W39" s="27" t="s">
        <v>200</v>
      </c>
      <c r="X39" s="27" t="s">
        <v>200</v>
      </c>
      <c r="Y39" s="27">
        <f t="shared" si="0"/>
        <v>0.16541666666666668</v>
      </c>
      <c r="Z39" s="27"/>
      <c r="AB39" s="6">
        <v>3.97</v>
      </c>
    </row>
    <row r="40" spans="1:29" ht="12.75" customHeight="1">
      <c r="A40" s="2" t="s">
        <v>316</v>
      </c>
      <c r="B40" s="2" t="s">
        <v>1908</v>
      </c>
      <c r="C40" s="2" t="s">
        <v>1908</v>
      </c>
      <c r="D40" s="2" t="s">
        <v>26</v>
      </c>
      <c r="E40" s="2">
        <v>44</v>
      </c>
      <c r="F40" s="2"/>
      <c r="G40" s="2"/>
      <c r="H40" s="26">
        <v>0.1</v>
      </c>
      <c r="I40" s="26">
        <v>100000</v>
      </c>
      <c r="J40" s="26">
        <v>100000</v>
      </c>
      <c r="K40" s="27">
        <v>5000</v>
      </c>
      <c r="L40" s="27">
        <v>5000000000</v>
      </c>
      <c r="M40" s="27">
        <v>30000</v>
      </c>
      <c r="N40" s="27">
        <v>30000000000</v>
      </c>
      <c r="O40" s="28">
        <v>5</v>
      </c>
      <c r="P40" s="28">
        <v>0.05</v>
      </c>
      <c r="Q40" s="2">
        <v>2</v>
      </c>
      <c r="R40" s="13" t="s">
        <v>17</v>
      </c>
      <c r="S40" s="26">
        <v>10</v>
      </c>
      <c r="T40" s="26" t="s">
        <v>1815</v>
      </c>
      <c r="U40" s="26" t="s">
        <v>1815</v>
      </c>
      <c r="V40" s="30"/>
      <c r="W40" s="27" t="s">
        <v>129</v>
      </c>
      <c r="X40" s="27" t="s">
        <v>200</v>
      </c>
      <c r="Y40" s="27">
        <f t="shared" si="0"/>
        <v>21571.5</v>
      </c>
      <c r="Z40" s="27"/>
      <c r="AA40" s="6">
        <v>59.1</v>
      </c>
    </row>
    <row r="41" spans="1:29" ht="12.75" customHeight="1">
      <c r="A41" s="2" t="s">
        <v>298</v>
      </c>
      <c r="B41" s="2" t="s">
        <v>1909</v>
      </c>
      <c r="C41" s="2" t="s">
        <v>1909</v>
      </c>
      <c r="D41" s="2" t="s">
        <v>24</v>
      </c>
      <c r="E41" s="2">
        <v>45</v>
      </c>
      <c r="F41" s="2"/>
      <c r="G41" s="2"/>
      <c r="H41" s="26">
        <v>10</v>
      </c>
      <c r="I41" s="26">
        <v>10000000</v>
      </c>
      <c r="J41" s="26">
        <v>10000000</v>
      </c>
      <c r="K41" s="27">
        <v>400000</v>
      </c>
      <c r="L41" s="27">
        <v>400000000000</v>
      </c>
      <c r="M41" s="27">
        <v>100000000</v>
      </c>
      <c r="N41" s="27">
        <v>100000000000000</v>
      </c>
      <c r="O41" s="28">
        <v>5</v>
      </c>
      <c r="P41" s="28">
        <v>0.5</v>
      </c>
      <c r="Q41" s="2">
        <v>3</v>
      </c>
      <c r="R41" s="2"/>
      <c r="S41" s="26">
        <v>10000</v>
      </c>
      <c r="T41" s="26">
        <v>100</v>
      </c>
      <c r="U41" s="26">
        <v>10000</v>
      </c>
      <c r="V41" s="30"/>
      <c r="W41" s="27" t="s">
        <v>200</v>
      </c>
      <c r="X41" s="27" t="s">
        <v>200</v>
      </c>
      <c r="Y41" s="27">
        <f t="shared" si="0"/>
        <v>163</v>
      </c>
      <c r="Z41" s="27">
        <v>163</v>
      </c>
    </row>
    <row r="42" spans="1:29" ht="12.75" customHeight="1">
      <c r="A42" s="2" t="s">
        <v>294</v>
      </c>
      <c r="B42" s="2" t="s">
        <v>1910</v>
      </c>
      <c r="C42" s="2" t="s">
        <v>1910</v>
      </c>
      <c r="D42" s="2" t="s">
        <v>23</v>
      </c>
      <c r="E42" s="2">
        <v>45</v>
      </c>
      <c r="F42" s="2"/>
      <c r="G42" s="2"/>
      <c r="H42" s="26">
        <v>0.1</v>
      </c>
      <c r="I42" s="26">
        <v>100000</v>
      </c>
      <c r="J42" s="26">
        <v>100000</v>
      </c>
      <c r="K42" s="27" t="s">
        <v>200</v>
      </c>
      <c r="L42" s="27" t="s">
        <v>234</v>
      </c>
      <c r="M42" s="27" t="s">
        <v>200</v>
      </c>
      <c r="N42" s="27" t="s">
        <v>234</v>
      </c>
      <c r="O42" s="28">
        <v>50</v>
      </c>
      <c r="P42" s="28">
        <v>5</v>
      </c>
      <c r="Q42" s="2">
        <v>4</v>
      </c>
      <c r="R42" s="2"/>
      <c r="S42" s="26">
        <v>10</v>
      </c>
      <c r="T42" s="26" t="s">
        <v>1815</v>
      </c>
      <c r="U42" s="26" t="s">
        <v>1815</v>
      </c>
      <c r="V42" s="30"/>
      <c r="W42" s="27" t="s">
        <v>200</v>
      </c>
      <c r="X42" s="27"/>
      <c r="Y42" s="27">
        <f t="shared" si="0"/>
        <v>1.2368055555555554E-2</v>
      </c>
      <c r="Z42" s="27"/>
      <c r="AC42" s="6">
        <v>17.809999999999999</v>
      </c>
    </row>
    <row r="43" spans="1:29" ht="12.75" customHeight="1">
      <c r="A43" s="2" t="s">
        <v>318</v>
      </c>
      <c r="B43" s="2" t="s">
        <v>1911</v>
      </c>
      <c r="C43" s="2" t="s">
        <v>1911</v>
      </c>
      <c r="D43" s="2" t="s">
        <v>26</v>
      </c>
      <c r="E43" s="2">
        <v>45</v>
      </c>
      <c r="F43" s="2"/>
      <c r="G43" s="2"/>
      <c r="H43" s="26">
        <v>1</v>
      </c>
      <c r="I43" s="26">
        <v>1000000</v>
      </c>
      <c r="J43" s="26">
        <v>1000000</v>
      </c>
      <c r="K43" s="27" t="s">
        <v>200</v>
      </c>
      <c r="L43" s="27" t="s">
        <v>234</v>
      </c>
      <c r="M43" s="27" t="s">
        <v>200</v>
      </c>
      <c r="N43" s="27" t="s">
        <v>234</v>
      </c>
      <c r="O43" s="28">
        <v>50</v>
      </c>
      <c r="P43" s="28">
        <v>5</v>
      </c>
      <c r="Q43" s="2">
        <v>4</v>
      </c>
      <c r="R43" s="2"/>
      <c r="S43" s="26">
        <v>10</v>
      </c>
      <c r="T43" s="26" t="s">
        <v>1815</v>
      </c>
      <c r="U43" s="26" t="s">
        <v>1815</v>
      </c>
      <c r="V43" s="30"/>
      <c r="W43" s="27" t="s">
        <v>200</v>
      </c>
      <c r="X43" s="27"/>
      <c r="Y43" s="27">
        <f t="shared" si="0"/>
        <v>0.12833333333333335</v>
      </c>
      <c r="Z43" s="27"/>
      <c r="AC43" s="6">
        <v>184.8</v>
      </c>
    </row>
    <row r="44" spans="1:29" ht="12.75" customHeight="1">
      <c r="A44" s="2" t="s">
        <v>308</v>
      </c>
      <c r="B44" s="2" t="s">
        <v>1912</v>
      </c>
      <c r="C44" s="2" t="s">
        <v>1912</v>
      </c>
      <c r="D44" s="2" t="s">
        <v>25</v>
      </c>
      <c r="E44" s="2">
        <v>46</v>
      </c>
      <c r="F44" s="2"/>
      <c r="G44" s="2"/>
      <c r="H44" s="26">
        <v>1</v>
      </c>
      <c r="I44" s="26">
        <v>1000000</v>
      </c>
      <c r="J44" s="26">
        <v>1000000</v>
      </c>
      <c r="K44" s="27">
        <v>5000</v>
      </c>
      <c r="L44" s="27">
        <v>5000000000</v>
      </c>
      <c r="M44" s="27">
        <v>30000</v>
      </c>
      <c r="N44" s="27">
        <v>30000000000</v>
      </c>
      <c r="O44" s="28">
        <v>5</v>
      </c>
      <c r="P44" s="28">
        <v>0.5</v>
      </c>
      <c r="Q44" s="2">
        <v>3</v>
      </c>
      <c r="R44" s="2"/>
      <c r="S44" s="26">
        <v>10</v>
      </c>
      <c r="T44" s="26">
        <v>0.1</v>
      </c>
      <c r="U44" s="26">
        <v>10</v>
      </c>
      <c r="V44" s="30"/>
      <c r="W44" s="27" t="s">
        <v>200</v>
      </c>
      <c r="X44" s="27" t="s">
        <v>200</v>
      </c>
      <c r="Y44" s="27">
        <f t="shared" si="0"/>
        <v>83.787999999999997</v>
      </c>
      <c r="Z44" s="27">
        <v>83.787999999999997</v>
      </c>
    </row>
    <row r="45" spans="1:29" ht="12.75" customHeight="1">
      <c r="A45" s="2" t="s">
        <v>300</v>
      </c>
      <c r="B45" s="2" t="s">
        <v>1913</v>
      </c>
      <c r="C45" s="2" t="s">
        <v>1913</v>
      </c>
      <c r="D45" s="2" t="s">
        <v>24</v>
      </c>
      <c r="E45" s="2">
        <v>47</v>
      </c>
      <c r="F45" s="2"/>
      <c r="G45" s="2"/>
      <c r="H45" s="26">
        <v>1</v>
      </c>
      <c r="I45" s="26">
        <v>1000000</v>
      </c>
      <c r="J45" s="26">
        <v>1000000</v>
      </c>
      <c r="K45" s="27">
        <v>30000</v>
      </c>
      <c r="L45" s="27">
        <v>30000000000</v>
      </c>
      <c r="M45" s="27">
        <v>60000</v>
      </c>
      <c r="N45" s="27">
        <v>60000000000</v>
      </c>
      <c r="O45" s="28">
        <v>5</v>
      </c>
      <c r="P45" s="28">
        <v>0.5</v>
      </c>
      <c r="Q45" s="2">
        <v>3</v>
      </c>
      <c r="R45" s="2"/>
      <c r="S45" s="26">
        <v>10</v>
      </c>
      <c r="T45" s="26">
        <v>10</v>
      </c>
      <c r="U45" s="26">
        <v>10</v>
      </c>
      <c r="V45" s="30"/>
      <c r="W45" s="27" t="s">
        <v>129</v>
      </c>
      <c r="X45" s="27" t="s">
        <v>200</v>
      </c>
      <c r="Y45" s="27">
        <f t="shared" si="0"/>
        <v>4.5359999999999996</v>
      </c>
      <c r="Z45" s="27">
        <v>4.5359999999999996</v>
      </c>
    </row>
    <row r="46" spans="1:29" ht="12.75" customHeight="1">
      <c r="A46" s="2" t="s">
        <v>310</v>
      </c>
      <c r="B46" s="2" t="s">
        <v>1914</v>
      </c>
      <c r="C46" s="2" t="s">
        <v>1914</v>
      </c>
      <c r="D46" s="2" t="s">
        <v>25</v>
      </c>
      <c r="E46" s="2">
        <v>47</v>
      </c>
      <c r="F46" s="2"/>
      <c r="G46" s="2"/>
      <c r="H46" s="26">
        <v>1</v>
      </c>
      <c r="I46" s="26">
        <v>1000000</v>
      </c>
      <c r="J46" s="26">
        <v>1000000</v>
      </c>
      <c r="K46" s="27">
        <v>100000</v>
      </c>
      <c r="L46" s="27">
        <v>100000000000</v>
      </c>
      <c r="M46" s="27">
        <v>700000</v>
      </c>
      <c r="N46" s="27">
        <v>700000000000</v>
      </c>
      <c r="O46" s="28">
        <v>5</v>
      </c>
      <c r="P46" s="28">
        <v>0.5</v>
      </c>
      <c r="Q46" s="2">
        <v>3</v>
      </c>
      <c r="R46" s="2"/>
      <c r="S46" s="26">
        <v>100</v>
      </c>
      <c r="T46" s="26">
        <v>100</v>
      </c>
      <c r="U46" s="26">
        <v>100</v>
      </c>
      <c r="V46" s="30"/>
      <c r="W46" s="27" t="s">
        <v>200</v>
      </c>
      <c r="X46" s="27" t="s">
        <v>200</v>
      </c>
      <c r="Y46" s="27">
        <f t="shared" si="0"/>
        <v>3.3492000000000002</v>
      </c>
      <c r="Z46" s="27">
        <v>3.3492000000000002</v>
      </c>
    </row>
    <row r="47" spans="1:29" ht="12.75" customHeight="1">
      <c r="A47" s="2" t="s">
        <v>320</v>
      </c>
      <c r="B47" s="2" t="s">
        <v>1915</v>
      </c>
      <c r="C47" s="2" t="s">
        <v>1915</v>
      </c>
      <c r="D47" s="2" t="s">
        <v>27</v>
      </c>
      <c r="E47" s="2">
        <v>47</v>
      </c>
      <c r="F47" s="2"/>
      <c r="G47" s="2"/>
      <c r="H47" s="26">
        <v>0.1</v>
      </c>
      <c r="I47" s="26">
        <v>100000</v>
      </c>
      <c r="J47" s="26">
        <v>100000</v>
      </c>
      <c r="K47" s="27" t="s">
        <v>200</v>
      </c>
      <c r="L47" s="27" t="s">
        <v>234</v>
      </c>
      <c r="M47" s="27" t="s">
        <v>200</v>
      </c>
      <c r="N47" s="27" t="s">
        <v>234</v>
      </c>
      <c r="O47" s="28">
        <v>50</v>
      </c>
      <c r="P47" s="28">
        <v>5</v>
      </c>
      <c r="Q47" s="2">
        <v>4</v>
      </c>
      <c r="R47" s="2"/>
      <c r="S47" s="26">
        <v>10</v>
      </c>
      <c r="T47" s="26" t="s">
        <v>1815</v>
      </c>
      <c r="U47" s="26" t="s">
        <v>1815</v>
      </c>
      <c r="V47" s="30"/>
      <c r="W47" s="27" t="s">
        <v>200</v>
      </c>
      <c r="X47" s="27"/>
      <c r="Y47" s="27">
        <f t="shared" si="0"/>
        <v>2.2638888888888889E-2</v>
      </c>
      <c r="Z47" s="27"/>
      <c r="AC47" s="6">
        <v>32.6</v>
      </c>
    </row>
    <row r="48" spans="1:29" ht="12.75" customHeight="1">
      <c r="A48" s="2" t="s">
        <v>326</v>
      </c>
      <c r="B48" s="2" t="s">
        <v>1916</v>
      </c>
      <c r="C48" s="2" t="s">
        <v>1916</v>
      </c>
      <c r="D48" s="2" t="s">
        <v>28</v>
      </c>
      <c r="E48" s="2">
        <v>48</v>
      </c>
      <c r="F48" s="2"/>
      <c r="G48" s="2"/>
      <c r="H48" s="26">
        <v>1</v>
      </c>
      <c r="I48" s="26">
        <v>1000000</v>
      </c>
      <c r="J48" s="26">
        <v>1000000</v>
      </c>
      <c r="K48" s="27" t="s">
        <v>200</v>
      </c>
      <c r="L48" s="27" t="s">
        <v>234</v>
      </c>
      <c r="M48" s="27" t="s">
        <v>200</v>
      </c>
      <c r="N48" s="27" t="s">
        <v>234</v>
      </c>
      <c r="O48" s="28">
        <v>5</v>
      </c>
      <c r="P48" s="28">
        <v>0.5</v>
      </c>
      <c r="Q48" s="2">
        <v>3</v>
      </c>
      <c r="R48" s="2"/>
      <c r="S48" s="26">
        <v>100</v>
      </c>
      <c r="T48" s="26" t="s">
        <v>1815</v>
      </c>
      <c r="U48" s="26" t="s">
        <v>1815</v>
      </c>
      <c r="V48" s="30"/>
      <c r="W48" s="27" t="s">
        <v>200</v>
      </c>
      <c r="X48" s="27"/>
      <c r="Y48" s="27">
        <f t="shared" si="0"/>
        <v>0.89833333333333332</v>
      </c>
      <c r="Z48" s="27"/>
      <c r="AB48" s="6">
        <v>21.56</v>
      </c>
    </row>
    <row r="49" spans="1:29" ht="12.75" customHeight="1">
      <c r="A49" s="2" t="s">
        <v>312</v>
      </c>
      <c r="B49" s="2" t="s">
        <v>1917</v>
      </c>
      <c r="C49" s="2" t="s">
        <v>1917</v>
      </c>
      <c r="D49" s="2" t="s">
        <v>25</v>
      </c>
      <c r="E49" s="2">
        <v>48</v>
      </c>
      <c r="F49" s="2"/>
      <c r="G49" s="2"/>
      <c r="H49" s="26">
        <v>0.1</v>
      </c>
      <c r="I49" s="26">
        <v>100000</v>
      </c>
      <c r="J49" s="26">
        <v>100000</v>
      </c>
      <c r="K49" s="27">
        <v>3000</v>
      </c>
      <c r="L49" s="27">
        <v>3000000000</v>
      </c>
      <c r="M49" s="27">
        <v>20000</v>
      </c>
      <c r="N49" s="27">
        <v>20000000000</v>
      </c>
      <c r="O49" s="28">
        <v>5</v>
      </c>
      <c r="P49" s="28">
        <v>0.5</v>
      </c>
      <c r="Q49" s="2">
        <v>3</v>
      </c>
      <c r="R49" s="2"/>
      <c r="S49" s="26">
        <v>10</v>
      </c>
      <c r="T49" s="26">
        <v>1</v>
      </c>
      <c r="U49" s="26">
        <v>10</v>
      </c>
      <c r="V49" s="30"/>
      <c r="W49" s="27" t="s">
        <v>200</v>
      </c>
      <c r="X49" s="27" t="s">
        <v>200</v>
      </c>
      <c r="Y49" s="27">
        <f t="shared" si="0"/>
        <v>1.8195833333333333</v>
      </c>
      <c r="Z49" s="27"/>
      <c r="AB49" s="6">
        <v>43.67</v>
      </c>
    </row>
    <row r="50" spans="1:29" ht="12.75" customHeight="1">
      <c r="A50" s="2" t="s">
        <v>322</v>
      </c>
      <c r="B50" s="2" t="s">
        <v>1918</v>
      </c>
      <c r="C50" s="2" t="s">
        <v>1918</v>
      </c>
      <c r="D50" s="2" t="s">
        <v>27</v>
      </c>
      <c r="E50" s="2">
        <v>48</v>
      </c>
      <c r="F50" s="2"/>
      <c r="G50" s="2"/>
      <c r="H50" s="26">
        <v>0.1</v>
      </c>
      <c r="I50" s="26">
        <v>100000</v>
      </c>
      <c r="J50" s="26">
        <v>100000</v>
      </c>
      <c r="K50" s="27">
        <v>4000</v>
      </c>
      <c r="L50" s="27">
        <v>4000000000</v>
      </c>
      <c r="M50" s="27">
        <v>20000</v>
      </c>
      <c r="N50" s="27">
        <v>20000000000</v>
      </c>
      <c r="O50" s="28">
        <v>5</v>
      </c>
      <c r="P50" s="28">
        <v>0.5</v>
      </c>
      <c r="Q50" s="2">
        <v>3</v>
      </c>
      <c r="R50" s="2"/>
      <c r="S50" s="26">
        <v>10</v>
      </c>
      <c r="T50" s="26">
        <v>1</v>
      </c>
      <c r="U50" s="26">
        <v>10</v>
      </c>
      <c r="V50" s="30"/>
      <c r="W50" s="27" t="s">
        <v>200</v>
      </c>
      <c r="X50" s="27" t="s">
        <v>200</v>
      </c>
      <c r="Y50" s="27">
        <f t="shared" si="0"/>
        <v>15.9735</v>
      </c>
      <c r="Z50" s="27">
        <v>15.9735</v>
      </c>
    </row>
    <row r="51" spans="1:29" ht="12.75" customHeight="1">
      <c r="A51" s="2" t="s">
        <v>328</v>
      </c>
      <c r="B51" s="2" t="s">
        <v>1919</v>
      </c>
      <c r="C51" s="2" t="s">
        <v>1919</v>
      </c>
      <c r="D51" s="2" t="s">
        <v>28</v>
      </c>
      <c r="E51" s="2">
        <v>49</v>
      </c>
      <c r="F51" s="2"/>
      <c r="G51" s="2"/>
      <c r="H51" s="26">
        <v>1</v>
      </c>
      <c r="I51" s="26">
        <v>1000000</v>
      </c>
      <c r="J51" s="26">
        <v>1000000</v>
      </c>
      <c r="K51" s="27" t="s">
        <v>200</v>
      </c>
      <c r="L51" s="27" t="s">
        <v>234</v>
      </c>
      <c r="M51" s="27" t="s">
        <v>200</v>
      </c>
      <c r="N51" s="27" t="s">
        <v>234</v>
      </c>
      <c r="O51" s="28">
        <v>50</v>
      </c>
      <c r="P51" s="28">
        <v>5</v>
      </c>
      <c r="Q51" s="2">
        <v>4</v>
      </c>
      <c r="R51" s="2"/>
      <c r="S51" s="26">
        <v>10</v>
      </c>
      <c r="T51" s="26" t="s">
        <v>1815</v>
      </c>
      <c r="U51" s="26" t="s">
        <v>1815</v>
      </c>
      <c r="V51" s="30"/>
      <c r="W51" s="27" t="s">
        <v>200</v>
      </c>
      <c r="X51" s="27"/>
      <c r="Y51" s="27">
        <f t="shared" si="0"/>
        <v>2.9374999999999998E-2</v>
      </c>
      <c r="Z51" s="27"/>
      <c r="AC51" s="6">
        <v>42.3</v>
      </c>
    </row>
    <row r="52" spans="1:29" ht="12.75" customHeight="1">
      <c r="A52" s="2" t="s">
        <v>314</v>
      </c>
      <c r="B52" s="2" t="s">
        <v>1920</v>
      </c>
      <c r="C52" s="2" t="s">
        <v>1920</v>
      </c>
      <c r="D52" s="2" t="s">
        <v>25</v>
      </c>
      <c r="E52" s="2">
        <v>49</v>
      </c>
      <c r="F52" s="2"/>
      <c r="G52" s="2"/>
      <c r="H52" s="26">
        <v>0.1</v>
      </c>
      <c r="I52" s="26">
        <v>100000</v>
      </c>
      <c r="J52" s="26">
        <v>100000</v>
      </c>
      <c r="K52" s="27" t="s">
        <v>200</v>
      </c>
      <c r="L52" s="27" t="s">
        <v>234</v>
      </c>
      <c r="M52" s="27" t="s">
        <v>200</v>
      </c>
      <c r="N52" s="27" t="s">
        <v>234</v>
      </c>
      <c r="O52" s="28">
        <v>50</v>
      </c>
      <c r="P52" s="28">
        <v>5</v>
      </c>
      <c r="Q52" s="2">
        <v>4</v>
      </c>
      <c r="R52" s="2"/>
      <c r="S52" s="26">
        <v>1000</v>
      </c>
      <c r="T52" s="26" t="s">
        <v>1815</v>
      </c>
      <c r="U52" s="26" t="s">
        <v>1815</v>
      </c>
      <c r="V52" s="30"/>
      <c r="W52" s="27" t="s">
        <v>200</v>
      </c>
      <c r="X52" s="27"/>
      <c r="Y52" s="27">
        <f t="shared" si="0"/>
        <v>3.9708333333333332E-2</v>
      </c>
      <c r="Z52" s="27"/>
      <c r="AC52" s="6">
        <v>57.18</v>
      </c>
    </row>
    <row r="53" spans="1:29" ht="12.75" customHeight="1">
      <c r="A53" s="2" t="s">
        <v>324</v>
      </c>
      <c r="B53" s="2" t="s">
        <v>1921</v>
      </c>
      <c r="C53" s="2" t="s">
        <v>1921</v>
      </c>
      <c r="D53" s="2" t="s">
        <v>27</v>
      </c>
      <c r="E53" s="2">
        <v>49</v>
      </c>
      <c r="F53" s="2"/>
      <c r="G53" s="2"/>
      <c r="H53" s="26">
        <v>10</v>
      </c>
      <c r="I53" s="26">
        <v>10000000</v>
      </c>
      <c r="J53" s="26">
        <v>10000000</v>
      </c>
      <c r="K53" s="27">
        <v>400000</v>
      </c>
      <c r="L53" s="27">
        <v>400000000000</v>
      </c>
      <c r="M53" s="27">
        <v>2000000000</v>
      </c>
      <c r="N53" s="27">
        <v>2000000000000000</v>
      </c>
      <c r="O53" s="28">
        <v>50</v>
      </c>
      <c r="P53" s="28">
        <v>5</v>
      </c>
      <c r="Q53" s="2">
        <v>4</v>
      </c>
      <c r="R53" s="2"/>
      <c r="S53" s="26">
        <v>10000</v>
      </c>
      <c r="T53" s="26" t="s">
        <v>1815</v>
      </c>
      <c r="U53" s="26" t="s">
        <v>1815</v>
      </c>
      <c r="V53" s="30"/>
      <c r="W53" s="27" t="s">
        <v>200</v>
      </c>
      <c r="X53" s="27" t="s">
        <v>200</v>
      </c>
      <c r="Y53" s="27">
        <f t="shared" si="0"/>
        <v>330</v>
      </c>
      <c r="Z53" s="27">
        <v>330</v>
      </c>
    </row>
    <row r="54" spans="1:29" ht="12.75" customHeight="1">
      <c r="A54" s="2" t="s">
        <v>330</v>
      </c>
      <c r="B54" s="2" t="s">
        <v>1922</v>
      </c>
      <c r="C54" s="2" t="s">
        <v>1922</v>
      </c>
      <c r="D54" s="2" t="s">
        <v>28</v>
      </c>
      <c r="E54" s="2">
        <v>51</v>
      </c>
      <c r="F54" s="2"/>
      <c r="G54" s="2"/>
      <c r="H54" s="26">
        <v>10</v>
      </c>
      <c r="I54" s="26">
        <v>10000000</v>
      </c>
      <c r="J54" s="26">
        <v>10000000</v>
      </c>
      <c r="K54" s="27">
        <v>300000</v>
      </c>
      <c r="L54" s="27">
        <v>300000000000</v>
      </c>
      <c r="M54" s="27">
        <v>2000000</v>
      </c>
      <c r="N54" s="27">
        <v>2000000000000</v>
      </c>
      <c r="O54" s="28">
        <v>50</v>
      </c>
      <c r="P54" s="28">
        <v>5</v>
      </c>
      <c r="Q54" s="2">
        <v>4</v>
      </c>
      <c r="R54" s="2"/>
      <c r="S54" s="26">
        <v>1000</v>
      </c>
      <c r="T54" s="26">
        <v>100</v>
      </c>
      <c r="U54" s="26">
        <v>1000</v>
      </c>
      <c r="V54" s="30"/>
      <c r="W54" s="27" t="s">
        <v>200</v>
      </c>
      <c r="X54" s="27" t="s">
        <v>200</v>
      </c>
      <c r="Y54" s="27">
        <f t="shared" si="0"/>
        <v>27.704000000000001</v>
      </c>
      <c r="Z54" s="27">
        <v>27.704000000000001</v>
      </c>
    </row>
    <row r="55" spans="1:29" ht="12.75" customHeight="1">
      <c r="A55" s="2" t="s">
        <v>332</v>
      </c>
      <c r="B55" s="2" t="s">
        <v>1923</v>
      </c>
      <c r="C55" s="2" t="s">
        <v>1923</v>
      </c>
      <c r="D55" s="2" t="s">
        <v>29</v>
      </c>
      <c r="E55" s="2">
        <v>51</v>
      </c>
      <c r="F55" s="2"/>
      <c r="G55" s="2"/>
      <c r="H55" s="26">
        <v>0.1</v>
      </c>
      <c r="I55" s="26">
        <v>100000</v>
      </c>
      <c r="J55" s="26">
        <v>100000</v>
      </c>
      <c r="K55" s="27" t="s">
        <v>200</v>
      </c>
      <c r="L55" s="27" t="s">
        <v>234</v>
      </c>
      <c r="M55" s="27" t="s">
        <v>200</v>
      </c>
      <c r="N55" s="27" t="s">
        <v>234</v>
      </c>
      <c r="O55" s="28">
        <v>50</v>
      </c>
      <c r="P55" s="28">
        <v>5</v>
      </c>
      <c r="Q55" s="2">
        <v>4</v>
      </c>
      <c r="R55" s="2"/>
      <c r="S55" s="26">
        <v>10</v>
      </c>
      <c r="T55" s="26">
        <v>10</v>
      </c>
      <c r="U55" s="26">
        <v>10</v>
      </c>
      <c r="V55" s="30"/>
      <c r="W55" s="27" t="s">
        <v>200</v>
      </c>
      <c r="X55" s="27"/>
      <c r="Y55" s="27">
        <f t="shared" si="0"/>
        <v>3.2083333333333339E-2</v>
      </c>
      <c r="Z55" s="27"/>
      <c r="AC55" s="6">
        <v>46.2</v>
      </c>
    </row>
    <row r="56" spans="1:29" ht="12.75" customHeight="1">
      <c r="A56" s="2" t="s">
        <v>344</v>
      </c>
      <c r="B56" s="2" t="s">
        <v>1924</v>
      </c>
      <c r="C56" s="2" t="s">
        <v>1924</v>
      </c>
      <c r="D56" s="2" t="s">
        <v>30</v>
      </c>
      <c r="E56" s="2">
        <v>52</v>
      </c>
      <c r="F56" s="2"/>
      <c r="G56" s="2"/>
      <c r="H56" s="26">
        <v>1</v>
      </c>
      <c r="I56" s="26">
        <v>1000000</v>
      </c>
      <c r="J56" s="26">
        <v>1000000</v>
      </c>
      <c r="K56" s="27">
        <v>3000</v>
      </c>
      <c r="L56" s="27">
        <v>3000000000</v>
      </c>
      <c r="M56" s="27">
        <v>20000</v>
      </c>
      <c r="N56" s="27">
        <v>20000000000</v>
      </c>
      <c r="O56" s="28">
        <v>5</v>
      </c>
      <c r="P56" s="28">
        <v>0.5</v>
      </c>
      <c r="Q56" s="2">
        <v>3</v>
      </c>
      <c r="R56" s="2"/>
      <c r="S56" s="26">
        <v>10</v>
      </c>
      <c r="T56" s="26">
        <v>10</v>
      </c>
      <c r="U56" s="26">
        <v>10</v>
      </c>
      <c r="V56" s="30"/>
      <c r="W56" s="27" t="s">
        <v>129</v>
      </c>
      <c r="X56" s="27" t="s">
        <v>200</v>
      </c>
      <c r="Y56" s="27">
        <f t="shared" si="0"/>
        <v>0.34479166666666666</v>
      </c>
      <c r="Z56" s="27"/>
      <c r="AB56" s="6">
        <v>8.2750000000000004</v>
      </c>
    </row>
    <row r="57" spans="1:29" ht="12.75" customHeight="1">
      <c r="A57" s="2" t="s">
        <v>336</v>
      </c>
      <c r="B57" s="2" t="s">
        <v>1925</v>
      </c>
      <c r="C57" s="2" t="s">
        <v>1925</v>
      </c>
      <c r="D57" s="2" t="s">
        <v>29</v>
      </c>
      <c r="E57" s="2">
        <v>52</v>
      </c>
      <c r="F57" s="2" t="s">
        <v>156</v>
      </c>
      <c r="G57" s="2"/>
      <c r="H57" s="26">
        <v>0.1</v>
      </c>
      <c r="I57" s="26">
        <v>100000</v>
      </c>
      <c r="J57" s="26">
        <v>100000</v>
      </c>
      <c r="K57" s="27" t="s">
        <v>200</v>
      </c>
      <c r="L57" s="27" t="s">
        <v>234</v>
      </c>
      <c r="M57" s="27" t="s">
        <v>200</v>
      </c>
      <c r="N57" s="27" t="s">
        <v>234</v>
      </c>
      <c r="O57" s="28">
        <v>50</v>
      </c>
      <c r="P57" s="28">
        <v>5</v>
      </c>
      <c r="Q57" s="2">
        <v>4</v>
      </c>
      <c r="R57" s="2"/>
      <c r="S57" s="26">
        <v>10</v>
      </c>
      <c r="T57" s="26">
        <v>10</v>
      </c>
      <c r="U57" s="26">
        <v>10</v>
      </c>
      <c r="V57" s="30"/>
      <c r="W57" s="27" t="s">
        <v>200</v>
      </c>
      <c r="X57" s="27"/>
      <c r="Y57" s="27">
        <f t="shared" si="0"/>
        <v>1.4652777777777778E-2</v>
      </c>
      <c r="Z57" s="27"/>
      <c r="AC57" s="6">
        <v>21.1</v>
      </c>
    </row>
    <row r="58" spans="1:29" ht="12.75" customHeight="1">
      <c r="A58" s="2" t="s">
        <v>334</v>
      </c>
      <c r="B58" s="2" t="s">
        <v>1926</v>
      </c>
      <c r="C58" s="2" t="s">
        <v>1926</v>
      </c>
      <c r="D58" s="2" t="s">
        <v>29</v>
      </c>
      <c r="E58" s="2">
        <v>52</v>
      </c>
      <c r="F58" s="2"/>
      <c r="G58" s="2"/>
      <c r="H58" s="26">
        <v>0.1</v>
      </c>
      <c r="I58" s="26">
        <v>100000</v>
      </c>
      <c r="J58" s="26">
        <v>100000</v>
      </c>
      <c r="K58" s="27">
        <v>3000</v>
      </c>
      <c r="L58" s="27">
        <v>3000000000</v>
      </c>
      <c r="M58" s="27">
        <v>20000</v>
      </c>
      <c r="N58" s="27">
        <v>20000000000</v>
      </c>
      <c r="O58" s="28">
        <v>5</v>
      </c>
      <c r="P58" s="28">
        <v>0.5</v>
      </c>
      <c r="Q58" s="2">
        <v>3</v>
      </c>
      <c r="R58" s="2"/>
      <c r="S58" s="26">
        <v>10</v>
      </c>
      <c r="T58" s="26">
        <v>1</v>
      </c>
      <c r="U58" s="26">
        <v>10</v>
      </c>
      <c r="V58" s="30"/>
      <c r="W58" s="27" t="s">
        <v>200</v>
      </c>
      <c r="X58" s="27" t="s">
        <v>200</v>
      </c>
      <c r="Y58" s="27">
        <f t="shared" si="0"/>
        <v>5.5910000000000002</v>
      </c>
      <c r="Z58" s="27">
        <v>5.5910000000000002</v>
      </c>
    </row>
    <row r="59" spans="1:29" ht="12.75" customHeight="1">
      <c r="A59" s="2" t="s">
        <v>338</v>
      </c>
      <c r="B59" s="2" t="s">
        <v>1927</v>
      </c>
      <c r="C59" s="2" t="s">
        <v>1927</v>
      </c>
      <c r="D59" s="2" t="s">
        <v>29</v>
      </c>
      <c r="E59" s="2">
        <v>53</v>
      </c>
      <c r="F59" s="2"/>
      <c r="G59" s="2"/>
      <c r="H59" s="26">
        <v>1000</v>
      </c>
      <c r="I59" s="26">
        <v>1000000000</v>
      </c>
      <c r="J59" s="26">
        <v>1000000000</v>
      </c>
      <c r="K59" s="27"/>
      <c r="L59" s="27" t="s">
        <v>166</v>
      </c>
      <c r="M59" s="27" t="s">
        <v>166</v>
      </c>
      <c r="N59" s="27" t="s">
        <v>234</v>
      </c>
      <c r="O59" s="28">
        <v>50</v>
      </c>
      <c r="P59" s="28">
        <v>5</v>
      </c>
      <c r="Q59" s="2">
        <v>4</v>
      </c>
      <c r="R59" s="2"/>
      <c r="S59" s="26">
        <v>10000</v>
      </c>
      <c r="T59" s="26">
        <v>100</v>
      </c>
      <c r="U59" s="26">
        <v>10000</v>
      </c>
      <c r="V59" s="30"/>
      <c r="W59" s="27" t="s">
        <v>200</v>
      </c>
      <c r="X59" s="27" t="s">
        <v>152</v>
      </c>
      <c r="Y59" s="27">
        <f t="shared" si="0"/>
        <v>1365100000</v>
      </c>
      <c r="Z59" s="27"/>
      <c r="AA59" s="73">
        <v>3740000</v>
      </c>
    </row>
    <row r="60" spans="1:29" ht="12.75" customHeight="1">
      <c r="A60" s="2" t="s">
        <v>340</v>
      </c>
      <c r="B60" s="2" t="s">
        <v>1928</v>
      </c>
      <c r="C60" s="2" t="s">
        <v>1928</v>
      </c>
      <c r="D60" s="2" t="s">
        <v>29</v>
      </c>
      <c r="E60" s="2">
        <v>54</v>
      </c>
      <c r="F60" s="2"/>
      <c r="G60" s="2"/>
      <c r="H60" s="26">
        <v>1</v>
      </c>
      <c r="I60" s="26">
        <v>1000000</v>
      </c>
      <c r="J60" s="26">
        <v>1000000</v>
      </c>
      <c r="K60" s="27">
        <v>10000</v>
      </c>
      <c r="L60" s="27">
        <v>10000000000</v>
      </c>
      <c r="M60" s="27">
        <v>80000</v>
      </c>
      <c r="N60" s="27">
        <v>80000000000</v>
      </c>
      <c r="O60" s="28">
        <v>5</v>
      </c>
      <c r="P60" s="28">
        <v>0.5</v>
      </c>
      <c r="Q60" s="2">
        <v>3</v>
      </c>
      <c r="R60" s="2"/>
      <c r="S60" s="26">
        <v>10</v>
      </c>
      <c r="T60" s="26">
        <v>0.1</v>
      </c>
      <c r="U60" s="26">
        <v>10</v>
      </c>
      <c r="V60" s="30"/>
      <c r="W60" s="27" t="s">
        <v>200</v>
      </c>
      <c r="X60" s="27" t="s">
        <v>200</v>
      </c>
      <c r="Y60" s="27">
        <f t="shared" si="0"/>
        <v>312.2</v>
      </c>
      <c r="Z60" s="27">
        <v>312.2</v>
      </c>
    </row>
    <row r="61" spans="1:29" ht="12.75" customHeight="1">
      <c r="A61" s="2" t="s">
        <v>352</v>
      </c>
      <c r="B61" s="2" t="s">
        <v>1929</v>
      </c>
      <c r="C61" s="2" t="s">
        <v>1929</v>
      </c>
      <c r="D61" s="2" t="s">
        <v>31</v>
      </c>
      <c r="E61" s="2">
        <v>55</v>
      </c>
      <c r="F61" s="2"/>
      <c r="G61" s="2"/>
      <c r="H61" s="26">
        <v>1</v>
      </c>
      <c r="I61" s="26">
        <v>1000000</v>
      </c>
      <c r="J61" s="26">
        <v>1000000</v>
      </c>
      <c r="K61" s="27">
        <v>5000</v>
      </c>
      <c r="L61" s="27">
        <v>5000000000</v>
      </c>
      <c r="M61" s="27">
        <v>30000</v>
      </c>
      <c r="N61" s="27">
        <v>30000000000</v>
      </c>
      <c r="O61" s="28">
        <v>5</v>
      </c>
      <c r="P61" s="28">
        <v>0.5</v>
      </c>
      <c r="Q61" s="2">
        <v>3</v>
      </c>
      <c r="R61" s="2"/>
      <c r="S61" s="26">
        <v>10</v>
      </c>
      <c r="T61" s="26">
        <v>10</v>
      </c>
      <c r="U61" s="26">
        <v>10</v>
      </c>
      <c r="V61" s="30"/>
      <c r="W61" s="27" t="s">
        <v>200</v>
      </c>
      <c r="X61" s="27" t="s">
        <v>200</v>
      </c>
      <c r="Y61" s="27">
        <f t="shared" si="0"/>
        <v>0.73041666666666671</v>
      </c>
      <c r="Z61" s="27"/>
      <c r="AB61" s="6">
        <v>17.53</v>
      </c>
    </row>
    <row r="62" spans="1:29" ht="12.75" customHeight="1">
      <c r="A62" s="2" t="s">
        <v>346</v>
      </c>
      <c r="B62" s="2" t="s">
        <v>1930</v>
      </c>
      <c r="C62" s="2" t="s">
        <v>1930</v>
      </c>
      <c r="D62" s="2" t="s">
        <v>30</v>
      </c>
      <c r="E62" s="2">
        <v>55</v>
      </c>
      <c r="F62" s="2"/>
      <c r="G62" s="2"/>
      <c r="H62" s="26">
        <v>1</v>
      </c>
      <c r="I62" s="26">
        <v>1000000</v>
      </c>
      <c r="J62" s="26">
        <v>1000000</v>
      </c>
      <c r="K62" s="27">
        <v>400000</v>
      </c>
      <c r="L62" s="27">
        <v>400000000000</v>
      </c>
      <c r="M62" s="27">
        <v>800000000</v>
      </c>
      <c r="N62" s="27">
        <v>800000000000000</v>
      </c>
      <c r="O62" s="28">
        <v>5</v>
      </c>
      <c r="P62" s="28">
        <v>0.5</v>
      </c>
      <c r="Q62" s="2">
        <v>3</v>
      </c>
      <c r="R62" s="2"/>
      <c r="S62" s="26">
        <v>10000</v>
      </c>
      <c r="T62" s="26">
        <v>1000</v>
      </c>
      <c r="U62" s="26">
        <v>10000</v>
      </c>
      <c r="V62" s="30"/>
      <c r="W62" s="27" t="s">
        <v>200</v>
      </c>
      <c r="X62" s="27" t="s">
        <v>200</v>
      </c>
      <c r="Y62" s="27">
        <f t="shared" si="0"/>
        <v>1001.5600000000001</v>
      </c>
      <c r="Z62" s="27"/>
      <c r="AA62" s="6">
        <v>2.7440000000000002</v>
      </c>
    </row>
    <row r="63" spans="1:29" ht="12.75" customHeight="1">
      <c r="A63" s="2" t="s">
        <v>354</v>
      </c>
      <c r="B63" s="2" t="s">
        <v>1931</v>
      </c>
      <c r="C63" s="2" t="s">
        <v>1931</v>
      </c>
      <c r="D63" s="2" t="s">
        <v>31</v>
      </c>
      <c r="E63" s="2">
        <v>56</v>
      </c>
      <c r="F63" s="2"/>
      <c r="G63" s="2"/>
      <c r="H63" s="26">
        <v>0.1</v>
      </c>
      <c r="I63" s="26">
        <v>100000</v>
      </c>
      <c r="J63" s="26">
        <v>100000</v>
      </c>
      <c r="K63" s="27">
        <v>3000</v>
      </c>
      <c r="L63" s="27">
        <v>3000000000</v>
      </c>
      <c r="M63" s="27">
        <v>20000</v>
      </c>
      <c r="N63" s="27">
        <v>20000000000</v>
      </c>
      <c r="O63" s="28">
        <v>5</v>
      </c>
      <c r="P63" s="28">
        <v>0.5</v>
      </c>
      <c r="Q63" s="2">
        <v>3</v>
      </c>
      <c r="R63" s="2"/>
      <c r="S63" s="26">
        <v>10</v>
      </c>
      <c r="T63" s="26">
        <v>0.1</v>
      </c>
      <c r="U63" s="26">
        <v>10</v>
      </c>
      <c r="V63" s="30"/>
      <c r="W63" s="27" t="s">
        <v>200</v>
      </c>
      <c r="X63" s="27" t="s">
        <v>200</v>
      </c>
      <c r="Y63" s="27">
        <f t="shared" si="0"/>
        <v>77.236000000000004</v>
      </c>
      <c r="Z63" s="27">
        <v>77.236000000000004</v>
      </c>
    </row>
    <row r="64" spans="1:29" ht="12.75" customHeight="1">
      <c r="A64" s="2" t="s">
        <v>342</v>
      </c>
      <c r="B64" s="2" t="s">
        <v>1932</v>
      </c>
      <c r="C64" s="2" t="s">
        <v>1932</v>
      </c>
      <c r="D64" s="2" t="s">
        <v>29</v>
      </c>
      <c r="E64" s="2">
        <v>56</v>
      </c>
      <c r="F64" s="2"/>
      <c r="G64" s="2"/>
      <c r="H64" s="26">
        <v>0.1</v>
      </c>
      <c r="I64" s="26">
        <v>100000</v>
      </c>
      <c r="J64" s="26">
        <v>100000</v>
      </c>
      <c r="K64" s="27">
        <v>3000</v>
      </c>
      <c r="L64" s="27">
        <v>3000000000</v>
      </c>
      <c r="M64" s="27">
        <v>40000</v>
      </c>
      <c r="N64" s="27">
        <v>40000000000</v>
      </c>
      <c r="O64" s="28">
        <v>50</v>
      </c>
      <c r="P64" s="28">
        <v>5</v>
      </c>
      <c r="Q64" s="2">
        <v>4</v>
      </c>
      <c r="R64" s="2"/>
      <c r="S64" s="26">
        <v>10</v>
      </c>
      <c r="T64" s="26">
        <v>10</v>
      </c>
      <c r="U64" s="26">
        <v>10</v>
      </c>
      <c r="V64" s="30"/>
      <c r="W64" s="27" t="s">
        <v>200</v>
      </c>
      <c r="X64" s="27" t="s">
        <v>200</v>
      </c>
      <c r="Y64" s="27">
        <f t="shared" si="0"/>
        <v>0.10744916666666667</v>
      </c>
      <c r="Z64" s="27"/>
      <c r="AB64" s="6">
        <v>2.5787800000000001</v>
      </c>
    </row>
    <row r="65" spans="1:29" ht="12.75" customHeight="1">
      <c r="A65" s="2" t="s">
        <v>370</v>
      </c>
      <c r="B65" s="2" t="s">
        <v>1933</v>
      </c>
      <c r="C65" s="2" t="s">
        <v>1933</v>
      </c>
      <c r="D65" s="2" t="s">
        <v>32</v>
      </c>
      <c r="E65" s="2">
        <v>56</v>
      </c>
      <c r="F65" s="2"/>
      <c r="G65" s="2"/>
      <c r="H65" s="26">
        <v>1</v>
      </c>
      <c r="I65" s="26">
        <v>1000000</v>
      </c>
      <c r="J65" s="26">
        <v>1000000</v>
      </c>
      <c r="K65" s="27" t="s">
        <v>200</v>
      </c>
      <c r="L65" s="27" t="s">
        <v>234</v>
      </c>
      <c r="M65" s="27" t="s">
        <v>200</v>
      </c>
      <c r="N65" s="27" t="s">
        <v>234</v>
      </c>
      <c r="O65" s="28">
        <v>5</v>
      </c>
      <c r="P65" s="28">
        <v>0.5</v>
      </c>
      <c r="Q65" s="2">
        <v>3</v>
      </c>
      <c r="R65" s="2"/>
      <c r="S65" s="26">
        <v>10</v>
      </c>
      <c r="T65" s="26" t="s">
        <v>1815</v>
      </c>
      <c r="U65" s="26" t="s">
        <v>1815</v>
      </c>
      <c r="V65" s="30"/>
      <c r="W65" s="27" t="s">
        <v>200</v>
      </c>
      <c r="X65" s="27"/>
      <c r="Y65" s="27">
        <f t="shared" si="0"/>
        <v>6.0750000000000002</v>
      </c>
      <c r="Z65" s="27">
        <v>6.0750000000000002</v>
      </c>
    </row>
    <row r="66" spans="1:29" ht="12.75" customHeight="1">
      <c r="A66" s="2" t="s">
        <v>356</v>
      </c>
      <c r="B66" s="2" t="s">
        <v>1934</v>
      </c>
      <c r="C66" s="2" t="s">
        <v>1934</v>
      </c>
      <c r="D66" s="2" t="s">
        <v>31</v>
      </c>
      <c r="E66" s="2">
        <v>57</v>
      </c>
      <c r="F66" s="2"/>
      <c r="G66" s="2"/>
      <c r="H66" s="26">
        <v>1</v>
      </c>
      <c r="I66" s="26">
        <v>1000000</v>
      </c>
      <c r="J66" s="26">
        <v>1000000</v>
      </c>
      <c r="K66" s="27">
        <v>100000</v>
      </c>
      <c r="L66" s="27">
        <v>100000000000</v>
      </c>
      <c r="M66" s="27">
        <v>700000</v>
      </c>
      <c r="N66" s="27">
        <v>700000000000</v>
      </c>
      <c r="O66" s="28">
        <v>5</v>
      </c>
      <c r="P66" s="28">
        <v>0.5</v>
      </c>
      <c r="Q66" s="2">
        <v>3</v>
      </c>
      <c r="R66" s="2"/>
      <c r="S66" s="26">
        <v>100</v>
      </c>
      <c r="T66" s="26">
        <v>1</v>
      </c>
      <c r="U66" s="26">
        <v>100</v>
      </c>
      <c r="V66" s="30"/>
      <c r="W66" s="27" t="s">
        <v>200</v>
      </c>
      <c r="X66" s="27" t="s">
        <v>200</v>
      </c>
      <c r="Y66" s="27">
        <f t="shared" si="0"/>
        <v>271.74</v>
      </c>
      <c r="Z66" s="27">
        <v>271.74</v>
      </c>
    </row>
    <row r="67" spans="1:29" ht="12.75" customHeight="1">
      <c r="A67" s="2" t="s">
        <v>372</v>
      </c>
      <c r="B67" s="2" t="s">
        <v>1935</v>
      </c>
      <c r="C67" s="2" t="s">
        <v>1935</v>
      </c>
      <c r="D67" s="2" t="s">
        <v>32</v>
      </c>
      <c r="E67" s="2">
        <v>57</v>
      </c>
      <c r="F67" s="2"/>
      <c r="G67" s="2"/>
      <c r="H67" s="26">
        <v>1</v>
      </c>
      <c r="I67" s="26">
        <v>1000000</v>
      </c>
      <c r="J67" s="26">
        <v>1000000</v>
      </c>
      <c r="K67" s="27" t="s">
        <v>200</v>
      </c>
      <c r="L67" s="27" t="s">
        <v>234</v>
      </c>
      <c r="M67" s="27" t="s">
        <v>200</v>
      </c>
      <c r="N67" s="27" t="s">
        <v>234</v>
      </c>
      <c r="O67" s="28">
        <v>5</v>
      </c>
      <c r="P67" s="28">
        <v>0.5</v>
      </c>
      <c r="Q67" s="2">
        <v>3</v>
      </c>
      <c r="R67" s="2"/>
      <c r="S67" s="26">
        <v>10</v>
      </c>
      <c r="T67" s="26" t="s">
        <v>1815</v>
      </c>
      <c r="U67" s="26" t="s">
        <v>1815</v>
      </c>
      <c r="V67" s="30"/>
      <c r="W67" s="27" t="s">
        <v>200</v>
      </c>
      <c r="X67" s="27"/>
      <c r="Y67" s="27">
        <f t="shared" ref="Y67:Y130" si="1">Z67+AA67*365+AB67/24+AC67/(24*60)+AD67/(24*3600)</f>
        <v>1.4833333333333334</v>
      </c>
      <c r="Z67" s="27"/>
      <c r="AB67" s="6">
        <v>35.6</v>
      </c>
    </row>
    <row r="68" spans="1:29" ht="12.75" customHeight="1">
      <c r="A68" s="2" t="s">
        <v>360</v>
      </c>
      <c r="B68" s="2" t="s">
        <v>1936</v>
      </c>
      <c r="C68" s="2" t="s">
        <v>1936</v>
      </c>
      <c r="D68" s="2" t="s">
        <v>31</v>
      </c>
      <c r="E68" s="2">
        <v>58</v>
      </c>
      <c r="F68" s="2" t="s">
        <v>156</v>
      </c>
      <c r="G68" s="2"/>
      <c r="H68" s="26">
        <v>10</v>
      </c>
      <c r="I68" s="26">
        <v>10000000</v>
      </c>
      <c r="J68" s="26">
        <v>10000000</v>
      </c>
      <c r="K68" s="27">
        <v>400000</v>
      </c>
      <c r="L68" s="27">
        <v>400000000000</v>
      </c>
      <c r="M68" s="27">
        <v>70000</v>
      </c>
      <c r="N68" s="27">
        <v>70000000000</v>
      </c>
      <c r="O68" s="28">
        <v>50</v>
      </c>
      <c r="P68" s="28">
        <v>5</v>
      </c>
      <c r="Q68" s="2">
        <v>4</v>
      </c>
      <c r="R68" s="2"/>
      <c r="S68" s="26">
        <v>10000</v>
      </c>
      <c r="T68" s="26">
        <v>10000</v>
      </c>
      <c r="U68" s="26">
        <v>10000</v>
      </c>
      <c r="V68" s="30"/>
      <c r="W68" s="27" t="s">
        <v>200</v>
      </c>
      <c r="X68" s="27" t="s">
        <v>200</v>
      </c>
      <c r="Y68" s="27">
        <f t="shared" si="1"/>
        <v>0.37916666666666665</v>
      </c>
      <c r="Z68" s="27"/>
      <c r="AB68" s="6">
        <v>9.1</v>
      </c>
    </row>
    <row r="69" spans="1:29" ht="12.75" customHeight="1">
      <c r="A69" s="2" t="s">
        <v>358</v>
      </c>
      <c r="B69" s="2" t="s">
        <v>1937</v>
      </c>
      <c r="C69" s="2" t="s">
        <v>1937</v>
      </c>
      <c r="D69" s="2" t="s">
        <v>31</v>
      </c>
      <c r="E69" s="2">
        <v>58</v>
      </c>
      <c r="F69" s="2"/>
      <c r="G69" s="2"/>
      <c r="H69" s="26">
        <v>1</v>
      </c>
      <c r="I69" s="26">
        <v>1000000</v>
      </c>
      <c r="J69" s="26">
        <v>1000000</v>
      </c>
      <c r="K69" s="27">
        <v>10000</v>
      </c>
      <c r="L69" s="27">
        <v>10000000000</v>
      </c>
      <c r="M69" s="27">
        <v>70000</v>
      </c>
      <c r="N69" s="27">
        <v>70000000000</v>
      </c>
      <c r="O69" s="28">
        <v>5</v>
      </c>
      <c r="P69" s="28">
        <v>0.5</v>
      </c>
      <c r="Q69" s="2">
        <v>3</v>
      </c>
      <c r="R69" s="2"/>
      <c r="S69" s="26">
        <v>10</v>
      </c>
      <c r="T69" s="26">
        <v>1</v>
      </c>
      <c r="U69" s="26">
        <v>10</v>
      </c>
      <c r="V69" s="30"/>
      <c r="W69" s="27" t="s">
        <v>200</v>
      </c>
      <c r="X69" s="27" t="s">
        <v>200</v>
      </c>
      <c r="Y69" s="27">
        <f t="shared" si="1"/>
        <v>70.86</v>
      </c>
      <c r="Z69" s="27">
        <v>70.86</v>
      </c>
    </row>
    <row r="70" spans="1:29" ht="12.75" customHeight="1">
      <c r="A70" s="2" t="s">
        <v>348</v>
      </c>
      <c r="B70" s="2" t="s">
        <v>1938</v>
      </c>
      <c r="C70" s="2" t="s">
        <v>1938</v>
      </c>
      <c r="D70" s="2" t="s">
        <v>30</v>
      </c>
      <c r="E70" s="2">
        <v>59</v>
      </c>
      <c r="F70" s="2"/>
      <c r="G70" s="2"/>
      <c r="H70" s="26">
        <v>1</v>
      </c>
      <c r="I70" s="26">
        <v>1000000</v>
      </c>
      <c r="J70" s="26">
        <v>1000000</v>
      </c>
      <c r="K70" s="27">
        <v>9000</v>
      </c>
      <c r="L70" s="27">
        <v>9000000000</v>
      </c>
      <c r="M70" s="27">
        <v>60000</v>
      </c>
      <c r="N70" s="27">
        <v>60000000000</v>
      </c>
      <c r="O70" s="28">
        <v>5</v>
      </c>
      <c r="P70" s="28">
        <v>0.5</v>
      </c>
      <c r="Q70" s="2">
        <v>3</v>
      </c>
      <c r="R70" s="2"/>
      <c r="S70" s="26">
        <v>10</v>
      </c>
      <c r="T70" s="26">
        <v>1</v>
      </c>
      <c r="U70" s="26">
        <v>10</v>
      </c>
      <c r="V70" s="30"/>
      <c r="W70" s="27" t="s">
        <v>200</v>
      </c>
      <c r="X70" s="27" t="s">
        <v>200</v>
      </c>
      <c r="Y70" s="27">
        <f t="shared" si="1"/>
        <v>44.494999999999997</v>
      </c>
      <c r="Z70" s="27">
        <v>44.494999999999997</v>
      </c>
    </row>
    <row r="71" spans="1:29" ht="12.75" customHeight="1">
      <c r="A71" s="2" t="s">
        <v>374</v>
      </c>
      <c r="B71" s="2" t="s">
        <v>1939</v>
      </c>
      <c r="C71" s="2" t="s">
        <v>1939</v>
      </c>
      <c r="D71" s="2" t="s">
        <v>32</v>
      </c>
      <c r="E71" s="2">
        <v>59</v>
      </c>
      <c r="F71" s="2"/>
      <c r="G71" s="2"/>
      <c r="H71" s="26">
        <v>100</v>
      </c>
      <c r="I71" s="26">
        <v>100000000</v>
      </c>
      <c r="J71" s="26">
        <v>100000000</v>
      </c>
      <c r="K71" s="27"/>
      <c r="L71" s="27" t="s">
        <v>166</v>
      </c>
      <c r="M71" s="27">
        <v>1000000000</v>
      </c>
      <c r="N71" s="27">
        <v>1000000000000000</v>
      </c>
      <c r="O71" s="28">
        <v>50</v>
      </c>
      <c r="P71" s="28">
        <v>5</v>
      </c>
      <c r="Q71" s="2">
        <v>4</v>
      </c>
      <c r="R71" s="2"/>
      <c r="S71" s="26">
        <v>10000</v>
      </c>
      <c r="T71" s="26">
        <v>100</v>
      </c>
      <c r="U71" s="26">
        <v>10000</v>
      </c>
      <c r="V71" s="30"/>
      <c r="W71" s="27" t="s">
        <v>200</v>
      </c>
      <c r="X71" s="27" t="s">
        <v>151</v>
      </c>
      <c r="Y71" s="27">
        <f t="shared" si="1"/>
        <v>27740000</v>
      </c>
      <c r="Z71" s="27"/>
      <c r="AA71" s="73">
        <v>76000</v>
      </c>
    </row>
    <row r="72" spans="1:29" ht="12.75" customHeight="1">
      <c r="A72" s="2" t="s">
        <v>364</v>
      </c>
      <c r="B72" s="2" t="s">
        <v>1940</v>
      </c>
      <c r="C72" s="2" t="s">
        <v>1940</v>
      </c>
      <c r="D72" s="2" t="s">
        <v>31</v>
      </c>
      <c r="E72" s="2">
        <v>60</v>
      </c>
      <c r="F72" s="2" t="s">
        <v>156</v>
      </c>
      <c r="G72" s="2"/>
      <c r="H72" s="26">
        <v>1</v>
      </c>
      <c r="I72" s="26">
        <v>1000000</v>
      </c>
      <c r="J72" s="26">
        <v>1000000</v>
      </c>
      <c r="K72" s="27" t="s">
        <v>200</v>
      </c>
      <c r="L72" s="27" t="s">
        <v>234</v>
      </c>
      <c r="M72" s="27" t="s">
        <v>200</v>
      </c>
      <c r="N72" s="27" t="s">
        <v>234</v>
      </c>
      <c r="O72" s="28">
        <v>50</v>
      </c>
      <c r="P72" s="28">
        <v>5</v>
      </c>
      <c r="Q72" s="2">
        <v>4</v>
      </c>
      <c r="R72" s="2"/>
      <c r="S72" s="26">
        <v>1000</v>
      </c>
      <c r="T72" s="26">
        <v>1000</v>
      </c>
      <c r="U72" s="26">
        <v>1000</v>
      </c>
      <c r="V72" s="30"/>
      <c r="W72" s="27" t="s">
        <v>200</v>
      </c>
      <c r="X72" s="27"/>
      <c r="Y72" s="27">
        <f t="shared" si="1"/>
        <v>7.26875E-3</v>
      </c>
      <c r="Z72" s="27"/>
      <c r="AC72" s="6">
        <v>10.467000000000001</v>
      </c>
    </row>
    <row r="73" spans="1:29" ht="12.75" customHeight="1">
      <c r="A73" s="2" t="s">
        <v>362</v>
      </c>
      <c r="B73" s="2" t="s">
        <v>1941</v>
      </c>
      <c r="C73" s="2" t="s">
        <v>1941</v>
      </c>
      <c r="D73" s="2" t="s">
        <v>31</v>
      </c>
      <c r="E73" s="2">
        <v>60</v>
      </c>
      <c r="F73" s="2"/>
      <c r="G73" s="2"/>
      <c r="H73" s="26">
        <v>0.1</v>
      </c>
      <c r="I73" s="26">
        <v>100000</v>
      </c>
      <c r="J73" s="26">
        <v>100000</v>
      </c>
      <c r="K73" s="27">
        <v>4000</v>
      </c>
      <c r="L73" s="27">
        <v>4000000000</v>
      </c>
      <c r="M73" s="27">
        <v>30000</v>
      </c>
      <c r="N73" s="27">
        <v>30000000000</v>
      </c>
      <c r="O73" s="28">
        <v>5</v>
      </c>
      <c r="P73" s="28">
        <v>0.05</v>
      </c>
      <c r="Q73" s="2">
        <v>2</v>
      </c>
      <c r="R73" s="2"/>
      <c r="S73" s="26">
        <v>10</v>
      </c>
      <c r="T73" s="26">
        <v>0.1</v>
      </c>
      <c r="U73" s="26">
        <v>10</v>
      </c>
      <c r="V73" s="30"/>
      <c r="W73" s="27" t="s">
        <v>200</v>
      </c>
      <c r="X73" s="27" t="s">
        <v>200</v>
      </c>
      <c r="Y73" s="27">
        <f t="shared" si="1"/>
        <v>1923.915</v>
      </c>
      <c r="Z73" s="27"/>
      <c r="AA73" s="6">
        <v>5.2709999999999999</v>
      </c>
    </row>
    <row r="74" spans="1:29" ht="12.75" customHeight="1">
      <c r="A74" s="2" t="s">
        <v>382</v>
      </c>
      <c r="B74" s="2" t="s">
        <v>1942</v>
      </c>
      <c r="C74" s="2" t="s">
        <v>1942</v>
      </c>
      <c r="D74" s="2" t="s">
        <v>33</v>
      </c>
      <c r="E74" s="2">
        <v>60</v>
      </c>
      <c r="F74" s="2"/>
      <c r="G74" s="2"/>
      <c r="H74" s="26">
        <v>0.1</v>
      </c>
      <c r="I74" s="26">
        <v>100000</v>
      </c>
      <c r="J74" s="26">
        <v>100000</v>
      </c>
      <c r="K74" s="27" t="s">
        <v>200</v>
      </c>
      <c r="L74" s="27" t="s">
        <v>234</v>
      </c>
      <c r="M74" s="27" t="s">
        <v>200</v>
      </c>
      <c r="N74" s="27" t="s">
        <v>234</v>
      </c>
      <c r="O74" s="28">
        <v>50</v>
      </c>
      <c r="P74" s="28">
        <v>5</v>
      </c>
      <c r="Q74" s="2">
        <v>4</v>
      </c>
      <c r="R74" s="2"/>
      <c r="S74" s="26">
        <v>10</v>
      </c>
      <c r="T74" s="26" t="s">
        <v>1815</v>
      </c>
      <c r="U74" s="26" t="s">
        <v>1815</v>
      </c>
      <c r="V74" s="30"/>
      <c r="W74" s="27" t="s">
        <v>200</v>
      </c>
      <c r="X74" s="27"/>
      <c r="Y74" s="27">
        <f t="shared" si="1"/>
        <v>1.6458333333333332E-2</v>
      </c>
      <c r="Z74" s="27"/>
      <c r="AC74" s="6">
        <v>23.7</v>
      </c>
    </row>
    <row r="75" spans="1:29" ht="12.75" customHeight="1">
      <c r="A75" s="2" t="s">
        <v>350</v>
      </c>
      <c r="B75" s="2" t="s">
        <v>1943</v>
      </c>
      <c r="C75" s="2" t="s">
        <v>1943</v>
      </c>
      <c r="D75" s="2" t="s">
        <v>30</v>
      </c>
      <c r="E75" s="2">
        <v>60</v>
      </c>
      <c r="F75" s="2"/>
      <c r="G75" s="2"/>
      <c r="H75" s="26">
        <v>0.1</v>
      </c>
      <c r="I75" s="26">
        <v>100000</v>
      </c>
      <c r="J75" s="26">
        <v>100000</v>
      </c>
      <c r="K75" s="27">
        <v>400000</v>
      </c>
      <c r="L75" s="27">
        <v>400000000000</v>
      </c>
      <c r="M75" s="27">
        <v>60000</v>
      </c>
      <c r="N75" s="27">
        <v>60000000000</v>
      </c>
      <c r="O75" s="28">
        <v>5</v>
      </c>
      <c r="P75" s="28">
        <v>0.05</v>
      </c>
      <c r="Q75" s="2">
        <v>2</v>
      </c>
      <c r="R75" s="13" t="s">
        <v>17</v>
      </c>
      <c r="S75" s="26">
        <v>100</v>
      </c>
      <c r="T75" s="26" t="s">
        <v>1815</v>
      </c>
      <c r="U75" s="26" t="s">
        <v>1815</v>
      </c>
      <c r="V75" s="30"/>
      <c r="W75" s="27" t="s">
        <v>129</v>
      </c>
      <c r="X75" s="27" t="s">
        <v>200</v>
      </c>
      <c r="Y75" s="27">
        <f t="shared" si="1"/>
        <v>956300000</v>
      </c>
      <c r="Z75" s="27"/>
      <c r="AA75" s="73">
        <v>2620000</v>
      </c>
    </row>
    <row r="76" spans="1:29" ht="12.75" customHeight="1">
      <c r="A76" s="2" t="s">
        <v>366</v>
      </c>
      <c r="B76" s="2" t="s">
        <v>1944</v>
      </c>
      <c r="C76" s="2" t="s">
        <v>1944</v>
      </c>
      <c r="D76" s="2" t="s">
        <v>31</v>
      </c>
      <c r="E76" s="2">
        <v>61</v>
      </c>
      <c r="F76" s="2"/>
      <c r="G76" s="2"/>
      <c r="H76" s="26">
        <v>1</v>
      </c>
      <c r="I76" s="26">
        <v>1000000</v>
      </c>
      <c r="J76" s="26">
        <v>1000000</v>
      </c>
      <c r="K76" s="27" t="s">
        <v>200</v>
      </c>
      <c r="L76" s="27" t="s">
        <v>234</v>
      </c>
      <c r="M76" s="27" t="s">
        <v>200</v>
      </c>
      <c r="N76" s="27" t="s">
        <v>234</v>
      </c>
      <c r="O76" s="28">
        <v>50</v>
      </c>
      <c r="P76" s="28">
        <v>5</v>
      </c>
      <c r="Q76" s="2">
        <v>4</v>
      </c>
      <c r="R76" s="2"/>
      <c r="S76" s="26">
        <v>100</v>
      </c>
      <c r="T76" s="26">
        <v>100</v>
      </c>
      <c r="U76" s="26">
        <v>100</v>
      </c>
      <c r="V76" s="30"/>
      <c r="W76" s="27" t="s">
        <v>200</v>
      </c>
      <c r="X76" s="27"/>
      <c r="Y76" s="27">
        <f t="shared" si="1"/>
        <v>6.870833333333333E-2</v>
      </c>
      <c r="Z76" s="27"/>
      <c r="AB76" s="6">
        <v>1.649</v>
      </c>
    </row>
    <row r="77" spans="1:29" ht="12.75" customHeight="1">
      <c r="A77" s="2" t="s">
        <v>384</v>
      </c>
      <c r="B77" s="2" t="s">
        <v>1945</v>
      </c>
      <c r="C77" s="2" t="s">
        <v>1945</v>
      </c>
      <c r="D77" s="2" t="s">
        <v>33</v>
      </c>
      <c r="E77" s="2">
        <v>61</v>
      </c>
      <c r="F77" s="2"/>
      <c r="G77" s="2"/>
      <c r="H77" s="26">
        <v>1</v>
      </c>
      <c r="I77" s="26">
        <v>1000000</v>
      </c>
      <c r="J77" s="26">
        <v>1000000</v>
      </c>
      <c r="K77" s="27" t="s">
        <v>200</v>
      </c>
      <c r="L77" s="27" t="s">
        <v>234</v>
      </c>
      <c r="M77" s="27" t="s">
        <v>200</v>
      </c>
      <c r="N77" s="27" t="s">
        <v>234</v>
      </c>
      <c r="O77" s="28">
        <v>50</v>
      </c>
      <c r="P77" s="28">
        <v>5</v>
      </c>
      <c r="Q77" s="2">
        <v>4</v>
      </c>
      <c r="R77" s="2"/>
      <c r="S77" s="26">
        <v>10</v>
      </c>
      <c r="T77" s="26" t="s">
        <v>1815</v>
      </c>
      <c r="U77" s="26" t="s">
        <v>1815</v>
      </c>
      <c r="V77" s="30"/>
      <c r="W77" s="27" t="s">
        <v>200</v>
      </c>
      <c r="X77" s="27"/>
      <c r="Y77" s="27">
        <f t="shared" si="1"/>
        <v>0.139125</v>
      </c>
      <c r="Z77" s="27"/>
      <c r="AB77" s="6">
        <v>3.339</v>
      </c>
    </row>
    <row r="78" spans="1:29" ht="12.75" customHeight="1">
      <c r="A78" s="2" t="s">
        <v>368</v>
      </c>
      <c r="B78" s="2" t="s">
        <v>1946</v>
      </c>
      <c r="C78" s="2" t="s">
        <v>1946</v>
      </c>
      <c r="D78" s="2" t="s">
        <v>31</v>
      </c>
      <c r="E78" s="2">
        <v>62</v>
      </c>
      <c r="F78" s="2" t="s">
        <v>156</v>
      </c>
      <c r="G78" s="2"/>
      <c r="H78" s="26">
        <v>0.1</v>
      </c>
      <c r="I78" s="26">
        <v>100000</v>
      </c>
      <c r="J78" s="26">
        <v>100000</v>
      </c>
      <c r="K78" s="27" t="s">
        <v>200</v>
      </c>
      <c r="L78" s="27" t="s">
        <v>234</v>
      </c>
      <c r="M78" s="27" t="s">
        <v>200</v>
      </c>
      <c r="N78" s="27" t="s">
        <v>234</v>
      </c>
      <c r="O78" s="28">
        <v>50</v>
      </c>
      <c r="P78" s="28">
        <v>5</v>
      </c>
      <c r="Q78" s="2">
        <v>4</v>
      </c>
      <c r="R78" s="2"/>
      <c r="S78" s="26">
        <v>10</v>
      </c>
      <c r="T78" s="26">
        <v>10</v>
      </c>
      <c r="U78" s="26">
        <v>10</v>
      </c>
      <c r="V78" s="30"/>
      <c r="W78" s="27" t="s">
        <v>200</v>
      </c>
      <c r="X78" s="27"/>
      <c r="Y78" s="27">
        <f t="shared" si="1"/>
        <v>9.6249999999999999E-3</v>
      </c>
      <c r="Z78" s="27"/>
      <c r="AC78" s="6">
        <v>13.86</v>
      </c>
    </row>
    <row r="79" spans="1:29" ht="12.75" customHeight="1">
      <c r="A79" s="2" t="s">
        <v>390</v>
      </c>
      <c r="B79" s="2" t="s">
        <v>1947</v>
      </c>
      <c r="C79" s="2" t="s">
        <v>1947</v>
      </c>
      <c r="D79" s="2" t="s">
        <v>34</v>
      </c>
      <c r="E79" s="2">
        <v>62</v>
      </c>
      <c r="F79" s="2"/>
      <c r="G79" s="2"/>
      <c r="H79" s="26">
        <v>1</v>
      </c>
      <c r="I79" s="26">
        <v>1000000</v>
      </c>
      <c r="J79" s="26">
        <v>1000000</v>
      </c>
      <c r="K79" s="27" t="s">
        <v>200</v>
      </c>
      <c r="L79" s="27" t="s">
        <v>234</v>
      </c>
      <c r="M79" s="27" t="s">
        <v>200</v>
      </c>
      <c r="N79" s="27" t="s">
        <v>234</v>
      </c>
      <c r="O79" s="28">
        <v>5</v>
      </c>
      <c r="P79" s="28">
        <v>0.5</v>
      </c>
      <c r="Q79" s="2">
        <v>3</v>
      </c>
      <c r="R79" s="2"/>
      <c r="S79" s="26">
        <v>100</v>
      </c>
      <c r="T79" s="26" t="s">
        <v>1815</v>
      </c>
      <c r="U79" s="26" t="s">
        <v>1815</v>
      </c>
      <c r="V79" s="30"/>
      <c r="W79" s="27" t="s">
        <v>200</v>
      </c>
      <c r="X79" s="27"/>
      <c r="Y79" s="27">
        <f t="shared" si="1"/>
        <v>0.38304166666666667</v>
      </c>
      <c r="Z79" s="27"/>
      <c r="AB79" s="6">
        <v>9.1929999999999996</v>
      </c>
    </row>
    <row r="80" spans="1:29" ht="12.75" customHeight="1">
      <c r="A80" s="2" t="s">
        <v>376</v>
      </c>
      <c r="B80" s="2" t="s">
        <v>1948</v>
      </c>
      <c r="C80" s="2" t="s">
        <v>1948</v>
      </c>
      <c r="D80" s="2" t="s">
        <v>32</v>
      </c>
      <c r="E80" s="2">
        <v>63</v>
      </c>
      <c r="F80" s="2"/>
      <c r="G80" s="2"/>
      <c r="H80" s="26">
        <v>100</v>
      </c>
      <c r="I80" s="26">
        <v>100000000</v>
      </c>
      <c r="J80" s="26">
        <v>100000000</v>
      </c>
      <c r="K80" s="27">
        <v>400000</v>
      </c>
      <c r="L80" s="27">
        <v>400000000000</v>
      </c>
      <c r="M80" s="27">
        <v>60000000</v>
      </c>
      <c r="N80" s="27">
        <v>60000000000000</v>
      </c>
      <c r="O80" s="28">
        <v>5</v>
      </c>
      <c r="P80" s="28">
        <v>0.5</v>
      </c>
      <c r="Q80" s="2">
        <v>3</v>
      </c>
      <c r="R80" s="2"/>
      <c r="S80" s="26">
        <v>100000</v>
      </c>
      <c r="T80" s="26">
        <v>100</v>
      </c>
      <c r="U80" s="26">
        <v>100000</v>
      </c>
      <c r="V80" s="30"/>
      <c r="W80" s="27" t="s">
        <v>200</v>
      </c>
      <c r="X80" s="27" t="s">
        <v>200</v>
      </c>
      <c r="Y80" s="27">
        <f t="shared" si="1"/>
        <v>36938</v>
      </c>
      <c r="Z80" s="27"/>
      <c r="AA80" s="6">
        <v>101.2</v>
      </c>
    </row>
    <row r="81" spans="1:29" ht="12.75" customHeight="1">
      <c r="A81" s="2" t="s">
        <v>392</v>
      </c>
      <c r="B81" s="2" t="s">
        <v>1949</v>
      </c>
      <c r="C81" s="2" t="s">
        <v>1949</v>
      </c>
      <c r="D81" s="2" t="s">
        <v>34</v>
      </c>
      <c r="E81" s="2">
        <v>63</v>
      </c>
      <c r="F81" s="2"/>
      <c r="G81" s="2"/>
      <c r="H81" s="26">
        <v>0.1</v>
      </c>
      <c r="I81" s="26">
        <v>100000</v>
      </c>
      <c r="J81" s="26">
        <v>100000</v>
      </c>
      <c r="K81" s="27" t="s">
        <v>200</v>
      </c>
      <c r="L81" s="27" t="s">
        <v>234</v>
      </c>
      <c r="M81" s="27" t="s">
        <v>200</v>
      </c>
      <c r="N81" s="27" t="s">
        <v>234</v>
      </c>
      <c r="O81" s="28">
        <v>50</v>
      </c>
      <c r="P81" s="28">
        <v>5</v>
      </c>
      <c r="Q81" s="2">
        <v>4</v>
      </c>
      <c r="R81" s="2"/>
      <c r="S81" s="26">
        <v>10</v>
      </c>
      <c r="T81" s="26" t="s">
        <v>1815</v>
      </c>
      <c r="U81" s="26" t="s">
        <v>1815</v>
      </c>
      <c r="V81" s="30"/>
      <c r="W81" s="27" t="s">
        <v>200</v>
      </c>
      <c r="X81" s="27"/>
      <c r="Y81" s="27">
        <f t="shared" si="1"/>
        <v>2.6715277777777775E-2</v>
      </c>
      <c r="Z81" s="27"/>
      <c r="AC81" s="6">
        <v>38.47</v>
      </c>
    </row>
    <row r="82" spans="1:29" ht="12.75" customHeight="1">
      <c r="A82" s="2" t="s">
        <v>386</v>
      </c>
      <c r="B82" s="2" t="s">
        <v>1950</v>
      </c>
      <c r="C82" s="2" t="s">
        <v>1950</v>
      </c>
      <c r="D82" s="2" t="s">
        <v>33</v>
      </c>
      <c r="E82" s="2">
        <v>64</v>
      </c>
      <c r="F82" s="2"/>
      <c r="G82" s="2"/>
      <c r="H82" s="26">
        <v>1</v>
      </c>
      <c r="I82" s="26">
        <v>1000000</v>
      </c>
      <c r="J82" s="26">
        <v>1000000</v>
      </c>
      <c r="K82" s="27">
        <v>60000</v>
      </c>
      <c r="L82" s="27">
        <v>60000000000</v>
      </c>
      <c r="M82" s="27">
        <v>300000</v>
      </c>
      <c r="N82" s="27">
        <v>300000000000</v>
      </c>
      <c r="O82" s="28">
        <v>50</v>
      </c>
      <c r="P82" s="28">
        <v>5</v>
      </c>
      <c r="Q82" s="2">
        <v>4</v>
      </c>
      <c r="R82" s="2"/>
      <c r="S82" s="26">
        <v>100</v>
      </c>
      <c r="T82" s="26">
        <v>100</v>
      </c>
      <c r="U82" s="26">
        <v>100</v>
      </c>
      <c r="V82" s="30"/>
      <c r="W82" s="27" t="s">
        <v>200</v>
      </c>
      <c r="X82" s="27" t="s">
        <v>200</v>
      </c>
      <c r="Y82" s="27">
        <f t="shared" si="1"/>
        <v>0.52920833333333339</v>
      </c>
      <c r="Z82" s="27"/>
      <c r="AB82" s="6">
        <v>12.701000000000001</v>
      </c>
    </row>
    <row r="83" spans="1:29" ht="12.75" customHeight="1">
      <c r="A83" s="2" t="s">
        <v>404</v>
      </c>
      <c r="B83" s="2" t="s">
        <v>1951</v>
      </c>
      <c r="C83" s="2" t="s">
        <v>1951</v>
      </c>
      <c r="D83" s="2" t="s">
        <v>35</v>
      </c>
      <c r="E83" s="2">
        <v>65</v>
      </c>
      <c r="F83" s="2"/>
      <c r="G83" s="2"/>
      <c r="H83" s="26">
        <v>0.1</v>
      </c>
      <c r="I83" s="26">
        <v>100000</v>
      </c>
      <c r="J83" s="26">
        <v>100000</v>
      </c>
      <c r="K83" s="27" t="s">
        <v>200</v>
      </c>
      <c r="L83" s="27" t="s">
        <v>234</v>
      </c>
      <c r="M83" s="27" t="s">
        <v>200</v>
      </c>
      <c r="N83" s="27" t="s">
        <v>234</v>
      </c>
      <c r="O83" s="28">
        <v>50</v>
      </c>
      <c r="P83" s="28">
        <v>5</v>
      </c>
      <c r="Q83" s="2">
        <v>4</v>
      </c>
      <c r="R83" s="2"/>
      <c r="S83" s="26">
        <v>10</v>
      </c>
      <c r="T83" s="26" t="s">
        <v>1815</v>
      </c>
      <c r="U83" s="26" t="s">
        <v>1815</v>
      </c>
      <c r="V83" s="30"/>
      <c r="W83" s="27" t="s">
        <v>200</v>
      </c>
      <c r="X83" s="27"/>
      <c r="Y83" s="27">
        <f t="shared" si="1"/>
        <v>1.0555555555555556E-2</v>
      </c>
      <c r="Z83" s="27"/>
      <c r="AC83" s="6">
        <v>15.2</v>
      </c>
    </row>
    <row r="84" spans="1:29" ht="12.75" customHeight="1">
      <c r="A84" s="2" t="s">
        <v>378</v>
      </c>
      <c r="B84" s="2" t="s">
        <v>1952</v>
      </c>
      <c r="C84" s="2" t="s">
        <v>1952</v>
      </c>
      <c r="D84" s="2" t="s">
        <v>32</v>
      </c>
      <c r="E84" s="2">
        <v>65</v>
      </c>
      <c r="F84" s="2"/>
      <c r="G84" s="2"/>
      <c r="H84" s="26">
        <v>1</v>
      </c>
      <c r="I84" s="26">
        <v>1000000</v>
      </c>
      <c r="J84" s="26">
        <v>1000000</v>
      </c>
      <c r="K84" s="27">
        <v>4000</v>
      </c>
      <c r="L84" s="27">
        <v>4000000000</v>
      </c>
      <c r="M84" s="27">
        <v>100000</v>
      </c>
      <c r="N84" s="27">
        <v>100000000000</v>
      </c>
      <c r="O84" s="28">
        <v>50</v>
      </c>
      <c r="P84" s="28">
        <v>5</v>
      </c>
      <c r="Q84" s="2">
        <v>4</v>
      </c>
      <c r="R84" s="2"/>
      <c r="S84" s="26">
        <v>10</v>
      </c>
      <c r="T84" s="26">
        <v>10</v>
      </c>
      <c r="U84" s="26">
        <v>10</v>
      </c>
      <c r="V84" s="30"/>
      <c r="W84" s="27" t="s">
        <v>200</v>
      </c>
      <c r="X84" s="27" t="s">
        <v>200</v>
      </c>
      <c r="Y84" s="27">
        <f t="shared" si="1"/>
        <v>0.10488333333333333</v>
      </c>
      <c r="Z84" s="27"/>
      <c r="AB84" s="6">
        <v>2.5171999999999999</v>
      </c>
    </row>
    <row r="85" spans="1:29" ht="12.75" customHeight="1">
      <c r="A85" s="2" t="s">
        <v>394</v>
      </c>
      <c r="B85" s="2" t="s">
        <v>1953</v>
      </c>
      <c r="C85" s="2" t="s">
        <v>1953</v>
      </c>
      <c r="D85" s="2" t="s">
        <v>34</v>
      </c>
      <c r="E85" s="2">
        <v>65</v>
      </c>
      <c r="F85" s="2"/>
      <c r="G85" s="2"/>
      <c r="H85" s="26">
        <v>1</v>
      </c>
      <c r="I85" s="26">
        <v>1000000</v>
      </c>
      <c r="J85" s="26">
        <v>1000000</v>
      </c>
      <c r="K85" s="27">
        <v>20000</v>
      </c>
      <c r="L85" s="27">
        <v>20000000000</v>
      </c>
      <c r="M85" s="27">
        <v>100000</v>
      </c>
      <c r="N85" s="27">
        <v>100000000000</v>
      </c>
      <c r="O85" s="28">
        <v>5</v>
      </c>
      <c r="P85" s="28">
        <v>0.5</v>
      </c>
      <c r="Q85" s="2">
        <v>3</v>
      </c>
      <c r="R85" s="2"/>
      <c r="S85" s="26">
        <v>10</v>
      </c>
      <c r="T85" s="26">
        <v>0.1</v>
      </c>
      <c r="U85" s="26">
        <v>10</v>
      </c>
      <c r="V85" s="30"/>
      <c r="W85" s="27" t="s">
        <v>200</v>
      </c>
      <c r="X85" s="27" t="s">
        <v>200</v>
      </c>
      <c r="Y85" s="27">
        <f t="shared" si="1"/>
        <v>243.93</v>
      </c>
      <c r="Z85" s="27">
        <v>243.93</v>
      </c>
    </row>
    <row r="86" spans="1:29" ht="12.75" customHeight="1">
      <c r="A86" s="2" t="s">
        <v>406</v>
      </c>
      <c r="B86" s="2" t="s">
        <v>1954</v>
      </c>
      <c r="C86" s="2" t="s">
        <v>1954</v>
      </c>
      <c r="D86" s="2" t="s">
        <v>35</v>
      </c>
      <c r="E86" s="2">
        <v>66</v>
      </c>
      <c r="F86" s="2"/>
      <c r="G86" s="2"/>
      <c r="H86" s="26">
        <v>0.1</v>
      </c>
      <c r="I86" s="26">
        <v>100000</v>
      </c>
      <c r="J86" s="26">
        <v>100000</v>
      </c>
      <c r="K86" s="27" t="s">
        <v>200</v>
      </c>
      <c r="L86" s="27" t="s">
        <v>234</v>
      </c>
      <c r="M86" s="27" t="s">
        <v>200</v>
      </c>
      <c r="N86" s="27" t="s">
        <v>234</v>
      </c>
      <c r="O86" s="28">
        <v>5</v>
      </c>
      <c r="P86" s="28">
        <v>0.5</v>
      </c>
      <c r="Q86" s="2">
        <v>3</v>
      </c>
      <c r="R86" s="2"/>
      <c r="S86" s="26">
        <v>10</v>
      </c>
      <c r="T86" s="26" t="s">
        <v>1815</v>
      </c>
      <c r="U86" s="26" t="s">
        <v>1815</v>
      </c>
      <c r="V86" s="30"/>
      <c r="W86" s="27" t="s">
        <v>200</v>
      </c>
      <c r="X86" s="27"/>
      <c r="Y86" s="27">
        <f t="shared" si="1"/>
        <v>0.39541666666666669</v>
      </c>
      <c r="Z86" s="27"/>
      <c r="AB86" s="6">
        <v>9.49</v>
      </c>
    </row>
    <row r="87" spans="1:29" ht="12.75" customHeight="1">
      <c r="A87" s="2" t="s">
        <v>418</v>
      </c>
      <c r="B87" s="2" t="s">
        <v>1955</v>
      </c>
      <c r="C87" s="2" t="s">
        <v>1955</v>
      </c>
      <c r="D87" s="2" t="s">
        <v>36</v>
      </c>
      <c r="E87" s="2">
        <v>66</v>
      </c>
      <c r="F87" s="2"/>
      <c r="G87" s="2"/>
      <c r="H87" s="26">
        <v>1</v>
      </c>
      <c r="I87" s="26">
        <v>1000000</v>
      </c>
      <c r="J87" s="26">
        <v>1000000</v>
      </c>
      <c r="K87" s="27" t="s">
        <v>200</v>
      </c>
      <c r="L87" s="27" t="s">
        <v>234</v>
      </c>
      <c r="M87" s="27" t="s">
        <v>200</v>
      </c>
      <c r="N87" s="27" t="s">
        <v>234</v>
      </c>
      <c r="O87" s="28">
        <v>50</v>
      </c>
      <c r="P87" s="28">
        <v>5</v>
      </c>
      <c r="Q87" s="2">
        <v>4</v>
      </c>
      <c r="R87" s="2"/>
      <c r="S87" s="26">
        <v>10</v>
      </c>
      <c r="T87" s="26" t="s">
        <v>1815</v>
      </c>
      <c r="U87" s="26" t="s">
        <v>1815</v>
      </c>
      <c r="V87" s="30"/>
      <c r="W87" s="27" t="s">
        <v>200</v>
      </c>
      <c r="X87" s="27"/>
      <c r="Y87" s="27">
        <f t="shared" si="1"/>
        <v>9.4166666666666662E-2</v>
      </c>
      <c r="Z87" s="27"/>
      <c r="AB87" s="6">
        <v>2.2599999999999998</v>
      </c>
    </row>
    <row r="88" spans="1:29" ht="12.75" customHeight="1">
      <c r="A88" s="2" t="s">
        <v>380</v>
      </c>
      <c r="B88" s="2" t="s">
        <v>1956</v>
      </c>
      <c r="C88" s="2" t="s">
        <v>1956</v>
      </c>
      <c r="D88" s="2" t="s">
        <v>32</v>
      </c>
      <c r="E88" s="2">
        <v>66</v>
      </c>
      <c r="F88" s="2"/>
      <c r="G88" s="2"/>
      <c r="H88" s="26">
        <v>10</v>
      </c>
      <c r="I88" s="26">
        <v>10000000</v>
      </c>
      <c r="J88" s="26">
        <v>10000000</v>
      </c>
      <c r="K88" s="27" t="s">
        <v>200</v>
      </c>
      <c r="L88" s="27" t="s">
        <v>234</v>
      </c>
      <c r="M88" s="27" t="s">
        <v>200</v>
      </c>
      <c r="N88" s="27" t="s">
        <v>234</v>
      </c>
      <c r="O88" s="28">
        <v>5</v>
      </c>
      <c r="P88" s="28">
        <v>0.5</v>
      </c>
      <c r="Q88" s="2">
        <v>3</v>
      </c>
      <c r="R88" s="2"/>
      <c r="S88" s="26">
        <v>10000</v>
      </c>
      <c r="T88" s="26" t="s">
        <v>1815</v>
      </c>
      <c r="U88" s="26" t="s">
        <v>1815</v>
      </c>
      <c r="V88" s="30"/>
      <c r="W88" s="27" t="s">
        <v>200</v>
      </c>
      <c r="X88" s="27"/>
      <c r="Y88" s="27">
        <f t="shared" si="1"/>
        <v>2.2749999999999999</v>
      </c>
      <c r="Z88" s="27"/>
      <c r="AB88" s="6">
        <v>54.6</v>
      </c>
    </row>
    <row r="89" spans="1:29" ht="12.75" customHeight="1">
      <c r="A89" s="2" t="s">
        <v>388</v>
      </c>
      <c r="B89" s="2" t="s">
        <v>1957</v>
      </c>
      <c r="C89" s="2" t="s">
        <v>1957</v>
      </c>
      <c r="D89" s="2" t="s">
        <v>33</v>
      </c>
      <c r="E89" s="2">
        <v>67</v>
      </c>
      <c r="F89" s="2"/>
      <c r="G89" s="2"/>
      <c r="H89" s="26">
        <v>1</v>
      </c>
      <c r="I89" s="26">
        <v>1000000</v>
      </c>
      <c r="J89" s="26">
        <v>1000000</v>
      </c>
      <c r="K89" s="27">
        <v>100000</v>
      </c>
      <c r="L89" s="27">
        <v>100000000000</v>
      </c>
      <c r="M89" s="27">
        <v>700000</v>
      </c>
      <c r="N89" s="27">
        <v>700000000000</v>
      </c>
      <c r="O89" s="28">
        <v>5</v>
      </c>
      <c r="P89" s="28">
        <v>0.5</v>
      </c>
      <c r="Q89" s="2">
        <v>3</v>
      </c>
      <c r="R89" s="2"/>
      <c r="S89" s="26">
        <v>100</v>
      </c>
      <c r="T89" s="26" t="s">
        <v>1815</v>
      </c>
      <c r="U89" s="26" t="s">
        <v>1815</v>
      </c>
      <c r="V89" s="30"/>
      <c r="W89" s="27" t="s">
        <v>200</v>
      </c>
      <c r="X89" s="27" t="s">
        <v>200</v>
      </c>
      <c r="Y89" s="27">
        <f t="shared" si="1"/>
        <v>2.66</v>
      </c>
      <c r="Z89" s="27">
        <v>2.66</v>
      </c>
    </row>
    <row r="90" spans="1:29" ht="12.75" customHeight="1">
      <c r="A90" s="2" t="s">
        <v>408</v>
      </c>
      <c r="B90" s="2" t="s">
        <v>1958</v>
      </c>
      <c r="C90" s="2" t="s">
        <v>1958</v>
      </c>
      <c r="D90" s="2" t="s">
        <v>35</v>
      </c>
      <c r="E90" s="2">
        <v>67</v>
      </c>
      <c r="F90" s="2"/>
      <c r="G90" s="2"/>
      <c r="H90" s="26">
        <v>1</v>
      </c>
      <c r="I90" s="26">
        <v>1000000</v>
      </c>
      <c r="J90" s="26">
        <v>1000000</v>
      </c>
      <c r="K90" s="27">
        <v>70000</v>
      </c>
      <c r="L90" s="27">
        <v>70000000000</v>
      </c>
      <c r="M90" s="27">
        <v>500000</v>
      </c>
      <c r="N90" s="27">
        <v>500000000000</v>
      </c>
      <c r="O90" s="28">
        <v>5</v>
      </c>
      <c r="P90" s="28">
        <v>0.5</v>
      </c>
      <c r="Q90" s="2">
        <v>3</v>
      </c>
      <c r="R90" s="2"/>
      <c r="S90" s="26">
        <v>100</v>
      </c>
      <c r="T90" s="26" t="s">
        <v>1815</v>
      </c>
      <c r="U90" s="26" t="s">
        <v>1815</v>
      </c>
      <c r="V90" s="30"/>
      <c r="W90" s="27" t="s">
        <v>200</v>
      </c>
      <c r="X90" s="27" t="s">
        <v>200</v>
      </c>
      <c r="Y90" s="27">
        <f t="shared" si="1"/>
        <v>3.2616999999999998</v>
      </c>
      <c r="Z90" s="27">
        <v>3.2616999999999998</v>
      </c>
    </row>
    <row r="91" spans="1:29" ht="12.75" customHeight="1">
      <c r="A91" s="2" t="s">
        <v>420</v>
      </c>
      <c r="B91" s="2" t="s">
        <v>1959</v>
      </c>
      <c r="C91" s="2" t="s">
        <v>1959</v>
      </c>
      <c r="D91" s="2" t="s">
        <v>36</v>
      </c>
      <c r="E91" s="2">
        <v>67</v>
      </c>
      <c r="F91" s="2"/>
      <c r="G91" s="2"/>
      <c r="H91" s="26">
        <v>0.1</v>
      </c>
      <c r="I91" s="26">
        <v>100000</v>
      </c>
      <c r="J91" s="26">
        <v>100000</v>
      </c>
      <c r="K91" s="27" t="s">
        <v>200</v>
      </c>
      <c r="L91" s="27" t="s">
        <v>234</v>
      </c>
      <c r="M91" s="27" t="s">
        <v>200</v>
      </c>
      <c r="N91" s="27" t="s">
        <v>234</v>
      </c>
      <c r="O91" s="28">
        <v>50</v>
      </c>
      <c r="P91" s="28">
        <v>5</v>
      </c>
      <c r="Q91" s="2">
        <v>4</v>
      </c>
      <c r="R91" s="2"/>
      <c r="S91" s="26">
        <v>10</v>
      </c>
      <c r="T91" s="26" t="s">
        <v>1815</v>
      </c>
      <c r="U91" s="26" t="s">
        <v>1815</v>
      </c>
      <c r="V91" s="30"/>
      <c r="W91" s="27" t="s">
        <v>200</v>
      </c>
      <c r="X91" s="27"/>
      <c r="Y91" s="27">
        <f t="shared" si="1"/>
        <v>1.3125E-2</v>
      </c>
      <c r="Z91" s="27"/>
      <c r="AC91" s="6">
        <v>18.899999999999999</v>
      </c>
    </row>
    <row r="92" spans="1:29" ht="12.75" customHeight="1">
      <c r="A92" s="2" t="s">
        <v>410</v>
      </c>
      <c r="B92" s="2" t="s">
        <v>1960</v>
      </c>
      <c r="C92" s="2" t="s">
        <v>1960</v>
      </c>
      <c r="D92" s="2" t="s">
        <v>35</v>
      </c>
      <c r="E92" s="2">
        <v>68</v>
      </c>
      <c r="F92" s="2"/>
      <c r="G92" s="2"/>
      <c r="H92" s="26">
        <v>0.1</v>
      </c>
      <c r="I92" s="26">
        <v>100000</v>
      </c>
      <c r="J92" s="26">
        <v>100000</v>
      </c>
      <c r="K92" s="27">
        <v>5000</v>
      </c>
      <c r="L92" s="27">
        <v>5000000000</v>
      </c>
      <c r="M92" s="27">
        <v>70000</v>
      </c>
      <c r="N92" s="27">
        <v>70000000000</v>
      </c>
      <c r="O92" s="28">
        <v>50</v>
      </c>
      <c r="P92" s="28">
        <v>5</v>
      </c>
      <c r="Q92" s="2">
        <v>4</v>
      </c>
      <c r="R92" s="2"/>
      <c r="S92" s="26">
        <v>10</v>
      </c>
      <c r="T92" s="26" t="s">
        <v>1815</v>
      </c>
      <c r="U92" s="26" t="s">
        <v>1815</v>
      </c>
      <c r="V92" s="30"/>
      <c r="W92" s="27" t="s">
        <v>200</v>
      </c>
      <c r="X92" s="27" t="s">
        <v>200</v>
      </c>
      <c r="Y92" s="27">
        <f t="shared" si="1"/>
        <v>4.7020833333333331E-2</v>
      </c>
      <c r="Z92" s="27"/>
      <c r="AC92" s="6">
        <v>67.709999999999994</v>
      </c>
    </row>
    <row r="93" spans="1:29" ht="12.75" customHeight="1">
      <c r="A93" s="2" t="s">
        <v>422</v>
      </c>
      <c r="B93" s="2" t="s">
        <v>1961</v>
      </c>
      <c r="C93" s="2" t="s">
        <v>1961</v>
      </c>
      <c r="D93" s="2" t="s">
        <v>36</v>
      </c>
      <c r="E93" s="2">
        <v>68</v>
      </c>
      <c r="F93" s="2"/>
      <c r="G93" s="2"/>
      <c r="H93" s="26">
        <v>0.1</v>
      </c>
      <c r="I93" s="26">
        <v>100000</v>
      </c>
      <c r="J93" s="26">
        <v>100000</v>
      </c>
      <c r="K93" s="27">
        <v>5000</v>
      </c>
      <c r="L93" s="27">
        <v>5000000000</v>
      </c>
      <c r="M93" s="27">
        <v>70000</v>
      </c>
      <c r="N93" s="27">
        <v>70000000000</v>
      </c>
      <c r="O93" s="28">
        <v>5</v>
      </c>
      <c r="P93" s="28">
        <v>0.05</v>
      </c>
      <c r="Q93" s="2">
        <v>2</v>
      </c>
      <c r="R93" s="13" t="s">
        <v>17</v>
      </c>
      <c r="S93" s="26">
        <v>10</v>
      </c>
      <c r="T93" s="26" t="s">
        <v>1815</v>
      </c>
      <c r="U93" s="26" t="s">
        <v>1815</v>
      </c>
      <c r="V93" s="30"/>
      <c r="W93" s="27" t="s">
        <v>129</v>
      </c>
      <c r="X93" s="27" t="s">
        <v>200</v>
      </c>
      <c r="Y93" s="27">
        <f t="shared" si="1"/>
        <v>270.93</v>
      </c>
      <c r="Z93" s="27">
        <v>270.93</v>
      </c>
    </row>
    <row r="94" spans="1:29" ht="12.75" customHeight="1">
      <c r="A94" s="2" t="s">
        <v>434</v>
      </c>
      <c r="B94" s="2" t="s">
        <v>1962</v>
      </c>
      <c r="C94" s="2" t="s">
        <v>1962</v>
      </c>
      <c r="D94" s="2" t="s">
        <v>37</v>
      </c>
      <c r="E94" s="2">
        <v>69</v>
      </c>
      <c r="F94" s="2"/>
      <c r="G94" s="2"/>
      <c r="H94" s="26">
        <v>0.1</v>
      </c>
      <c r="I94" s="26">
        <v>100000</v>
      </c>
      <c r="J94" s="26">
        <v>100000</v>
      </c>
      <c r="K94" s="27" t="s">
        <v>200</v>
      </c>
      <c r="L94" s="27" t="s">
        <v>234</v>
      </c>
      <c r="M94" s="27" t="s">
        <v>200</v>
      </c>
      <c r="N94" s="27" t="s">
        <v>234</v>
      </c>
      <c r="O94" s="28">
        <v>50</v>
      </c>
      <c r="P94" s="28">
        <v>5</v>
      </c>
      <c r="Q94" s="2">
        <v>4</v>
      </c>
      <c r="R94" s="2"/>
      <c r="S94" s="26">
        <v>10</v>
      </c>
      <c r="T94" s="26" t="s">
        <v>1815</v>
      </c>
      <c r="U94" s="26" t="s">
        <v>1815</v>
      </c>
      <c r="V94" s="30"/>
      <c r="W94" s="27" t="s">
        <v>200</v>
      </c>
      <c r="X94" s="27"/>
      <c r="Y94" s="27">
        <f t="shared" si="1"/>
        <v>1.0555555555555556E-2</v>
      </c>
      <c r="Z94" s="27"/>
      <c r="AC94" s="6">
        <v>15.2</v>
      </c>
    </row>
    <row r="95" spans="1:29" ht="12.75" customHeight="1">
      <c r="A95" s="2" t="s">
        <v>424</v>
      </c>
      <c r="B95" s="2" t="s">
        <v>1963</v>
      </c>
      <c r="C95" s="2" t="s">
        <v>1963</v>
      </c>
      <c r="D95" s="2" t="s">
        <v>36</v>
      </c>
      <c r="E95" s="2">
        <v>69</v>
      </c>
      <c r="F95" s="2"/>
      <c r="G95" s="2"/>
      <c r="H95" s="26">
        <v>1</v>
      </c>
      <c r="I95" s="26">
        <v>1000000</v>
      </c>
      <c r="J95" s="26">
        <v>1000000</v>
      </c>
      <c r="K95" s="27" t="s">
        <v>200</v>
      </c>
      <c r="L95" s="27" t="s">
        <v>234</v>
      </c>
      <c r="M95" s="27" t="s">
        <v>200</v>
      </c>
      <c r="N95" s="27" t="s">
        <v>234</v>
      </c>
      <c r="O95" s="28">
        <v>5</v>
      </c>
      <c r="P95" s="28">
        <v>0.5</v>
      </c>
      <c r="Q95" s="2">
        <v>3</v>
      </c>
      <c r="R95" s="2"/>
      <c r="S95" s="26">
        <v>10</v>
      </c>
      <c r="T95" s="26" t="s">
        <v>1815</v>
      </c>
      <c r="U95" s="26" t="s">
        <v>1815</v>
      </c>
      <c r="V95" s="30"/>
      <c r="W95" s="27" t="s">
        <v>200</v>
      </c>
      <c r="X95" s="27"/>
      <c r="Y95" s="27">
        <f t="shared" si="1"/>
        <v>1.6270833333333332</v>
      </c>
      <c r="Z95" s="27"/>
      <c r="AB95" s="6">
        <v>39.049999999999997</v>
      </c>
    </row>
    <row r="96" spans="1:29" ht="12.75" customHeight="1">
      <c r="A96" s="2" t="s">
        <v>398</v>
      </c>
      <c r="B96" s="2" t="s">
        <v>1964</v>
      </c>
      <c r="C96" s="2" t="s">
        <v>1964</v>
      </c>
      <c r="D96" s="2" t="s">
        <v>34</v>
      </c>
      <c r="E96" s="2">
        <v>69</v>
      </c>
      <c r="F96" s="2" t="s">
        <v>156</v>
      </c>
      <c r="G96" s="2"/>
      <c r="H96" s="26">
        <v>1</v>
      </c>
      <c r="I96" s="26">
        <v>1000000</v>
      </c>
      <c r="J96" s="26">
        <v>1000000</v>
      </c>
      <c r="K96" s="27">
        <v>30000</v>
      </c>
      <c r="L96" s="27">
        <v>30000000000</v>
      </c>
      <c r="M96" s="27">
        <v>200000</v>
      </c>
      <c r="N96" s="27">
        <v>200000000000</v>
      </c>
      <c r="O96" s="28">
        <v>5</v>
      </c>
      <c r="P96" s="28">
        <v>0.5</v>
      </c>
      <c r="Q96" s="2">
        <v>3</v>
      </c>
      <c r="R96" s="2"/>
      <c r="S96" s="26">
        <v>100</v>
      </c>
      <c r="T96" s="26">
        <v>10</v>
      </c>
      <c r="U96" s="26">
        <v>100</v>
      </c>
      <c r="V96" s="30"/>
      <c r="W96" s="27" t="s">
        <v>129</v>
      </c>
      <c r="X96" s="27" t="s">
        <v>200</v>
      </c>
      <c r="Y96" s="27">
        <f t="shared" si="1"/>
        <v>0.57316666666666671</v>
      </c>
      <c r="Z96" s="27"/>
      <c r="AB96" s="6">
        <v>13.756</v>
      </c>
    </row>
    <row r="97" spans="1:29" ht="12.75" customHeight="1">
      <c r="A97" s="2" t="s">
        <v>396</v>
      </c>
      <c r="B97" s="2" t="s">
        <v>1965</v>
      </c>
      <c r="C97" s="2" t="s">
        <v>1965</v>
      </c>
      <c r="D97" s="2" t="s">
        <v>34</v>
      </c>
      <c r="E97" s="2">
        <v>69</v>
      </c>
      <c r="F97" s="2"/>
      <c r="G97" s="2"/>
      <c r="H97" s="26">
        <v>1</v>
      </c>
      <c r="I97" s="26">
        <v>1000000</v>
      </c>
      <c r="J97" s="26">
        <v>1000000</v>
      </c>
      <c r="K97" s="27">
        <v>30000</v>
      </c>
      <c r="L97" s="27">
        <v>30000000000</v>
      </c>
      <c r="M97" s="27">
        <v>30000000</v>
      </c>
      <c r="N97" s="27">
        <v>30000000000000</v>
      </c>
      <c r="O97" s="28">
        <v>50</v>
      </c>
      <c r="P97" s="28">
        <v>5</v>
      </c>
      <c r="Q97" s="2">
        <v>4</v>
      </c>
      <c r="R97" s="2"/>
      <c r="S97" s="26">
        <v>10000</v>
      </c>
      <c r="T97" s="26">
        <v>1000</v>
      </c>
      <c r="U97" s="26">
        <v>10000</v>
      </c>
      <c r="V97" s="30"/>
      <c r="W97" s="27" t="s">
        <v>200</v>
      </c>
      <c r="X97" s="27" t="s">
        <v>200</v>
      </c>
      <c r="Y97" s="27">
        <f t="shared" si="1"/>
        <v>3.9166666666666669E-2</v>
      </c>
      <c r="Z97" s="27"/>
      <c r="AC97" s="6">
        <v>56.4</v>
      </c>
    </row>
    <row r="98" spans="1:29" ht="12.75" customHeight="1">
      <c r="A98" s="2" t="s">
        <v>436</v>
      </c>
      <c r="B98" s="2" t="s">
        <v>1966</v>
      </c>
      <c r="C98" s="2" t="s">
        <v>1966</v>
      </c>
      <c r="D98" s="2" t="s">
        <v>37</v>
      </c>
      <c r="E98" s="2">
        <v>70</v>
      </c>
      <c r="F98" s="2"/>
      <c r="G98" s="2"/>
      <c r="H98" s="26">
        <v>0.1</v>
      </c>
      <c r="I98" s="26">
        <v>100000</v>
      </c>
      <c r="J98" s="26">
        <v>100000</v>
      </c>
      <c r="K98" s="27" t="s">
        <v>200</v>
      </c>
      <c r="L98" s="27" t="s">
        <v>234</v>
      </c>
      <c r="M98" s="27" t="s">
        <v>200</v>
      </c>
      <c r="N98" s="27" t="s">
        <v>234</v>
      </c>
      <c r="O98" s="28">
        <v>50</v>
      </c>
      <c r="P98" s="28">
        <v>5</v>
      </c>
      <c r="Q98" s="2">
        <v>4</v>
      </c>
      <c r="R98" s="2"/>
      <c r="S98" s="26">
        <v>10</v>
      </c>
      <c r="T98" s="26" t="s">
        <v>1815</v>
      </c>
      <c r="U98" s="26" t="s">
        <v>1815</v>
      </c>
      <c r="V98" s="30"/>
      <c r="W98" s="27" t="s">
        <v>200</v>
      </c>
      <c r="X98" s="27"/>
      <c r="Y98" s="27">
        <f t="shared" si="1"/>
        <v>3.6527777777777777E-2</v>
      </c>
      <c r="Z98" s="27"/>
      <c r="AC98" s="6">
        <v>52.6</v>
      </c>
    </row>
    <row r="99" spans="1:29" ht="12.75" customHeight="1">
      <c r="A99" s="2" t="s">
        <v>412</v>
      </c>
      <c r="B99" s="2" t="s">
        <v>1967</v>
      </c>
      <c r="C99" s="2" t="s">
        <v>1967</v>
      </c>
      <c r="D99" s="2" t="s">
        <v>35</v>
      </c>
      <c r="E99" s="2">
        <v>70</v>
      </c>
      <c r="F99" s="2"/>
      <c r="G99" s="2"/>
      <c r="H99" s="26">
        <v>1</v>
      </c>
      <c r="I99" s="26">
        <v>1000000</v>
      </c>
      <c r="J99" s="26">
        <v>1000000</v>
      </c>
      <c r="K99" s="27" t="s">
        <v>200</v>
      </c>
      <c r="L99" s="27" t="s">
        <v>234</v>
      </c>
      <c r="M99" s="27" t="s">
        <v>200</v>
      </c>
      <c r="N99" s="27" t="s">
        <v>234</v>
      </c>
      <c r="O99" s="28">
        <v>50</v>
      </c>
      <c r="P99" s="28">
        <v>5</v>
      </c>
      <c r="Q99" s="2">
        <v>4</v>
      </c>
      <c r="R99" s="2"/>
      <c r="S99" s="26">
        <v>1000</v>
      </c>
      <c r="T99" s="26" t="s">
        <v>1815</v>
      </c>
      <c r="U99" s="26" t="s">
        <v>1815</v>
      </c>
      <c r="V99" s="30"/>
      <c r="W99" s="27" t="s">
        <v>200</v>
      </c>
      <c r="X99" s="27"/>
      <c r="Y99" s="27">
        <f t="shared" si="1"/>
        <v>1.4680555555555556E-2</v>
      </c>
      <c r="Z99" s="27"/>
      <c r="AC99" s="6">
        <v>21.14</v>
      </c>
    </row>
    <row r="100" spans="1:29" ht="12.75" customHeight="1">
      <c r="A100" s="2" t="s">
        <v>452</v>
      </c>
      <c r="B100" s="2" t="s">
        <v>1968</v>
      </c>
      <c r="C100" s="2" t="s">
        <v>1968</v>
      </c>
      <c r="D100" s="2" t="s">
        <v>38</v>
      </c>
      <c r="E100" s="2">
        <v>70</v>
      </c>
      <c r="F100" s="2"/>
      <c r="G100" s="2"/>
      <c r="H100" s="26">
        <v>1</v>
      </c>
      <c r="I100" s="26">
        <v>1000000</v>
      </c>
      <c r="J100" s="26">
        <v>1000000</v>
      </c>
      <c r="K100" s="27" t="s">
        <v>200</v>
      </c>
      <c r="L100" s="27" t="s">
        <v>234</v>
      </c>
      <c r="M100" s="27" t="s">
        <v>200</v>
      </c>
      <c r="N100" s="27" t="s">
        <v>234</v>
      </c>
      <c r="O100" s="28">
        <v>50</v>
      </c>
      <c r="P100" s="28">
        <v>5</v>
      </c>
      <c r="Q100" s="2">
        <v>4</v>
      </c>
      <c r="R100" s="2"/>
      <c r="S100" s="26">
        <v>10</v>
      </c>
      <c r="T100" s="26" t="s">
        <v>1815</v>
      </c>
      <c r="U100" s="26" t="s">
        <v>1815</v>
      </c>
      <c r="V100" s="30"/>
      <c r="W100" s="27" t="s">
        <v>200</v>
      </c>
      <c r="X100" s="27"/>
      <c r="Y100" s="27">
        <f t="shared" si="1"/>
        <v>2.8541666666666667E-2</v>
      </c>
      <c r="Z100" s="27"/>
      <c r="AC100" s="6">
        <v>41.1</v>
      </c>
    </row>
    <row r="101" spans="1:29" ht="12.75" customHeight="1">
      <c r="A101" s="2" t="s">
        <v>438</v>
      </c>
      <c r="B101" s="2" t="s">
        <v>1969</v>
      </c>
      <c r="C101" s="2" t="s">
        <v>1969</v>
      </c>
      <c r="D101" s="2" t="s">
        <v>37</v>
      </c>
      <c r="E101" s="2">
        <v>71</v>
      </c>
      <c r="F101" s="2"/>
      <c r="G101" s="2"/>
      <c r="H101" s="26">
        <v>1</v>
      </c>
      <c r="I101" s="26">
        <v>1000000</v>
      </c>
      <c r="J101" s="26">
        <v>1000000</v>
      </c>
      <c r="K101" s="27" t="s">
        <v>200</v>
      </c>
      <c r="L101" s="27" t="s">
        <v>234</v>
      </c>
      <c r="M101" s="27" t="s">
        <v>200</v>
      </c>
      <c r="N101" s="27" t="s">
        <v>234</v>
      </c>
      <c r="O101" s="28">
        <v>5</v>
      </c>
      <c r="P101" s="28">
        <v>0.5</v>
      </c>
      <c r="Q101" s="2">
        <v>3</v>
      </c>
      <c r="R101" s="2"/>
      <c r="S101" s="26">
        <v>10</v>
      </c>
      <c r="T101" s="26" t="s">
        <v>1815</v>
      </c>
      <c r="U101" s="26" t="s">
        <v>1815</v>
      </c>
      <c r="V101" s="30"/>
      <c r="W101" s="27" t="s">
        <v>200</v>
      </c>
      <c r="X101" s="27"/>
      <c r="Y101" s="27">
        <f t="shared" si="1"/>
        <v>2.7208333333333332</v>
      </c>
      <c r="Z101" s="27"/>
      <c r="AB101" s="6">
        <v>65.3</v>
      </c>
    </row>
    <row r="102" spans="1:29" ht="12.75" customHeight="1">
      <c r="A102" s="2" t="s">
        <v>426</v>
      </c>
      <c r="B102" s="2" t="s">
        <v>1970</v>
      </c>
      <c r="C102" s="2" t="s">
        <v>1970</v>
      </c>
      <c r="D102" s="2" t="s">
        <v>36</v>
      </c>
      <c r="E102" s="2">
        <v>71</v>
      </c>
      <c r="F102" s="2"/>
      <c r="G102" s="2"/>
      <c r="H102" s="26">
        <v>100</v>
      </c>
      <c r="I102" s="26">
        <v>100000000</v>
      </c>
      <c r="J102" s="26">
        <v>100000000</v>
      </c>
      <c r="K102" s="27">
        <v>400000</v>
      </c>
      <c r="L102" s="27">
        <v>400000000000</v>
      </c>
      <c r="M102" s="27">
        <v>1000000000</v>
      </c>
      <c r="N102" s="27">
        <v>1000000000000000</v>
      </c>
      <c r="O102" s="28">
        <v>50</v>
      </c>
      <c r="P102" s="28">
        <v>5</v>
      </c>
      <c r="Q102" s="2">
        <v>4</v>
      </c>
      <c r="R102" s="2"/>
      <c r="S102" s="26">
        <v>10000</v>
      </c>
      <c r="T102" s="26">
        <v>10000</v>
      </c>
      <c r="U102" s="26">
        <v>10000</v>
      </c>
      <c r="V102" s="30"/>
      <c r="W102" s="27" t="s">
        <v>200</v>
      </c>
      <c r="X102" s="27" t="s">
        <v>200</v>
      </c>
      <c r="Y102" s="27">
        <f t="shared" si="1"/>
        <v>11.43</v>
      </c>
      <c r="Z102" s="27">
        <v>11.43</v>
      </c>
    </row>
    <row r="103" spans="1:29" ht="12.75" customHeight="1">
      <c r="A103" s="2" t="s">
        <v>400</v>
      </c>
      <c r="B103" s="2" t="s">
        <v>1971</v>
      </c>
      <c r="C103" s="2" t="s">
        <v>1971</v>
      </c>
      <c r="D103" s="2" t="s">
        <v>34</v>
      </c>
      <c r="E103" s="2">
        <v>71</v>
      </c>
      <c r="F103" s="2" t="s">
        <v>156</v>
      </c>
      <c r="G103" s="2"/>
      <c r="H103" s="26">
        <v>1</v>
      </c>
      <c r="I103" s="26">
        <v>1000000</v>
      </c>
      <c r="J103" s="26">
        <v>1000000</v>
      </c>
      <c r="K103" s="27" t="s">
        <v>200</v>
      </c>
      <c r="L103" s="27" t="s">
        <v>234</v>
      </c>
      <c r="M103" s="27" t="s">
        <v>200</v>
      </c>
      <c r="N103" s="27" t="s">
        <v>234</v>
      </c>
      <c r="O103" s="28">
        <v>50</v>
      </c>
      <c r="P103" s="28">
        <v>5</v>
      </c>
      <c r="Q103" s="2">
        <v>4</v>
      </c>
      <c r="R103" s="2"/>
      <c r="S103" s="26">
        <v>10</v>
      </c>
      <c r="T103" s="26" t="s">
        <v>1815</v>
      </c>
      <c r="U103" s="26" t="s">
        <v>1815</v>
      </c>
      <c r="V103" s="30"/>
      <c r="W103" s="27" t="s">
        <v>200</v>
      </c>
      <c r="X103" s="27"/>
      <c r="Y103" s="27">
        <f t="shared" si="1"/>
        <v>0.16500000000000001</v>
      </c>
      <c r="Z103" s="27"/>
      <c r="AB103" s="6">
        <v>3.96</v>
      </c>
    </row>
    <row r="104" spans="1:29" ht="12.75" customHeight="1">
      <c r="A104" s="2" t="s">
        <v>440</v>
      </c>
      <c r="B104" s="2" t="s">
        <v>1972</v>
      </c>
      <c r="C104" s="2" t="s">
        <v>1972</v>
      </c>
      <c r="D104" s="2" t="s">
        <v>37</v>
      </c>
      <c r="E104" s="2">
        <v>72</v>
      </c>
      <c r="F104" s="2"/>
      <c r="G104" s="2"/>
      <c r="H104" s="26">
        <v>0.1</v>
      </c>
      <c r="I104" s="26">
        <v>100000</v>
      </c>
      <c r="J104" s="26">
        <v>100000</v>
      </c>
      <c r="K104" s="27">
        <v>3000</v>
      </c>
      <c r="L104" s="27">
        <v>3000000000</v>
      </c>
      <c r="M104" s="27">
        <v>40000</v>
      </c>
      <c r="N104" s="27">
        <v>40000000000</v>
      </c>
      <c r="O104" s="28">
        <v>5</v>
      </c>
      <c r="P104" s="28">
        <v>0.5</v>
      </c>
      <c r="Q104" s="2">
        <v>3</v>
      </c>
      <c r="R104" s="2"/>
      <c r="S104" s="26">
        <v>10</v>
      </c>
      <c r="T104" s="26" t="s">
        <v>1815</v>
      </c>
      <c r="U104" s="26" t="s">
        <v>1815</v>
      </c>
      <c r="V104" s="30"/>
      <c r="W104" s="27" t="s">
        <v>200</v>
      </c>
      <c r="X104" s="27" t="s">
        <v>200</v>
      </c>
      <c r="Y104" s="27">
        <f t="shared" si="1"/>
        <v>1.0833333333333333</v>
      </c>
      <c r="Z104" s="27"/>
      <c r="AB104" s="6">
        <v>26</v>
      </c>
    </row>
    <row r="105" spans="1:29" ht="12.75" customHeight="1">
      <c r="A105" s="2" t="s">
        <v>414</v>
      </c>
      <c r="B105" s="2" t="s">
        <v>1973</v>
      </c>
      <c r="C105" s="2" t="s">
        <v>1973</v>
      </c>
      <c r="D105" s="2" t="s">
        <v>35</v>
      </c>
      <c r="E105" s="2">
        <v>72</v>
      </c>
      <c r="F105" s="2"/>
      <c r="G105" s="2"/>
      <c r="H105" s="26">
        <v>0.1</v>
      </c>
      <c r="I105" s="26">
        <v>100000</v>
      </c>
      <c r="J105" s="26">
        <v>100000</v>
      </c>
      <c r="K105" s="27">
        <v>4000</v>
      </c>
      <c r="L105" s="27">
        <v>4000000000</v>
      </c>
      <c r="M105" s="27">
        <v>30000</v>
      </c>
      <c r="N105" s="27">
        <v>30000000000</v>
      </c>
      <c r="O105" s="28">
        <v>5</v>
      </c>
      <c r="P105" s="28">
        <v>0.5</v>
      </c>
      <c r="Q105" s="2">
        <v>3</v>
      </c>
      <c r="R105" s="2"/>
      <c r="S105" s="26">
        <v>10</v>
      </c>
      <c r="T105" s="26">
        <v>10</v>
      </c>
      <c r="U105" s="26">
        <v>10</v>
      </c>
      <c r="V105" s="30"/>
      <c r="W105" s="27" t="s">
        <v>200</v>
      </c>
      <c r="X105" s="27" t="s">
        <v>200</v>
      </c>
      <c r="Y105" s="27">
        <f t="shared" si="1"/>
        <v>0.58750000000000002</v>
      </c>
      <c r="Z105" s="27"/>
      <c r="AB105" s="6">
        <v>14.1</v>
      </c>
    </row>
    <row r="106" spans="1:29" ht="12.75" customHeight="1">
      <c r="A106" s="2" t="s">
        <v>402</v>
      </c>
      <c r="B106" s="2" t="s">
        <v>1974</v>
      </c>
      <c r="C106" s="2" t="s">
        <v>1974</v>
      </c>
      <c r="D106" s="2" t="s">
        <v>34</v>
      </c>
      <c r="E106" s="2">
        <v>72</v>
      </c>
      <c r="F106" s="2"/>
      <c r="G106" s="2"/>
      <c r="H106" s="26">
        <v>1</v>
      </c>
      <c r="I106" s="26">
        <v>1000000</v>
      </c>
      <c r="J106" s="26">
        <v>1000000</v>
      </c>
      <c r="K106" s="27" t="s">
        <v>200</v>
      </c>
      <c r="L106" s="27" t="s">
        <v>234</v>
      </c>
      <c r="M106" s="27" t="s">
        <v>200</v>
      </c>
      <c r="N106" s="27" t="s">
        <v>234</v>
      </c>
      <c r="O106" s="28">
        <v>5</v>
      </c>
      <c r="P106" s="28">
        <v>0.5</v>
      </c>
      <c r="Q106" s="2">
        <v>3</v>
      </c>
      <c r="R106" s="2"/>
      <c r="S106" s="26">
        <v>100</v>
      </c>
      <c r="T106" s="26" t="s">
        <v>1815</v>
      </c>
      <c r="U106" s="26" t="s">
        <v>1815</v>
      </c>
      <c r="V106" s="30"/>
      <c r="W106" s="27" t="s">
        <v>200</v>
      </c>
      <c r="X106" s="27"/>
      <c r="Y106" s="27">
        <f t="shared" si="1"/>
        <v>1.9375</v>
      </c>
      <c r="Z106" s="27"/>
      <c r="AB106" s="6">
        <v>46.5</v>
      </c>
    </row>
    <row r="107" spans="1:29" ht="12.75" customHeight="1">
      <c r="A107" s="2" t="s">
        <v>442</v>
      </c>
      <c r="B107" s="2" t="s">
        <v>1975</v>
      </c>
      <c r="C107" s="2" t="s">
        <v>1975</v>
      </c>
      <c r="D107" s="2" t="s">
        <v>37</v>
      </c>
      <c r="E107" s="2">
        <v>73</v>
      </c>
      <c r="F107" s="2"/>
      <c r="G107" s="2"/>
      <c r="H107" s="26">
        <v>10</v>
      </c>
      <c r="I107" s="26">
        <v>10000000</v>
      </c>
      <c r="J107" s="26">
        <v>10000000</v>
      </c>
      <c r="K107" s="27">
        <v>400000</v>
      </c>
      <c r="L107" s="27">
        <v>400000000000</v>
      </c>
      <c r="M107" s="27">
        <v>40000000</v>
      </c>
      <c r="N107" s="27">
        <v>40000000000000</v>
      </c>
      <c r="O107" s="28">
        <v>5</v>
      </c>
      <c r="P107" s="28">
        <v>0.5</v>
      </c>
      <c r="Q107" s="2">
        <v>3</v>
      </c>
      <c r="R107" s="2"/>
      <c r="S107" s="26">
        <v>1000</v>
      </c>
      <c r="T107" s="26">
        <v>1000</v>
      </c>
      <c r="U107" s="26">
        <v>1000</v>
      </c>
      <c r="V107" s="30"/>
      <c r="W107" s="27" t="s">
        <v>200</v>
      </c>
      <c r="X107" s="27" t="s">
        <v>200</v>
      </c>
      <c r="Y107" s="27">
        <f t="shared" si="1"/>
        <v>80.3</v>
      </c>
      <c r="Z107" s="27">
        <v>80.3</v>
      </c>
    </row>
    <row r="108" spans="1:29" ht="12.75" customHeight="1">
      <c r="A108" s="2" t="s">
        <v>416</v>
      </c>
      <c r="B108" s="2" t="s">
        <v>1976</v>
      </c>
      <c r="C108" s="2" t="s">
        <v>1976</v>
      </c>
      <c r="D108" s="2" t="s">
        <v>35</v>
      </c>
      <c r="E108" s="2">
        <v>73</v>
      </c>
      <c r="F108" s="2"/>
      <c r="G108" s="2"/>
      <c r="H108" s="26">
        <v>1</v>
      </c>
      <c r="I108" s="26">
        <v>1000000</v>
      </c>
      <c r="J108" s="26">
        <v>1000000</v>
      </c>
      <c r="K108" s="27" t="s">
        <v>200</v>
      </c>
      <c r="L108" s="27" t="s">
        <v>234</v>
      </c>
      <c r="M108" s="27" t="s">
        <v>200</v>
      </c>
      <c r="N108" s="27" t="s">
        <v>234</v>
      </c>
      <c r="O108" s="28">
        <v>50</v>
      </c>
      <c r="P108" s="28">
        <v>5</v>
      </c>
      <c r="Q108" s="2">
        <v>4</v>
      </c>
      <c r="R108" s="2"/>
      <c r="S108" s="26">
        <v>100</v>
      </c>
      <c r="T108" s="26" t="s">
        <v>1815</v>
      </c>
      <c r="U108" s="26" t="s">
        <v>1815</v>
      </c>
      <c r="V108" s="30"/>
      <c r="W108" s="27" t="s">
        <v>200</v>
      </c>
      <c r="X108" s="27"/>
      <c r="Y108" s="27">
        <f t="shared" si="1"/>
        <v>0.20250000000000001</v>
      </c>
      <c r="Z108" s="27"/>
      <c r="AB108" s="6">
        <v>4.8600000000000003</v>
      </c>
    </row>
    <row r="109" spans="1:29" ht="12.75" customHeight="1">
      <c r="A109" s="2" t="s">
        <v>456</v>
      </c>
      <c r="B109" s="2" t="s">
        <v>1977</v>
      </c>
      <c r="C109" s="2" t="s">
        <v>1977</v>
      </c>
      <c r="D109" s="2" t="s">
        <v>38</v>
      </c>
      <c r="E109" s="2">
        <v>73</v>
      </c>
      <c r="F109" s="2" t="s">
        <v>156</v>
      </c>
      <c r="G109" s="2"/>
      <c r="H109" s="26">
        <v>1</v>
      </c>
      <c r="I109" s="26">
        <v>1000000</v>
      </c>
      <c r="J109" s="26">
        <v>1000000</v>
      </c>
      <c r="K109" s="27" t="s">
        <v>200</v>
      </c>
      <c r="L109" s="27" t="s">
        <v>234</v>
      </c>
      <c r="M109" s="27" t="s">
        <v>200</v>
      </c>
      <c r="N109" s="27" t="s">
        <v>234</v>
      </c>
      <c r="O109" s="28">
        <v>50</v>
      </c>
      <c r="P109" s="28">
        <v>5</v>
      </c>
      <c r="Q109" s="2">
        <v>4</v>
      </c>
      <c r="R109" s="2"/>
      <c r="S109" s="26">
        <v>100</v>
      </c>
      <c r="T109" s="26" t="s">
        <v>1815</v>
      </c>
      <c r="U109" s="26" t="s">
        <v>1815</v>
      </c>
      <c r="V109" s="30"/>
      <c r="W109" s="27" t="s">
        <v>200</v>
      </c>
      <c r="X109" s="27"/>
      <c r="Y109" s="27">
        <f t="shared" si="1"/>
        <v>2.7638888888888886E-2</v>
      </c>
      <c r="Z109" s="27"/>
      <c r="AC109" s="6">
        <v>39.799999999999997</v>
      </c>
    </row>
    <row r="110" spans="1:29" ht="12.75" customHeight="1">
      <c r="A110" s="2" t="s">
        <v>454</v>
      </c>
      <c r="B110" s="2" t="s">
        <v>1978</v>
      </c>
      <c r="C110" s="2" t="s">
        <v>1978</v>
      </c>
      <c r="D110" s="2" t="s">
        <v>38</v>
      </c>
      <c r="E110" s="2">
        <v>73</v>
      </c>
      <c r="F110" s="2"/>
      <c r="G110" s="2"/>
      <c r="H110" s="26">
        <v>1</v>
      </c>
      <c r="I110" s="26">
        <v>1000000</v>
      </c>
      <c r="J110" s="26">
        <v>1000000</v>
      </c>
      <c r="K110" s="27" t="s">
        <v>200</v>
      </c>
      <c r="L110" s="27" t="s">
        <v>234</v>
      </c>
      <c r="M110" s="27" t="s">
        <v>200</v>
      </c>
      <c r="N110" s="27" t="s">
        <v>234</v>
      </c>
      <c r="O110" s="28">
        <v>5</v>
      </c>
      <c r="P110" s="28">
        <v>0.5</v>
      </c>
      <c r="Q110" s="2">
        <v>3</v>
      </c>
      <c r="R110" s="2"/>
      <c r="S110" s="26">
        <v>10</v>
      </c>
      <c r="T110" s="26" t="s">
        <v>1815</v>
      </c>
      <c r="U110" s="26" t="s">
        <v>1815</v>
      </c>
      <c r="V110" s="30"/>
      <c r="W110" s="27" t="s">
        <v>200</v>
      </c>
      <c r="X110" s="27"/>
      <c r="Y110" s="27">
        <f t="shared" si="1"/>
        <v>0.29791666666666666</v>
      </c>
      <c r="Z110" s="27"/>
      <c r="AB110" s="6">
        <v>7.15</v>
      </c>
    </row>
    <row r="111" spans="1:29" ht="12.75" customHeight="1">
      <c r="A111" s="2" t="s">
        <v>444</v>
      </c>
      <c r="B111" s="2" t="s">
        <v>1979</v>
      </c>
      <c r="C111" s="2" t="s">
        <v>1979</v>
      </c>
      <c r="D111" s="2" t="s">
        <v>37</v>
      </c>
      <c r="E111" s="2">
        <v>74</v>
      </c>
      <c r="F111" s="2"/>
      <c r="G111" s="2"/>
      <c r="H111" s="26">
        <v>1</v>
      </c>
      <c r="I111" s="26">
        <v>1000000</v>
      </c>
      <c r="J111" s="26">
        <v>1000000</v>
      </c>
      <c r="K111" s="27">
        <v>10000</v>
      </c>
      <c r="L111" s="27">
        <v>10000000000</v>
      </c>
      <c r="M111" s="27">
        <v>90000</v>
      </c>
      <c r="N111" s="27">
        <v>90000000000</v>
      </c>
      <c r="O111" s="28">
        <v>5</v>
      </c>
      <c r="P111" s="28">
        <v>0.5</v>
      </c>
      <c r="Q111" s="2">
        <v>3</v>
      </c>
      <c r="R111" s="2"/>
      <c r="S111" s="26">
        <v>10</v>
      </c>
      <c r="T111" s="26">
        <v>10</v>
      </c>
      <c r="U111" s="26">
        <v>10</v>
      </c>
      <c r="V111" s="30"/>
      <c r="W111" s="27" t="s">
        <v>200</v>
      </c>
      <c r="X111" s="27" t="s">
        <v>200</v>
      </c>
      <c r="Y111" s="27">
        <f t="shared" si="1"/>
        <v>17.77</v>
      </c>
      <c r="Z111" s="27">
        <v>17.77</v>
      </c>
    </row>
    <row r="112" spans="1:29" ht="12.75" customHeight="1">
      <c r="A112" s="2" t="s">
        <v>470</v>
      </c>
      <c r="B112" s="2" t="s">
        <v>1980</v>
      </c>
      <c r="C112" s="2" t="s">
        <v>1980</v>
      </c>
      <c r="D112" s="2" t="s">
        <v>39</v>
      </c>
      <c r="E112" s="2">
        <v>74</v>
      </c>
      <c r="F112" s="2" t="s">
        <v>156</v>
      </c>
      <c r="G112" s="2"/>
      <c r="H112" s="26">
        <v>0.1</v>
      </c>
      <c r="I112" s="26">
        <v>100000</v>
      </c>
      <c r="J112" s="26">
        <v>100000</v>
      </c>
      <c r="K112" s="27" t="s">
        <v>200</v>
      </c>
      <c r="L112" s="27" t="s">
        <v>234</v>
      </c>
      <c r="M112" s="27" t="s">
        <v>200</v>
      </c>
      <c r="N112" s="27" t="s">
        <v>234</v>
      </c>
      <c r="O112" s="28">
        <v>50</v>
      </c>
      <c r="P112" s="28">
        <v>5</v>
      </c>
      <c r="Q112" s="2">
        <v>4</v>
      </c>
      <c r="R112" s="2"/>
      <c r="S112" s="26">
        <v>10</v>
      </c>
      <c r="T112" s="26" t="s">
        <v>1815</v>
      </c>
      <c r="U112" s="26" t="s">
        <v>1815</v>
      </c>
      <c r="V112" s="30"/>
      <c r="W112" s="27" t="s">
        <v>200</v>
      </c>
      <c r="X112" s="27"/>
      <c r="Y112" s="27">
        <f t="shared" si="1"/>
        <v>3.1944444444444442E-2</v>
      </c>
      <c r="Z112" s="27"/>
      <c r="AC112" s="6">
        <v>46</v>
      </c>
    </row>
    <row r="113" spans="1:29" ht="12.75" customHeight="1">
      <c r="A113" s="2" t="s">
        <v>468</v>
      </c>
      <c r="B113" s="2" t="s">
        <v>1981</v>
      </c>
      <c r="C113" s="2" t="s">
        <v>1981</v>
      </c>
      <c r="D113" s="2" t="s">
        <v>39</v>
      </c>
      <c r="E113" s="2">
        <v>74</v>
      </c>
      <c r="F113" s="2"/>
      <c r="G113" s="2"/>
      <c r="H113" s="26">
        <v>0.1</v>
      </c>
      <c r="I113" s="26">
        <v>100000</v>
      </c>
      <c r="J113" s="26">
        <v>100000</v>
      </c>
      <c r="K113" s="27" t="s">
        <v>200</v>
      </c>
      <c r="L113" s="27" t="s">
        <v>234</v>
      </c>
      <c r="M113" s="27" t="s">
        <v>200</v>
      </c>
      <c r="N113" s="27" t="s">
        <v>234</v>
      </c>
      <c r="O113" s="28">
        <v>50</v>
      </c>
      <c r="P113" s="28">
        <v>5</v>
      </c>
      <c r="Q113" s="2">
        <v>4</v>
      </c>
      <c r="R113" s="2"/>
      <c r="S113" s="26">
        <v>10</v>
      </c>
      <c r="T113" s="26" t="s">
        <v>1815</v>
      </c>
      <c r="U113" s="26" t="s">
        <v>1815</v>
      </c>
      <c r="V113" s="30"/>
      <c r="W113" s="27" t="s">
        <v>200</v>
      </c>
      <c r="X113" s="27"/>
      <c r="Y113" s="27">
        <f t="shared" si="1"/>
        <v>1.7638888888888888E-2</v>
      </c>
      <c r="Z113" s="27"/>
      <c r="AC113" s="6">
        <v>25.4</v>
      </c>
    </row>
    <row r="114" spans="1:29" ht="12.75" customHeight="1">
      <c r="A114" s="2" t="s">
        <v>488</v>
      </c>
      <c r="B114" s="2" t="s">
        <v>1982</v>
      </c>
      <c r="C114" s="2" t="s">
        <v>1982</v>
      </c>
      <c r="D114" s="2" t="s">
        <v>40</v>
      </c>
      <c r="E114" s="2">
        <v>74</v>
      </c>
      <c r="F114" s="2"/>
      <c r="G114" s="2"/>
      <c r="H114" s="26">
        <v>1000</v>
      </c>
      <c r="I114" s="26">
        <v>1000000000</v>
      </c>
      <c r="J114" s="26">
        <v>1000000000</v>
      </c>
      <c r="K114" s="27" t="s">
        <v>200</v>
      </c>
      <c r="L114" s="27" t="s">
        <v>234</v>
      </c>
      <c r="M114" s="27" t="s">
        <v>200</v>
      </c>
      <c r="N114" s="27" t="s">
        <v>234</v>
      </c>
      <c r="O114" s="28">
        <v>5</v>
      </c>
      <c r="P114" s="28">
        <v>0.5</v>
      </c>
      <c r="Q114" s="2">
        <v>3</v>
      </c>
      <c r="R114" s="2"/>
      <c r="S114" s="26">
        <v>100</v>
      </c>
      <c r="T114" s="26" t="s">
        <v>1815</v>
      </c>
      <c r="U114" s="26">
        <v>100</v>
      </c>
      <c r="V114" s="30"/>
      <c r="W114" s="27" t="s">
        <v>200</v>
      </c>
      <c r="X114" s="27"/>
      <c r="Y114" s="27">
        <f t="shared" si="1"/>
        <v>7.9861111111111105E-3</v>
      </c>
      <c r="Z114" s="27"/>
      <c r="AC114" s="6">
        <v>11.5</v>
      </c>
    </row>
    <row r="115" spans="1:29" ht="12.75" customHeight="1">
      <c r="A115" s="2" t="s">
        <v>472</v>
      </c>
      <c r="B115" s="2" t="s">
        <v>1983</v>
      </c>
      <c r="C115" s="2" t="s">
        <v>1983</v>
      </c>
      <c r="D115" s="2" t="s">
        <v>39</v>
      </c>
      <c r="E115" s="2">
        <v>75</v>
      </c>
      <c r="F115" s="2"/>
      <c r="G115" s="2"/>
      <c r="H115" s="26">
        <v>1</v>
      </c>
      <c r="I115" s="26">
        <v>1000000</v>
      </c>
      <c r="J115" s="26">
        <v>1000000</v>
      </c>
      <c r="K115" s="27" t="s">
        <v>200</v>
      </c>
      <c r="L115" s="27" t="s">
        <v>234</v>
      </c>
      <c r="M115" s="27" t="s">
        <v>200</v>
      </c>
      <c r="N115" s="27" t="s">
        <v>234</v>
      </c>
      <c r="O115" s="28">
        <v>50</v>
      </c>
      <c r="P115" s="28">
        <v>5</v>
      </c>
      <c r="Q115" s="2">
        <v>4</v>
      </c>
      <c r="R115" s="2"/>
      <c r="S115" s="26">
        <v>10</v>
      </c>
      <c r="T115" s="26" t="s">
        <v>1815</v>
      </c>
      <c r="U115" s="26" t="s">
        <v>1815</v>
      </c>
      <c r="V115" s="30"/>
      <c r="W115" s="27" t="s">
        <v>200</v>
      </c>
      <c r="X115" s="27"/>
      <c r="Y115" s="27">
        <f t="shared" si="1"/>
        <v>6.7152777777777783E-2</v>
      </c>
      <c r="Z115" s="27"/>
      <c r="AC115" s="6">
        <v>96.7</v>
      </c>
    </row>
    <row r="116" spans="1:29" ht="12.75" customHeight="1">
      <c r="A116" s="2" t="s">
        <v>428</v>
      </c>
      <c r="B116" s="2" t="s">
        <v>1984</v>
      </c>
      <c r="C116" s="2" t="s">
        <v>1984</v>
      </c>
      <c r="D116" s="2" t="s">
        <v>36</v>
      </c>
      <c r="E116" s="2">
        <v>75</v>
      </c>
      <c r="F116" s="2"/>
      <c r="G116" s="2"/>
      <c r="H116" s="26">
        <v>1</v>
      </c>
      <c r="I116" s="26">
        <v>1000000</v>
      </c>
      <c r="J116" s="26">
        <v>1000000</v>
      </c>
      <c r="K116" s="27" t="s">
        <v>200</v>
      </c>
      <c r="L116" s="27" t="s">
        <v>234</v>
      </c>
      <c r="M116" s="27" t="s">
        <v>200</v>
      </c>
      <c r="N116" s="27" t="s">
        <v>234</v>
      </c>
      <c r="O116" s="28">
        <v>50</v>
      </c>
      <c r="P116" s="28">
        <v>5</v>
      </c>
      <c r="Q116" s="2">
        <v>4</v>
      </c>
      <c r="R116" s="2"/>
      <c r="S116" s="26">
        <v>1000</v>
      </c>
      <c r="T116" s="26" t="s">
        <v>1815</v>
      </c>
      <c r="U116" s="26" t="s">
        <v>1815</v>
      </c>
      <c r="V116" s="30"/>
      <c r="W116" s="27" t="s">
        <v>200</v>
      </c>
      <c r="X116" s="27"/>
      <c r="Y116" s="27">
        <f t="shared" si="1"/>
        <v>5.7486111111111113E-2</v>
      </c>
      <c r="Z116" s="27"/>
      <c r="AC116" s="6">
        <v>82.78</v>
      </c>
    </row>
    <row r="117" spans="1:29" ht="12.75" customHeight="1">
      <c r="A117" s="2" t="s">
        <v>458</v>
      </c>
      <c r="B117" s="2" t="s">
        <v>1985</v>
      </c>
      <c r="C117" s="2" t="s">
        <v>1985</v>
      </c>
      <c r="D117" s="2" t="s">
        <v>38</v>
      </c>
      <c r="E117" s="2">
        <v>75</v>
      </c>
      <c r="F117" s="2"/>
      <c r="G117" s="2"/>
      <c r="H117" s="26">
        <v>1</v>
      </c>
      <c r="I117" s="26">
        <v>1000000</v>
      </c>
      <c r="J117" s="26">
        <v>1000000</v>
      </c>
      <c r="K117" s="27">
        <v>30000</v>
      </c>
      <c r="L117" s="27">
        <v>30000000000</v>
      </c>
      <c r="M117" s="27">
        <v>200000</v>
      </c>
      <c r="N117" s="27">
        <v>200000000000</v>
      </c>
      <c r="O117" s="28">
        <v>5</v>
      </c>
      <c r="P117" s="28">
        <v>0.5</v>
      </c>
      <c r="Q117" s="2">
        <v>3</v>
      </c>
      <c r="R117" s="2"/>
      <c r="S117" s="26">
        <v>100</v>
      </c>
      <c r="T117" s="26">
        <v>1</v>
      </c>
      <c r="U117" s="26">
        <v>100</v>
      </c>
      <c r="V117" s="30"/>
      <c r="W117" s="27" t="s">
        <v>200</v>
      </c>
      <c r="X117" s="27" t="s">
        <v>200</v>
      </c>
      <c r="Y117" s="27">
        <f t="shared" si="1"/>
        <v>119.78</v>
      </c>
      <c r="Z117" s="27">
        <v>119.78</v>
      </c>
    </row>
    <row r="118" spans="1:29" ht="12.75" customHeight="1">
      <c r="A118" s="2" t="s">
        <v>446</v>
      </c>
      <c r="B118" s="2" t="s">
        <v>1986</v>
      </c>
      <c r="C118" s="2" t="s">
        <v>1986</v>
      </c>
      <c r="D118" s="2" t="s">
        <v>37</v>
      </c>
      <c r="E118" s="2">
        <v>76</v>
      </c>
      <c r="F118" s="2"/>
      <c r="G118" s="2"/>
      <c r="H118" s="26">
        <v>0.1</v>
      </c>
      <c r="I118" s="26">
        <v>100000</v>
      </c>
      <c r="J118" s="26">
        <v>100000</v>
      </c>
      <c r="K118" s="27">
        <v>3000</v>
      </c>
      <c r="L118" s="27">
        <v>3000000000</v>
      </c>
      <c r="M118" s="27">
        <v>200000</v>
      </c>
      <c r="N118" s="27">
        <v>200000000000</v>
      </c>
      <c r="O118" s="28">
        <v>5</v>
      </c>
      <c r="P118" s="28">
        <v>0.5</v>
      </c>
      <c r="Q118" s="2">
        <v>3</v>
      </c>
      <c r="R118" s="2"/>
      <c r="S118" s="26">
        <v>100</v>
      </c>
      <c r="T118" s="26">
        <v>10</v>
      </c>
      <c r="U118" s="26">
        <v>100</v>
      </c>
      <c r="V118" s="30"/>
      <c r="W118" s="27" t="s">
        <v>200</v>
      </c>
      <c r="X118" s="27" t="s">
        <v>200</v>
      </c>
      <c r="Y118" s="27">
        <f t="shared" si="1"/>
        <v>1.0933333333333333</v>
      </c>
      <c r="Z118" s="27"/>
      <c r="AB118" s="6">
        <v>26.24</v>
      </c>
    </row>
    <row r="119" spans="1:29" ht="12.75" customHeight="1">
      <c r="A119" s="2" t="s">
        <v>474</v>
      </c>
      <c r="B119" s="2" t="s">
        <v>1987</v>
      </c>
      <c r="C119" s="2" t="s">
        <v>1987</v>
      </c>
      <c r="D119" s="2" t="s">
        <v>39</v>
      </c>
      <c r="E119" s="2">
        <v>76</v>
      </c>
      <c r="F119" s="2"/>
      <c r="G119" s="2"/>
      <c r="H119" s="26">
        <v>0.1</v>
      </c>
      <c r="I119" s="26">
        <v>100000</v>
      </c>
      <c r="J119" s="26">
        <v>100000</v>
      </c>
      <c r="K119" s="27">
        <v>4000</v>
      </c>
      <c r="L119" s="27">
        <v>4000000000</v>
      </c>
      <c r="M119" s="27">
        <v>30000</v>
      </c>
      <c r="N119" s="27">
        <v>30000000000</v>
      </c>
      <c r="O119" s="28">
        <v>5</v>
      </c>
      <c r="P119" s="28">
        <v>0.5</v>
      </c>
      <c r="Q119" s="2">
        <v>3</v>
      </c>
      <c r="R119" s="2"/>
      <c r="S119" s="26">
        <v>10</v>
      </c>
      <c r="T119" s="26" t="s">
        <v>1815</v>
      </c>
      <c r="U119" s="26" t="s">
        <v>1815</v>
      </c>
      <c r="V119" s="30"/>
      <c r="W119" s="27" t="s">
        <v>200</v>
      </c>
      <c r="X119" s="27" t="s">
        <v>200</v>
      </c>
      <c r="Y119" s="27">
        <f t="shared" si="1"/>
        <v>0.67499999999999993</v>
      </c>
      <c r="Z119" s="27"/>
      <c r="AB119" s="6">
        <v>16.2</v>
      </c>
    </row>
    <row r="120" spans="1:29" ht="12.75" customHeight="1">
      <c r="A120" s="2" t="s">
        <v>490</v>
      </c>
      <c r="B120" s="2" t="s">
        <v>1988</v>
      </c>
      <c r="C120" s="2" t="s">
        <v>1988</v>
      </c>
      <c r="D120" s="2" t="s">
        <v>40</v>
      </c>
      <c r="E120" s="2">
        <v>76</v>
      </c>
      <c r="F120" s="2"/>
      <c r="G120" s="2"/>
      <c r="H120" s="26">
        <v>1000</v>
      </c>
      <c r="I120" s="26">
        <v>1000000000</v>
      </c>
      <c r="J120" s="26">
        <v>1000000000</v>
      </c>
      <c r="K120" s="27" t="s">
        <v>200</v>
      </c>
      <c r="L120" s="27" t="s">
        <v>234</v>
      </c>
      <c r="M120" s="27" t="s">
        <v>200</v>
      </c>
      <c r="N120" s="27" t="s">
        <v>234</v>
      </c>
      <c r="O120" s="28">
        <v>50</v>
      </c>
      <c r="P120" s="28">
        <v>5</v>
      </c>
      <c r="Q120" s="2">
        <v>4</v>
      </c>
      <c r="R120" s="2"/>
      <c r="S120" s="26">
        <v>100</v>
      </c>
      <c r="T120" s="26" t="s">
        <v>1815</v>
      </c>
      <c r="U120" s="26">
        <v>100</v>
      </c>
      <c r="V120" s="30"/>
      <c r="W120" s="27" t="s">
        <v>200</v>
      </c>
      <c r="X120" s="27"/>
      <c r="Y120" s="27">
        <f t="shared" si="1"/>
        <v>0.6166666666666667</v>
      </c>
      <c r="Z120" s="27"/>
      <c r="AB120" s="6">
        <v>14.8</v>
      </c>
    </row>
    <row r="121" spans="1:29" ht="12.75" customHeight="1">
      <c r="A121" s="2" t="s">
        <v>448</v>
      </c>
      <c r="B121" s="2" t="s">
        <v>1989</v>
      </c>
      <c r="C121" s="2" t="s">
        <v>1989</v>
      </c>
      <c r="D121" s="2" t="s">
        <v>37</v>
      </c>
      <c r="E121" s="2">
        <v>77</v>
      </c>
      <c r="F121" s="2"/>
      <c r="G121" s="2"/>
      <c r="H121" s="26">
        <v>1</v>
      </c>
      <c r="I121" s="26">
        <v>1000000</v>
      </c>
      <c r="J121" s="26">
        <v>1000000</v>
      </c>
      <c r="K121" s="27">
        <v>200000</v>
      </c>
      <c r="L121" s="27">
        <v>200000000000</v>
      </c>
      <c r="M121" s="27">
        <v>8000000</v>
      </c>
      <c r="N121" s="27">
        <v>8000000000000</v>
      </c>
      <c r="O121" s="28">
        <v>5</v>
      </c>
      <c r="P121" s="28">
        <v>0.5</v>
      </c>
      <c r="Q121" s="2">
        <v>3</v>
      </c>
      <c r="R121" s="2"/>
      <c r="S121" s="26">
        <v>1000</v>
      </c>
      <c r="T121" s="26">
        <v>1000</v>
      </c>
      <c r="U121" s="26">
        <v>1000</v>
      </c>
      <c r="V121" s="30"/>
      <c r="W121" s="27" t="s">
        <v>200</v>
      </c>
      <c r="X121" s="27" t="s">
        <v>200</v>
      </c>
      <c r="Y121" s="27">
        <f t="shared" si="1"/>
        <v>1.61625</v>
      </c>
      <c r="Z121" s="27"/>
      <c r="AB121" s="6">
        <v>38.79</v>
      </c>
    </row>
    <row r="122" spans="1:29" ht="12.75" customHeight="1">
      <c r="A122" s="2" t="s">
        <v>476</v>
      </c>
      <c r="B122" s="2" t="s">
        <v>1990</v>
      </c>
      <c r="C122" s="2" t="s">
        <v>1990</v>
      </c>
      <c r="D122" s="2" t="s">
        <v>39</v>
      </c>
      <c r="E122" s="2">
        <v>77</v>
      </c>
      <c r="F122" s="2"/>
      <c r="G122" s="2"/>
      <c r="H122" s="26">
        <v>1</v>
      </c>
      <c r="I122" s="26">
        <v>1000000</v>
      </c>
      <c r="J122" s="26">
        <v>1000000</v>
      </c>
      <c r="K122" s="27">
        <v>30000</v>
      </c>
      <c r="L122" s="27">
        <v>30000000000</v>
      </c>
      <c r="M122" s="27">
        <v>200000</v>
      </c>
      <c r="N122" s="27">
        <v>200000000000</v>
      </c>
      <c r="O122" s="28">
        <v>50</v>
      </c>
      <c r="P122" s="28">
        <v>5</v>
      </c>
      <c r="Q122" s="2">
        <v>4</v>
      </c>
      <c r="R122" s="2"/>
      <c r="S122" s="26">
        <v>100</v>
      </c>
      <c r="T122" s="26" t="s">
        <v>1815</v>
      </c>
      <c r="U122" s="26" t="s">
        <v>1815</v>
      </c>
      <c r="V122" s="30"/>
      <c r="W122" s="27" t="s">
        <v>200</v>
      </c>
      <c r="X122" s="27" t="s">
        <v>200</v>
      </c>
      <c r="Y122" s="27">
        <f t="shared" si="1"/>
        <v>2.3766666666666665</v>
      </c>
      <c r="Z122" s="27"/>
      <c r="AB122" s="6">
        <v>57.04</v>
      </c>
    </row>
    <row r="123" spans="1:29" ht="12.75" customHeight="1">
      <c r="A123" s="2" t="s">
        <v>430</v>
      </c>
      <c r="B123" s="2" t="s">
        <v>1991</v>
      </c>
      <c r="C123" s="2" t="s">
        <v>1991</v>
      </c>
      <c r="D123" s="2" t="s">
        <v>36</v>
      </c>
      <c r="E123" s="2">
        <v>77</v>
      </c>
      <c r="F123" s="2"/>
      <c r="G123" s="2"/>
      <c r="H123" s="26">
        <v>0.1</v>
      </c>
      <c r="I123" s="26">
        <v>100000</v>
      </c>
      <c r="J123" s="26">
        <v>100000</v>
      </c>
      <c r="K123" s="27">
        <v>3000</v>
      </c>
      <c r="L123" s="27">
        <v>3000000000</v>
      </c>
      <c r="M123" s="27">
        <v>60000</v>
      </c>
      <c r="N123" s="27">
        <v>60000000000</v>
      </c>
      <c r="O123" s="28">
        <v>5</v>
      </c>
      <c r="P123" s="28">
        <v>0.5</v>
      </c>
      <c r="Q123" s="2">
        <v>3</v>
      </c>
      <c r="R123" s="2"/>
      <c r="S123" s="26">
        <v>10</v>
      </c>
      <c r="T123" s="26" t="s">
        <v>1815</v>
      </c>
      <c r="U123" s="26" t="s">
        <v>1815</v>
      </c>
      <c r="V123" s="30"/>
      <c r="W123" s="27" t="s">
        <v>200</v>
      </c>
      <c r="X123" s="27" t="s">
        <v>200</v>
      </c>
      <c r="Y123" s="27">
        <f t="shared" si="1"/>
        <v>0.46712500000000001</v>
      </c>
      <c r="Z123" s="27"/>
      <c r="AB123" s="6">
        <v>11.211</v>
      </c>
    </row>
    <row r="124" spans="1:29" ht="12.75" customHeight="1">
      <c r="A124" s="2" t="s">
        <v>492</v>
      </c>
      <c r="B124" s="2" t="s">
        <v>1992</v>
      </c>
      <c r="C124" s="2" t="s">
        <v>1992</v>
      </c>
      <c r="D124" s="2" t="s">
        <v>40</v>
      </c>
      <c r="E124" s="2">
        <v>77</v>
      </c>
      <c r="F124" s="2"/>
      <c r="G124" s="2"/>
      <c r="H124" s="26">
        <v>1000</v>
      </c>
      <c r="I124" s="26">
        <v>1000000000</v>
      </c>
      <c r="J124" s="26">
        <v>1000000000</v>
      </c>
      <c r="K124" s="27" t="s">
        <v>200</v>
      </c>
      <c r="L124" s="27" t="s">
        <v>234</v>
      </c>
      <c r="M124" s="27" t="s">
        <v>200</v>
      </c>
      <c r="N124" s="27" t="s">
        <v>234</v>
      </c>
      <c r="O124" s="28">
        <v>5</v>
      </c>
      <c r="P124" s="28">
        <v>0.5</v>
      </c>
      <c r="Q124" s="2">
        <v>3</v>
      </c>
      <c r="R124" s="2"/>
      <c r="S124" s="26">
        <v>100</v>
      </c>
      <c r="T124" s="26" t="s">
        <v>1815</v>
      </c>
      <c r="U124" s="26">
        <v>100</v>
      </c>
      <c r="V124" s="30"/>
      <c r="W124" s="27" t="s">
        <v>200</v>
      </c>
      <c r="X124" s="27"/>
      <c r="Y124" s="27">
        <f t="shared" si="1"/>
        <v>5.1666666666666673E-2</v>
      </c>
      <c r="Z124" s="27"/>
      <c r="AC124" s="6">
        <v>74.400000000000006</v>
      </c>
    </row>
    <row r="125" spans="1:29" ht="12.75" customHeight="1">
      <c r="A125" s="2" t="s">
        <v>450</v>
      </c>
      <c r="B125" s="2" t="s">
        <v>1993</v>
      </c>
      <c r="C125" s="2" t="s">
        <v>1993</v>
      </c>
      <c r="D125" s="2" t="s">
        <v>37</v>
      </c>
      <c r="E125" s="2">
        <v>78</v>
      </c>
      <c r="F125" s="2"/>
      <c r="G125" s="2"/>
      <c r="H125" s="26">
        <v>0.1</v>
      </c>
      <c r="I125" s="26">
        <v>100000</v>
      </c>
      <c r="J125" s="26">
        <v>100000</v>
      </c>
      <c r="K125" s="27" t="s">
        <v>200</v>
      </c>
      <c r="L125" s="27" t="s">
        <v>234</v>
      </c>
      <c r="M125" s="27" t="s">
        <v>200</v>
      </c>
      <c r="N125" s="27" t="s">
        <v>234</v>
      </c>
      <c r="O125" s="28">
        <v>50</v>
      </c>
      <c r="P125" s="28">
        <v>5</v>
      </c>
      <c r="Q125" s="2">
        <v>4</v>
      </c>
      <c r="R125" s="2"/>
      <c r="S125" s="26">
        <v>10</v>
      </c>
      <c r="T125" s="26" t="s">
        <v>1815</v>
      </c>
      <c r="U125" s="26" t="s">
        <v>1815</v>
      </c>
      <c r="V125" s="30"/>
      <c r="W125" s="27" t="s">
        <v>200</v>
      </c>
      <c r="X125" s="27"/>
      <c r="Y125" s="27">
        <f t="shared" si="1"/>
        <v>6.2986111111111118E-2</v>
      </c>
      <c r="Z125" s="27"/>
      <c r="AC125" s="6">
        <v>90.7</v>
      </c>
    </row>
    <row r="126" spans="1:29" ht="12.75" customHeight="1">
      <c r="A126" s="2" t="s">
        <v>432</v>
      </c>
      <c r="B126" s="2" t="s">
        <v>1994</v>
      </c>
      <c r="C126" s="2" t="s">
        <v>1994</v>
      </c>
      <c r="D126" s="2" t="s">
        <v>36</v>
      </c>
      <c r="E126" s="2">
        <v>78</v>
      </c>
      <c r="F126" s="2"/>
      <c r="G126" s="2"/>
      <c r="H126" s="26">
        <v>1</v>
      </c>
      <c r="I126" s="26">
        <v>1000000</v>
      </c>
      <c r="J126" s="26">
        <v>1000000</v>
      </c>
      <c r="K126" s="27" t="s">
        <v>200</v>
      </c>
      <c r="L126" s="27" t="s">
        <v>234</v>
      </c>
      <c r="M126" s="27" t="s">
        <v>200</v>
      </c>
      <c r="N126" s="27" t="s">
        <v>234</v>
      </c>
      <c r="O126" s="28">
        <v>50</v>
      </c>
      <c r="P126" s="28">
        <v>5</v>
      </c>
      <c r="Q126" s="2">
        <v>4</v>
      </c>
      <c r="R126" s="2"/>
      <c r="S126" s="26">
        <v>100</v>
      </c>
      <c r="T126" s="26" t="s">
        <v>1815</v>
      </c>
      <c r="U126" s="26" t="s">
        <v>1815</v>
      </c>
      <c r="V126" s="30"/>
      <c r="W126" s="27" t="s">
        <v>200</v>
      </c>
      <c r="X126" s="27"/>
      <c r="Y126" s="27">
        <f t="shared" si="1"/>
        <v>6.1111111111111109E-2</v>
      </c>
      <c r="Z126" s="27"/>
      <c r="AC126" s="6">
        <v>88</v>
      </c>
    </row>
    <row r="127" spans="1:29" ht="12.75" customHeight="1">
      <c r="A127" s="2" t="s">
        <v>494</v>
      </c>
      <c r="B127" s="2" t="s">
        <v>1995</v>
      </c>
      <c r="C127" s="2" t="s">
        <v>1995</v>
      </c>
      <c r="D127" s="2" t="s">
        <v>40</v>
      </c>
      <c r="E127" s="2">
        <v>79</v>
      </c>
      <c r="F127" s="2"/>
      <c r="G127" s="2"/>
      <c r="H127" s="26">
        <v>0.1</v>
      </c>
      <c r="I127" s="26">
        <v>100000</v>
      </c>
      <c r="J127" s="26">
        <v>100000</v>
      </c>
      <c r="K127" s="27"/>
      <c r="L127" s="27" t="s">
        <v>234</v>
      </c>
      <c r="M127" s="27" t="s">
        <v>200</v>
      </c>
      <c r="N127" s="27" t="s">
        <v>234</v>
      </c>
      <c r="O127" s="28">
        <v>50</v>
      </c>
      <c r="P127" s="28">
        <v>5</v>
      </c>
      <c r="Q127" s="2">
        <v>4</v>
      </c>
      <c r="R127" s="2"/>
      <c r="S127" s="26">
        <v>1000</v>
      </c>
      <c r="T127" s="26" t="s">
        <v>1815</v>
      </c>
      <c r="U127" s="26">
        <v>1000</v>
      </c>
      <c r="V127" s="30"/>
      <c r="W127" s="27" t="s">
        <v>200</v>
      </c>
      <c r="X127" s="27"/>
      <c r="Y127" s="27">
        <f t="shared" si="1"/>
        <v>1.46</v>
      </c>
      <c r="Z127" s="27"/>
      <c r="AB127" s="6">
        <v>35.04</v>
      </c>
    </row>
    <row r="128" spans="1:29" ht="12.75" customHeight="1">
      <c r="A128" s="2" t="s">
        <v>510</v>
      </c>
      <c r="B128" s="2" t="s">
        <v>1996</v>
      </c>
      <c r="C128" s="2" t="s">
        <v>1996</v>
      </c>
      <c r="D128" s="2" t="s">
        <v>41</v>
      </c>
      <c r="E128" s="2">
        <v>79</v>
      </c>
      <c r="F128" s="2"/>
      <c r="G128" s="2"/>
      <c r="H128" s="26">
        <v>0.1</v>
      </c>
      <c r="I128" s="26">
        <v>100000</v>
      </c>
      <c r="J128" s="26">
        <v>100000</v>
      </c>
      <c r="K128" s="27" t="s">
        <v>200</v>
      </c>
      <c r="L128" s="27" t="s">
        <v>234</v>
      </c>
      <c r="M128" s="27" t="s">
        <v>200</v>
      </c>
      <c r="N128" s="27" t="s">
        <v>234</v>
      </c>
      <c r="O128" s="28">
        <v>50</v>
      </c>
      <c r="P128" s="28">
        <v>5</v>
      </c>
      <c r="Q128" s="2">
        <v>4</v>
      </c>
      <c r="R128" s="2"/>
      <c r="S128" s="26">
        <v>10</v>
      </c>
      <c r="T128" s="26" t="s">
        <v>1815</v>
      </c>
      <c r="U128" s="26" t="s">
        <v>1815</v>
      </c>
      <c r="V128" s="30"/>
      <c r="W128" s="27" t="s">
        <v>200</v>
      </c>
      <c r="X128" s="27"/>
      <c r="Y128" s="27">
        <f t="shared" si="1"/>
        <v>1.5902777777777776E-2</v>
      </c>
      <c r="Z128" s="27"/>
      <c r="AC128" s="6">
        <v>22.9</v>
      </c>
    </row>
    <row r="129" spans="1:30" ht="12.75" customHeight="1">
      <c r="A129" s="2" t="s">
        <v>460</v>
      </c>
      <c r="B129" s="2" t="s">
        <v>1997</v>
      </c>
      <c r="C129" s="2" t="s">
        <v>1997</v>
      </c>
      <c r="D129" s="2" t="s">
        <v>38</v>
      </c>
      <c r="E129" s="2">
        <v>79</v>
      </c>
      <c r="F129" s="2"/>
      <c r="G129" s="2"/>
      <c r="H129" s="26">
        <v>10</v>
      </c>
      <c r="I129" s="26">
        <v>10000000</v>
      </c>
      <c r="J129" s="26">
        <v>10000000</v>
      </c>
      <c r="K129" s="27">
        <v>400000</v>
      </c>
      <c r="L129" s="27">
        <v>400000000000</v>
      </c>
      <c r="M129" s="27">
        <v>200000000</v>
      </c>
      <c r="N129" s="27">
        <v>200000000000000</v>
      </c>
      <c r="O129" s="28">
        <v>5</v>
      </c>
      <c r="P129" s="28">
        <v>0.5</v>
      </c>
      <c r="Q129" s="2">
        <v>3</v>
      </c>
      <c r="R129" s="2"/>
      <c r="S129" s="26">
        <v>10000</v>
      </c>
      <c r="T129" s="26" t="s">
        <v>1815</v>
      </c>
      <c r="U129" s="26" t="s">
        <v>1815</v>
      </c>
      <c r="V129" s="30"/>
      <c r="W129" s="27" t="s">
        <v>200</v>
      </c>
      <c r="X129" s="27" t="s">
        <v>200</v>
      </c>
      <c r="Y129" s="27">
        <f t="shared" si="1"/>
        <v>119355000</v>
      </c>
      <c r="Z129" s="27"/>
      <c r="AA129" s="6">
        <v>327000</v>
      </c>
    </row>
    <row r="130" spans="1:30" ht="12.75" customHeight="1">
      <c r="A130" s="2" t="s">
        <v>480</v>
      </c>
      <c r="B130" s="2" t="s">
        <v>1998</v>
      </c>
      <c r="C130" s="2" t="s">
        <v>1998</v>
      </c>
      <c r="D130" s="2" t="s">
        <v>39</v>
      </c>
      <c r="E130" s="2">
        <v>80</v>
      </c>
      <c r="F130" s="2" t="s">
        <v>156</v>
      </c>
      <c r="G130" s="2"/>
      <c r="H130" s="26">
        <v>10</v>
      </c>
      <c r="I130" s="26">
        <v>10000000</v>
      </c>
      <c r="J130" s="26">
        <v>10000000</v>
      </c>
      <c r="K130" s="27" t="s">
        <v>200</v>
      </c>
      <c r="L130" s="27" t="s">
        <v>234</v>
      </c>
      <c r="M130" s="27" t="s">
        <v>200</v>
      </c>
      <c r="N130" s="27" t="s">
        <v>234</v>
      </c>
      <c r="O130" s="28">
        <v>50</v>
      </c>
      <c r="P130" s="28">
        <v>5</v>
      </c>
      <c r="Q130" s="2">
        <v>4</v>
      </c>
      <c r="R130" s="2"/>
      <c r="S130" s="26">
        <v>1000</v>
      </c>
      <c r="T130" s="26" t="s">
        <v>1815</v>
      </c>
      <c r="U130" s="26" t="s">
        <v>1815</v>
      </c>
      <c r="V130" s="30"/>
      <c r="W130" s="27" t="s">
        <v>200</v>
      </c>
      <c r="X130" s="27"/>
      <c r="Y130" s="27">
        <f t="shared" si="1"/>
        <v>0.18418749999999998</v>
      </c>
      <c r="Z130" s="27"/>
      <c r="AB130" s="6">
        <v>4.4204999999999997</v>
      </c>
    </row>
    <row r="131" spans="1:30" ht="12.75" customHeight="1">
      <c r="A131" s="2" t="s">
        <v>478</v>
      </c>
      <c r="B131" s="2" t="s">
        <v>1999</v>
      </c>
      <c r="C131" s="2" t="s">
        <v>1999</v>
      </c>
      <c r="D131" s="2" t="s">
        <v>39</v>
      </c>
      <c r="E131" s="2">
        <v>80</v>
      </c>
      <c r="F131" s="2"/>
      <c r="G131" s="2"/>
      <c r="H131" s="26">
        <v>0.1</v>
      </c>
      <c r="I131" s="26">
        <v>100000</v>
      </c>
      <c r="J131" s="26">
        <v>100000</v>
      </c>
      <c r="K131" s="27" t="s">
        <v>200</v>
      </c>
      <c r="L131" s="27" t="s">
        <v>234</v>
      </c>
      <c r="M131" s="27" t="s">
        <v>200</v>
      </c>
      <c r="N131" s="27" t="s">
        <v>234</v>
      </c>
      <c r="O131" s="28">
        <v>50</v>
      </c>
      <c r="P131" s="28">
        <v>5</v>
      </c>
      <c r="Q131" s="2">
        <v>4</v>
      </c>
      <c r="R131" s="2"/>
      <c r="S131" s="26">
        <v>100</v>
      </c>
      <c r="T131" s="26" t="s">
        <v>1815</v>
      </c>
      <c r="U131" s="26" t="s">
        <v>1815</v>
      </c>
      <c r="V131" s="30"/>
      <c r="W131" s="27" t="s">
        <v>200</v>
      </c>
      <c r="X131" s="27"/>
      <c r="Y131" s="27">
        <f t="shared" ref="Y131:Y194" si="2">Z131+AA131*365+AB131/24+AC131/(24*60)+AD131/(24*3600)</f>
        <v>1.2277777777777778E-2</v>
      </c>
      <c r="Z131" s="27"/>
      <c r="AC131" s="6">
        <v>17.68</v>
      </c>
    </row>
    <row r="132" spans="1:30" ht="12.75" customHeight="1">
      <c r="A132" s="2" t="s">
        <v>530</v>
      </c>
      <c r="B132" s="2" t="s">
        <v>2000</v>
      </c>
      <c r="C132" s="2" t="s">
        <v>2000</v>
      </c>
      <c r="D132" s="2" t="s">
        <v>42</v>
      </c>
      <c r="E132" s="2">
        <v>80</v>
      </c>
      <c r="F132" s="2"/>
      <c r="G132" s="2"/>
      <c r="H132" s="26">
        <v>10</v>
      </c>
      <c r="I132" s="26">
        <v>10000000</v>
      </c>
      <c r="J132" s="26">
        <v>10000000</v>
      </c>
      <c r="K132" s="27" t="s">
        <v>200</v>
      </c>
      <c r="L132" s="27" t="s">
        <v>234</v>
      </c>
      <c r="M132" s="27" t="s">
        <v>200</v>
      </c>
      <c r="N132" s="27" t="s">
        <v>234</v>
      </c>
      <c r="O132" s="28">
        <v>50</v>
      </c>
      <c r="P132" s="28">
        <v>5</v>
      </c>
      <c r="Q132" s="2">
        <v>4</v>
      </c>
      <c r="R132" s="2" t="s">
        <v>17</v>
      </c>
      <c r="S132" s="26">
        <v>1000</v>
      </c>
      <c r="T132" s="26" t="s">
        <v>1815</v>
      </c>
      <c r="U132" s="26" t="s">
        <v>1815</v>
      </c>
      <c r="V132" s="30"/>
      <c r="W132" s="27" t="s">
        <v>200</v>
      </c>
      <c r="X132" s="27"/>
      <c r="Y132" s="27">
        <f t="shared" si="2"/>
        <v>7.3819444444444438E-2</v>
      </c>
      <c r="Z132" s="27"/>
      <c r="AC132" s="6">
        <v>106.3</v>
      </c>
    </row>
    <row r="133" spans="1:30" ht="12.75" customHeight="1">
      <c r="A133" s="2" t="s">
        <v>498</v>
      </c>
      <c r="B133" s="2" t="s">
        <v>2001</v>
      </c>
      <c r="C133" s="2" t="s">
        <v>2001</v>
      </c>
      <c r="D133" s="2" t="s">
        <v>40</v>
      </c>
      <c r="E133" s="2">
        <v>81</v>
      </c>
      <c r="F133" s="2" t="s">
        <v>156</v>
      </c>
      <c r="G133" s="2"/>
      <c r="H133" s="26">
        <v>10000</v>
      </c>
      <c r="I133" s="26">
        <v>10000000000</v>
      </c>
      <c r="J133" s="26">
        <v>10000000000</v>
      </c>
      <c r="K133" s="27" t="s">
        <v>200</v>
      </c>
      <c r="L133" s="27" t="s">
        <v>234</v>
      </c>
      <c r="M133" s="27" t="s">
        <v>200</v>
      </c>
      <c r="N133" s="27" t="s">
        <v>234</v>
      </c>
      <c r="O133" s="28" t="s">
        <v>200</v>
      </c>
      <c r="P133" s="28" t="s">
        <v>200</v>
      </c>
      <c r="Q133" s="2"/>
      <c r="R133" s="2"/>
      <c r="S133" s="26">
        <v>1000</v>
      </c>
      <c r="T133" s="26" t="s">
        <v>1815</v>
      </c>
      <c r="U133" s="26" t="s">
        <v>1815</v>
      </c>
      <c r="V133" s="30"/>
      <c r="W133" s="27" t="s">
        <v>200</v>
      </c>
      <c r="X133" s="27"/>
      <c r="Y133" s="27">
        <f t="shared" si="2"/>
        <v>1.5162037037037037E-4</v>
      </c>
      <c r="Z133" s="27"/>
      <c r="AD133" s="6">
        <v>13.1</v>
      </c>
    </row>
    <row r="134" spans="1:30" ht="12.75" customHeight="1">
      <c r="A134" s="2" t="s">
        <v>496</v>
      </c>
      <c r="B134" s="2" t="s">
        <v>2002</v>
      </c>
      <c r="C134" s="2" t="s">
        <v>2002</v>
      </c>
      <c r="D134" s="2" t="s">
        <v>40</v>
      </c>
      <c r="E134" s="2">
        <v>81</v>
      </c>
      <c r="F134" s="2"/>
      <c r="G134" s="2"/>
      <c r="H134" s="26">
        <v>10</v>
      </c>
      <c r="I134" s="26">
        <v>10000000</v>
      </c>
      <c r="J134" s="26">
        <v>10000000</v>
      </c>
      <c r="K134" s="27">
        <v>400000</v>
      </c>
      <c r="L134" s="27">
        <v>400000000000</v>
      </c>
      <c r="M134" s="27">
        <v>30000000</v>
      </c>
      <c r="N134" s="27">
        <v>30000000000000</v>
      </c>
      <c r="O134" s="28">
        <v>50</v>
      </c>
      <c r="P134" s="28">
        <v>5</v>
      </c>
      <c r="Q134" s="2">
        <v>4</v>
      </c>
      <c r="R134" s="2"/>
      <c r="S134" s="26">
        <v>10000</v>
      </c>
      <c r="T134" s="26" t="s">
        <v>1815</v>
      </c>
      <c r="U134" s="26">
        <v>10000</v>
      </c>
      <c r="V134" s="30"/>
      <c r="W134" s="27" t="s">
        <v>200</v>
      </c>
      <c r="X134" s="27" t="s">
        <v>200</v>
      </c>
      <c r="Y134" s="27">
        <f t="shared" si="2"/>
        <v>83585000</v>
      </c>
      <c r="Z134" s="27"/>
      <c r="AA134" s="73">
        <v>229000</v>
      </c>
    </row>
    <row r="135" spans="1:30" ht="12.75" customHeight="1">
      <c r="A135" s="2" t="s">
        <v>514</v>
      </c>
      <c r="B135" s="2" t="s">
        <v>2003</v>
      </c>
      <c r="C135" s="2" t="s">
        <v>2003</v>
      </c>
      <c r="D135" s="2" t="s">
        <v>41</v>
      </c>
      <c r="E135" s="2">
        <v>81</v>
      </c>
      <c r="F135" s="2" t="s">
        <v>156</v>
      </c>
      <c r="G135" s="2"/>
      <c r="H135" s="26">
        <v>10</v>
      </c>
      <c r="I135" s="26">
        <v>10000000</v>
      </c>
      <c r="J135" s="26">
        <v>10000000</v>
      </c>
      <c r="K135" s="27" t="s">
        <v>200</v>
      </c>
      <c r="L135" s="27" t="s">
        <v>234</v>
      </c>
      <c r="M135" s="27" t="s">
        <v>200</v>
      </c>
      <c r="N135" s="27" t="s">
        <v>234</v>
      </c>
      <c r="O135" s="28">
        <v>50</v>
      </c>
      <c r="P135" s="28">
        <v>5</v>
      </c>
      <c r="Q135" s="2">
        <v>4</v>
      </c>
      <c r="R135" s="2"/>
      <c r="S135" s="26">
        <v>1000</v>
      </c>
      <c r="T135" s="26" t="s">
        <v>1815</v>
      </c>
      <c r="U135" s="26" t="s">
        <v>1815</v>
      </c>
      <c r="V135" s="30"/>
      <c r="W135" s="27" t="s">
        <v>200</v>
      </c>
      <c r="X135" s="27"/>
      <c r="Y135" s="27">
        <f t="shared" si="2"/>
        <v>2.1180555555555557E-2</v>
      </c>
      <c r="Z135" s="27"/>
      <c r="AC135" s="6">
        <v>30.5</v>
      </c>
    </row>
    <row r="136" spans="1:30" ht="12.75" customHeight="1">
      <c r="A136" s="2" t="s">
        <v>512</v>
      </c>
      <c r="B136" s="2" t="s">
        <v>2004</v>
      </c>
      <c r="C136" s="2" t="s">
        <v>2004</v>
      </c>
      <c r="D136" s="2" t="s">
        <v>41</v>
      </c>
      <c r="E136" s="2">
        <v>81</v>
      </c>
      <c r="F136" s="2"/>
      <c r="G136" s="2"/>
      <c r="H136" s="26">
        <v>1</v>
      </c>
      <c r="I136" s="26">
        <v>1000000</v>
      </c>
      <c r="J136" s="26">
        <v>1000000</v>
      </c>
      <c r="K136" s="27">
        <v>20000</v>
      </c>
      <c r="L136" s="27">
        <v>20000000000</v>
      </c>
      <c r="M136" s="27">
        <v>100000</v>
      </c>
      <c r="N136" s="27">
        <v>100000000000</v>
      </c>
      <c r="O136" s="28">
        <v>50</v>
      </c>
      <c r="P136" s="28">
        <v>5</v>
      </c>
      <c r="Q136" s="2">
        <v>4</v>
      </c>
      <c r="R136" s="2"/>
      <c r="S136" s="26">
        <v>10</v>
      </c>
      <c r="T136" s="26" t="s">
        <v>1815</v>
      </c>
      <c r="U136" s="26" t="s">
        <v>1815</v>
      </c>
      <c r="V136" s="30"/>
      <c r="W136" s="27" t="s">
        <v>200</v>
      </c>
      <c r="X136" s="27" t="s">
        <v>200</v>
      </c>
      <c r="Y136" s="27">
        <f t="shared" si="2"/>
        <v>0.1905</v>
      </c>
      <c r="Z136" s="27"/>
      <c r="AB136" s="6">
        <v>4.5720000000000001</v>
      </c>
    </row>
    <row r="137" spans="1:30" ht="12.75" customHeight="1">
      <c r="A137" s="2" t="s">
        <v>464</v>
      </c>
      <c r="B137" s="2" t="s">
        <v>2005</v>
      </c>
      <c r="C137" s="2" t="s">
        <v>2005</v>
      </c>
      <c r="D137" s="2" t="s">
        <v>38</v>
      </c>
      <c r="E137" s="2">
        <v>81</v>
      </c>
      <c r="F137" s="2" t="s">
        <v>156</v>
      </c>
      <c r="G137" s="2"/>
      <c r="H137" s="26">
        <v>10</v>
      </c>
      <c r="I137" s="26">
        <v>10000000</v>
      </c>
      <c r="J137" s="26">
        <v>10000000</v>
      </c>
      <c r="K137" s="27" t="s">
        <v>200</v>
      </c>
      <c r="L137" s="27" t="s">
        <v>234</v>
      </c>
      <c r="M137" s="27" t="s">
        <v>200</v>
      </c>
      <c r="N137" s="27" t="s">
        <v>234</v>
      </c>
      <c r="O137" s="28">
        <v>50</v>
      </c>
      <c r="P137" s="28">
        <v>5</v>
      </c>
      <c r="Q137" s="2">
        <v>4</v>
      </c>
      <c r="R137" s="2"/>
      <c r="S137" s="26">
        <v>1000</v>
      </c>
      <c r="T137" s="26" t="s">
        <v>1815</v>
      </c>
      <c r="U137" s="26" t="s">
        <v>1815</v>
      </c>
      <c r="V137" s="30"/>
      <c r="W137" s="27" t="s">
        <v>200</v>
      </c>
      <c r="X137" s="27"/>
      <c r="Y137" s="27">
        <f t="shared" si="2"/>
        <v>3.977777777777778E-2</v>
      </c>
      <c r="Z137" s="27"/>
      <c r="AC137" s="6">
        <v>57.28</v>
      </c>
    </row>
    <row r="138" spans="1:30" ht="12.75" customHeight="1">
      <c r="A138" s="2" t="s">
        <v>462</v>
      </c>
      <c r="B138" s="2" t="s">
        <v>2006</v>
      </c>
      <c r="C138" s="2" t="s">
        <v>2006</v>
      </c>
      <c r="D138" s="2" t="s">
        <v>38</v>
      </c>
      <c r="E138" s="2">
        <v>81</v>
      </c>
      <c r="F138" s="2"/>
      <c r="G138" s="2"/>
      <c r="H138" s="26">
        <v>1</v>
      </c>
      <c r="I138" s="26">
        <v>1000000</v>
      </c>
      <c r="J138" s="26">
        <v>1000000</v>
      </c>
      <c r="K138" s="27" t="s">
        <v>200</v>
      </c>
      <c r="L138" s="27" t="s">
        <v>234</v>
      </c>
      <c r="M138" s="27" t="s">
        <v>200</v>
      </c>
      <c r="N138" s="27" t="s">
        <v>234</v>
      </c>
      <c r="O138" s="28">
        <v>50</v>
      </c>
      <c r="P138" s="28">
        <v>5</v>
      </c>
      <c r="Q138" s="2">
        <v>4</v>
      </c>
      <c r="R138" s="2"/>
      <c r="S138" s="26">
        <v>1000</v>
      </c>
      <c r="T138" s="26" t="s">
        <v>1815</v>
      </c>
      <c r="U138" s="26" t="s">
        <v>1815</v>
      </c>
      <c r="V138" s="30"/>
      <c r="W138" s="27" t="s">
        <v>200</v>
      </c>
      <c r="X138" s="27"/>
      <c r="Y138" s="27">
        <f t="shared" si="2"/>
        <v>1.2812499999999999E-2</v>
      </c>
      <c r="Z138" s="27"/>
      <c r="AC138" s="6">
        <v>18.45</v>
      </c>
    </row>
    <row r="139" spans="1:30" ht="12.75" customHeight="1">
      <c r="A139" s="2" t="s">
        <v>532</v>
      </c>
      <c r="B139" s="2" t="s">
        <v>2007</v>
      </c>
      <c r="C139" s="2" t="s">
        <v>2007</v>
      </c>
      <c r="D139" s="2" t="s">
        <v>42</v>
      </c>
      <c r="E139" s="2">
        <v>81</v>
      </c>
      <c r="F139" s="2"/>
      <c r="G139" s="2"/>
      <c r="H139" s="26">
        <v>0.1</v>
      </c>
      <c r="I139" s="26">
        <v>100000</v>
      </c>
      <c r="J139" s="26">
        <v>100000</v>
      </c>
      <c r="K139" s="27" t="s">
        <v>200</v>
      </c>
      <c r="L139" s="27" t="s">
        <v>234</v>
      </c>
      <c r="M139" s="27" t="s">
        <v>200</v>
      </c>
      <c r="N139" s="27" t="s">
        <v>234</v>
      </c>
      <c r="O139" s="28">
        <v>50</v>
      </c>
      <c r="P139" s="28">
        <v>5</v>
      </c>
      <c r="Q139" s="2">
        <v>4</v>
      </c>
      <c r="R139" s="2"/>
      <c r="S139" s="26">
        <v>10</v>
      </c>
      <c r="T139" s="26" t="s">
        <v>1815</v>
      </c>
      <c r="U139" s="26" t="s">
        <v>1815</v>
      </c>
      <c r="V139" s="30"/>
      <c r="W139" s="27" t="s">
        <v>200</v>
      </c>
      <c r="X139" s="27"/>
      <c r="Y139" s="27">
        <f t="shared" si="2"/>
        <v>1.5486111111111112E-2</v>
      </c>
      <c r="Z139" s="27"/>
      <c r="AC139" s="6">
        <v>22.3</v>
      </c>
    </row>
    <row r="140" spans="1:30" ht="12.75" customHeight="1">
      <c r="A140" s="2" t="s">
        <v>482</v>
      </c>
      <c r="B140" s="2" t="s">
        <v>2008</v>
      </c>
      <c r="C140" s="2" t="s">
        <v>2008</v>
      </c>
      <c r="D140" s="2" t="s">
        <v>39</v>
      </c>
      <c r="E140" s="2">
        <v>82</v>
      </c>
      <c r="F140" s="2"/>
      <c r="G140" s="2"/>
      <c r="H140" s="26">
        <v>1</v>
      </c>
      <c r="I140" s="26">
        <v>1000000</v>
      </c>
      <c r="J140" s="26">
        <v>1000000</v>
      </c>
      <c r="K140" s="27">
        <v>4000</v>
      </c>
      <c r="L140" s="27">
        <v>4000000000</v>
      </c>
      <c r="M140" s="27">
        <v>30000</v>
      </c>
      <c r="N140" s="27">
        <v>30000000000</v>
      </c>
      <c r="O140" s="28">
        <v>5</v>
      </c>
      <c r="P140" s="28">
        <v>0.5</v>
      </c>
      <c r="Q140" s="2">
        <v>3</v>
      </c>
      <c r="R140" s="2"/>
      <c r="S140" s="26">
        <v>10</v>
      </c>
      <c r="T140" s="26">
        <v>1</v>
      </c>
      <c r="U140" s="26">
        <v>10</v>
      </c>
      <c r="V140" s="30"/>
      <c r="W140" s="27" t="s">
        <v>200</v>
      </c>
      <c r="X140" s="27" t="s">
        <v>200</v>
      </c>
      <c r="Y140" s="27">
        <f t="shared" si="2"/>
        <v>1.4700833333333332</v>
      </c>
      <c r="Z140" s="27"/>
      <c r="AB140" s="6">
        <v>35.281999999999996</v>
      </c>
    </row>
    <row r="141" spans="1:30" ht="12.75" customHeight="1">
      <c r="A141" s="2" t="s">
        <v>516</v>
      </c>
      <c r="B141" s="2" t="s">
        <v>2009</v>
      </c>
      <c r="C141" s="2" t="s">
        <v>2009</v>
      </c>
      <c r="D141" s="2" t="s">
        <v>41</v>
      </c>
      <c r="E141" s="2">
        <v>82</v>
      </c>
      <c r="F141" s="2" t="s">
        <v>156</v>
      </c>
      <c r="G141" s="2"/>
      <c r="H141" s="26">
        <v>1</v>
      </c>
      <c r="I141" s="26">
        <v>1000000</v>
      </c>
      <c r="J141" s="26">
        <v>1000000</v>
      </c>
      <c r="K141" s="27" t="s">
        <v>200</v>
      </c>
      <c r="L141" s="27" t="s">
        <v>234</v>
      </c>
      <c r="M141" s="27" t="s">
        <v>200</v>
      </c>
      <c r="N141" s="27" t="s">
        <v>234</v>
      </c>
      <c r="O141" s="28">
        <v>50</v>
      </c>
      <c r="P141" s="28">
        <v>5</v>
      </c>
      <c r="Q141" s="2">
        <v>4</v>
      </c>
      <c r="R141" s="2"/>
      <c r="S141" s="26">
        <v>10</v>
      </c>
      <c r="T141" s="26" t="s">
        <v>1815</v>
      </c>
      <c r="U141" s="26" t="s">
        <v>1815</v>
      </c>
      <c r="V141" s="30"/>
      <c r="W141" s="27" t="s">
        <v>200</v>
      </c>
      <c r="X141" s="27"/>
      <c r="Y141" s="27">
        <f t="shared" si="2"/>
        <v>0.26966666666666667</v>
      </c>
      <c r="Z141" s="27"/>
      <c r="AB141" s="6">
        <v>6.4720000000000004</v>
      </c>
    </row>
    <row r="142" spans="1:30" ht="12.75" customHeight="1">
      <c r="A142" s="2" t="s">
        <v>534</v>
      </c>
      <c r="B142" s="2" t="s">
        <v>2010</v>
      </c>
      <c r="C142" s="2" t="s">
        <v>2010</v>
      </c>
      <c r="D142" s="2" t="s">
        <v>42</v>
      </c>
      <c r="E142" s="2">
        <v>82</v>
      </c>
      <c r="F142" s="2"/>
      <c r="G142" s="2"/>
      <c r="H142" s="26">
        <v>0.1</v>
      </c>
      <c r="I142" s="26">
        <v>100000</v>
      </c>
      <c r="J142" s="26">
        <v>100000</v>
      </c>
      <c r="K142" s="27">
        <v>2000</v>
      </c>
      <c r="L142" s="27">
        <v>2000000000</v>
      </c>
      <c r="M142" s="27">
        <v>60000</v>
      </c>
      <c r="N142" s="27">
        <v>60000000000</v>
      </c>
      <c r="O142" s="28" t="s">
        <v>200</v>
      </c>
      <c r="P142" s="28" t="s">
        <v>200</v>
      </c>
      <c r="Q142" s="13" t="s">
        <v>176</v>
      </c>
      <c r="R142" s="2" t="s">
        <v>17</v>
      </c>
      <c r="S142" s="26">
        <v>10</v>
      </c>
      <c r="T142" s="26" t="s">
        <v>1815</v>
      </c>
      <c r="U142" s="26" t="s">
        <v>1815</v>
      </c>
      <c r="V142" s="30"/>
      <c r="W142" s="27" t="s">
        <v>129</v>
      </c>
      <c r="X142" s="27" t="s">
        <v>200</v>
      </c>
      <c r="Y142" s="27">
        <f t="shared" si="2"/>
        <v>25.35</v>
      </c>
      <c r="Z142" s="27">
        <v>25.35</v>
      </c>
    </row>
    <row r="143" spans="1:30" ht="12.75" customHeight="1">
      <c r="A143" s="2" t="s">
        <v>484</v>
      </c>
      <c r="B143" s="2" t="s">
        <v>2011</v>
      </c>
      <c r="C143" s="2" t="s">
        <v>2011</v>
      </c>
      <c r="D143" s="2" t="s">
        <v>39</v>
      </c>
      <c r="E143" s="2">
        <v>83</v>
      </c>
      <c r="F143" s="2"/>
      <c r="G143" s="2"/>
      <c r="H143" s="26">
        <v>1</v>
      </c>
      <c r="I143" s="26">
        <v>1000000</v>
      </c>
      <c r="J143" s="26">
        <v>1000000</v>
      </c>
      <c r="K143" s="27" t="s">
        <v>200</v>
      </c>
      <c r="L143" s="27" t="s">
        <v>234</v>
      </c>
      <c r="M143" s="27" t="s">
        <v>200</v>
      </c>
      <c r="N143" s="27" t="s">
        <v>234</v>
      </c>
      <c r="O143" s="28">
        <v>50</v>
      </c>
      <c r="P143" s="28">
        <v>5</v>
      </c>
      <c r="Q143" s="2">
        <v>4</v>
      </c>
      <c r="R143" s="2"/>
      <c r="S143" s="26">
        <v>1000</v>
      </c>
      <c r="T143" s="26" t="s">
        <v>1815</v>
      </c>
      <c r="U143" s="26" t="s">
        <v>1815</v>
      </c>
      <c r="V143" s="30"/>
      <c r="W143" s="27" t="s">
        <v>200</v>
      </c>
      <c r="X143" s="27"/>
      <c r="Y143" s="27">
        <f t="shared" si="2"/>
        <v>9.8916666666666667E-2</v>
      </c>
      <c r="Z143" s="27"/>
      <c r="AB143" s="6">
        <v>2.3740000000000001</v>
      </c>
    </row>
    <row r="144" spans="1:30" ht="12.75" customHeight="1">
      <c r="A144" s="2" t="s">
        <v>500</v>
      </c>
      <c r="B144" s="2" t="s">
        <v>2012</v>
      </c>
      <c r="C144" s="2" t="s">
        <v>2012</v>
      </c>
      <c r="D144" s="2" t="s">
        <v>40</v>
      </c>
      <c r="E144" s="2">
        <v>83</v>
      </c>
      <c r="F144" s="2" t="s">
        <v>156</v>
      </c>
      <c r="G144" s="2"/>
      <c r="H144" s="26">
        <v>1000000</v>
      </c>
      <c r="I144" s="26">
        <v>1000000000000</v>
      </c>
      <c r="J144" s="26">
        <v>1000000000000</v>
      </c>
      <c r="K144" s="27" t="s">
        <v>200</v>
      </c>
      <c r="L144" s="27" t="s">
        <v>234</v>
      </c>
      <c r="M144" s="27" t="s">
        <v>200</v>
      </c>
      <c r="N144" s="27" t="s">
        <v>234</v>
      </c>
      <c r="O144" s="28">
        <v>50</v>
      </c>
      <c r="P144" s="28">
        <v>5</v>
      </c>
      <c r="Q144" s="2">
        <v>4</v>
      </c>
      <c r="R144" s="2"/>
      <c r="S144" s="26">
        <v>100000</v>
      </c>
      <c r="T144" s="26" t="s">
        <v>1815</v>
      </c>
      <c r="U144" s="26">
        <v>100000</v>
      </c>
      <c r="V144" s="30"/>
      <c r="W144" s="27" t="s">
        <v>200</v>
      </c>
      <c r="X144" s="27"/>
      <c r="Y144" s="27">
        <f t="shared" si="2"/>
        <v>7.6249999999999998E-2</v>
      </c>
      <c r="Z144" s="27"/>
      <c r="AB144" s="6">
        <v>1.83</v>
      </c>
    </row>
    <row r="145" spans="1:29" ht="12.75" customHeight="1">
      <c r="A145" s="2" t="s">
        <v>518</v>
      </c>
      <c r="B145" s="2" t="s">
        <v>2013</v>
      </c>
      <c r="C145" s="2" t="s">
        <v>2013</v>
      </c>
      <c r="D145" s="2" t="s">
        <v>41</v>
      </c>
      <c r="E145" s="2">
        <v>83</v>
      </c>
      <c r="F145" s="2"/>
      <c r="G145" s="2"/>
      <c r="H145" s="26">
        <v>1</v>
      </c>
      <c r="I145" s="26">
        <v>1000000</v>
      </c>
      <c r="J145" s="26">
        <v>1000000</v>
      </c>
      <c r="K145" s="27">
        <v>20000</v>
      </c>
      <c r="L145" s="27">
        <v>20000000000</v>
      </c>
      <c r="M145" s="27">
        <v>100000</v>
      </c>
      <c r="N145" s="27">
        <v>100000000000</v>
      </c>
      <c r="O145" s="28">
        <v>5</v>
      </c>
      <c r="P145" s="28">
        <v>0.5</v>
      </c>
      <c r="Q145" s="2">
        <v>3</v>
      </c>
      <c r="R145" s="2" t="s">
        <v>17</v>
      </c>
      <c r="S145" s="26">
        <v>100</v>
      </c>
      <c r="T145" s="26" t="s">
        <v>1815</v>
      </c>
      <c r="U145" s="26" t="s">
        <v>1815</v>
      </c>
      <c r="V145" s="30"/>
      <c r="W145" s="27" t="s">
        <v>129</v>
      </c>
      <c r="X145" s="27" t="s">
        <v>200</v>
      </c>
      <c r="Y145" s="27">
        <f t="shared" si="2"/>
        <v>86.2</v>
      </c>
      <c r="Z145" s="27">
        <v>86.2</v>
      </c>
    </row>
    <row r="146" spans="1:29" ht="12.75" customHeight="1">
      <c r="A146" s="2" t="s">
        <v>466</v>
      </c>
      <c r="B146" s="2" t="s">
        <v>2014</v>
      </c>
      <c r="C146" s="2" t="s">
        <v>2014</v>
      </c>
      <c r="D146" s="2" t="s">
        <v>38</v>
      </c>
      <c r="E146" s="2">
        <v>83</v>
      </c>
      <c r="F146" s="2"/>
      <c r="G146" s="2"/>
      <c r="H146" s="26">
        <v>0.1</v>
      </c>
      <c r="I146" s="26">
        <v>100000</v>
      </c>
      <c r="J146" s="26">
        <v>100000</v>
      </c>
      <c r="K146" s="27" t="s">
        <v>200</v>
      </c>
      <c r="L146" s="27" t="s">
        <v>234</v>
      </c>
      <c r="M146" s="27" t="s">
        <v>200</v>
      </c>
      <c r="N146" s="27" t="s">
        <v>234</v>
      </c>
      <c r="O146" s="28">
        <v>50</v>
      </c>
      <c r="P146" s="28">
        <v>5</v>
      </c>
      <c r="Q146" s="2">
        <v>4</v>
      </c>
      <c r="R146" s="2"/>
      <c r="S146" s="26">
        <v>10</v>
      </c>
      <c r="T146" s="26" t="s">
        <v>1815</v>
      </c>
      <c r="U146" s="26" t="s">
        <v>1815</v>
      </c>
      <c r="V146" s="30"/>
      <c r="W146" s="27" t="s">
        <v>200</v>
      </c>
      <c r="X146" s="27"/>
      <c r="Y146" s="27">
        <f t="shared" si="2"/>
        <v>1.5486111111111112E-2</v>
      </c>
      <c r="Z146" s="27"/>
      <c r="AC146" s="6">
        <v>22.3</v>
      </c>
    </row>
    <row r="147" spans="1:29" ht="12.75" customHeight="1">
      <c r="A147" s="2" t="s">
        <v>536</v>
      </c>
      <c r="B147" s="2" t="s">
        <v>2015</v>
      </c>
      <c r="C147" s="2" t="s">
        <v>2015</v>
      </c>
      <c r="D147" s="2" t="s">
        <v>42</v>
      </c>
      <c r="E147" s="2">
        <v>83</v>
      </c>
      <c r="F147" s="2"/>
      <c r="G147" s="2"/>
      <c r="H147" s="26">
        <v>1</v>
      </c>
      <c r="I147" s="26">
        <v>1000000</v>
      </c>
      <c r="J147" s="26">
        <v>1000000</v>
      </c>
      <c r="K147" s="27" t="s">
        <v>200</v>
      </c>
      <c r="L147" s="27" t="s">
        <v>234</v>
      </c>
      <c r="M147" s="27" t="s">
        <v>200</v>
      </c>
      <c r="N147" s="27" t="s">
        <v>234</v>
      </c>
      <c r="O147" s="28">
        <v>5</v>
      </c>
      <c r="P147" s="28">
        <v>0.5</v>
      </c>
      <c r="Q147" s="2">
        <v>3</v>
      </c>
      <c r="R147" s="2"/>
      <c r="S147" s="26">
        <v>10</v>
      </c>
      <c r="T147" s="26" t="s">
        <v>1815</v>
      </c>
      <c r="U147" s="26" t="s">
        <v>1815</v>
      </c>
      <c r="V147" s="30"/>
      <c r="W147" s="27" t="s">
        <v>200</v>
      </c>
      <c r="X147" s="27"/>
      <c r="Y147" s="27">
        <f t="shared" si="2"/>
        <v>1.3504166666666666</v>
      </c>
      <c r="Z147" s="27"/>
      <c r="AB147" s="6">
        <v>32.409999999999997</v>
      </c>
    </row>
    <row r="148" spans="1:29" ht="12.75" customHeight="1">
      <c r="A148" s="2" t="s">
        <v>486</v>
      </c>
      <c r="B148" s="2" t="s">
        <v>2016</v>
      </c>
      <c r="C148" s="2" t="s">
        <v>2016</v>
      </c>
      <c r="D148" s="2" t="s">
        <v>39</v>
      </c>
      <c r="E148" s="2">
        <v>84</v>
      </c>
      <c r="F148" s="2"/>
      <c r="G148" s="2"/>
      <c r="H148" s="26">
        <v>0.1</v>
      </c>
      <c r="I148" s="26">
        <v>100000</v>
      </c>
      <c r="J148" s="26">
        <v>100000</v>
      </c>
      <c r="K148" s="27" t="s">
        <v>200</v>
      </c>
      <c r="L148" s="27" t="s">
        <v>234</v>
      </c>
      <c r="M148" s="27" t="s">
        <v>200</v>
      </c>
      <c r="N148" s="27" t="s">
        <v>234</v>
      </c>
      <c r="O148" s="28">
        <v>50</v>
      </c>
      <c r="P148" s="28">
        <v>5</v>
      </c>
      <c r="Q148" s="2">
        <v>4</v>
      </c>
      <c r="R148" s="2"/>
      <c r="S148" s="26">
        <v>10</v>
      </c>
      <c r="T148" s="26" t="s">
        <v>1815</v>
      </c>
      <c r="U148" s="26" t="s">
        <v>1815</v>
      </c>
      <c r="V148" s="30"/>
      <c r="W148" s="27" t="s">
        <v>200</v>
      </c>
      <c r="X148" s="27"/>
      <c r="Y148" s="27">
        <f t="shared" si="2"/>
        <v>2.2055555555555557E-2</v>
      </c>
      <c r="Z148" s="27"/>
      <c r="AC148" s="6">
        <v>31.76</v>
      </c>
    </row>
    <row r="149" spans="1:29" ht="12.75" customHeight="1">
      <c r="A149" s="2" t="s">
        <v>520</v>
      </c>
      <c r="B149" s="2" t="s">
        <v>2017</v>
      </c>
      <c r="C149" s="2" t="s">
        <v>2017</v>
      </c>
      <c r="D149" s="2" t="s">
        <v>41</v>
      </c>
      <c r="E149" s="2">
        <v>84</v>
      </c>
      <c r="F149" s="2"/>
      <c r="G149" s="2"/>
      <c r="H149" s="26">
        <v>1</v>
      </c>
      <c r="I149" s="26">
        <v>1000000</v>
      </c>
      <c r="J149" s="26">
        <v>1000000</v>
      </c>
      <c r="K149" s="27">
        <v>10000</v>
      </c>
      <c r="L149" s="27">
        <v>10000000000</v>
      </c>
      <c r="M149" s="27">
        <v>70000</v>
      </c>
      <c r="N149" s="27">
        <v>70000000000</v>
      </c>
      <c r="O149" s="28">
        <v>5</v>
      </c>
      <c r="P149" s="28">
        <v>0.5</v>
      </c>
      <c r="Q149" s="2">
        <v>3</v>
      </c>
      <c r="R149" s="2"/>
      <c r="S149" s="26">
        <v>10</v>
      </c>
      <c r="T149" s="26" t="s">
        <v>1815</v>
      </c>
      <c r="U149" s="26" t="s">
        <v>1815</v>
      </c>
      <c r="V149" s="30"/>
      <c r="W149" s="27" t="s">
        <v>200</v>
      </c>
      <c r="X149" s="27" t="s">
        <v>200</v>
      </c>
      <c r="Y149" s="27">
        <f t="shared" si="2"/>
        <v>32.82</v>
      </c>
      <c r="Z149" s="27">
        <v>32.82</v>
      </c>
    </row>
    <row r="150" spans="1:29" ht="12.75" customHeight="1">
      <c r="A150" s="2" t="s">
        <v>504</v>
      </c>
      <c r="B150" s="2" t="s">
        <v>2018</v>
      </c>
      <c r="C150" s="2" t="s">
        <v>2018</v>
      </c>
      <c r="D150" s="2" t="s">
        <v>40</v>
      </c>
      <c r="E150" s="2">
        <v>85</v>
      </c>
      <c r="F150" s="2" t="s">
        <v>156</v>
      </c>
      <c r="G150" s="2"/>
      <c r="H150" s="26">
        <v>10000</v>
      </c>
      <c r="I150" s="26">
        <v>10000000000</v>
      </c>
      <c r="J150" s="26">
        <v>10000000000</v>
      </c>
      <c r="K150" s="27">
        <v>80000</v>
      </c>
      <c r="L150" s="27">
        <v>80000000000</v>
      </c>
      <c r="M150" s="27">
        <v>500000</v>
      </c>
      <c r="N150" s="27">
        <v>500000000000</v>
      </c>
      <c r="O150" s="28">
        <v>50</v>
      </c>
      <c r="P150" s="28">
        <v>5</v>
      </c>
      <c r="Q150" s="2">
        <v>4</v>
      </c>
      <c r="R150" s="2"/>
      <c r="S150" s="26">
        <v>1000</v>
      </c>
      <c r="T150" s="26" t="s">
        <v>1815</v>
      </c>
      <c r="U150" s="26">
        <v>1000</v>
      </c>
      <c r="V150" s="30"/>
      <c r="W150" s="27" t="s">
        <v>200</v>
      </c>
      <c r="X150" s="27" t="s">
        <v>200</v>
      </c>
      <c r="Y150" s="27">
        <f t="shared" si="2"/>
        <v>0.18666666666666668</v>
      </c>
      <c r="Z150" s="27"/>
      <c r="AB150" s="6">
        <v>4.4800000000000004</v>
      </c>
    </row>
    <row r="151" spans="1:29" ht="12.75" customHeight="1">
      <c r="A151" s="2" t="s">
        <v>502</v>
      </c>
      <c r="B151" s="2" t="s">
        <v>2019</v>
      </c>
      <c r="C151" s="2" t="s">
        <v>2019</v>
      </c>
      <c r="D151" s="2" t="s">
        <v>40</v>
      </c>
      <c r="E151" s="2">
        <v>85</v>
      </c>
      <c r="F151" s="2"/>
      <c r="G151" s="2"/>
      <c r="H151" s="26">
        <v>0.01</v>
      </c>
      <c r="I151" s="26">
        <v>10000</v>
      </c>
      <c r="J151" s="26">
        <v>10000</v>
      </c>
      <c r="K151" s="27">
        <v>100000</v>
      </c>
      <c r="L151" s="27">
        <v>100000000000</v>
      </c>
      <c r="M151" s="27">
        <v>30000000</v>
      </c>
      <c r="N151" s="27">
        <v>30000000000000</v>
      </c>
      <c r="O151" s="28">
        <v>50</v>
      </c>
      <c r="P151" s="28">
        <v>5</v>
      </c>
      <c r="Q151" s="2">
        <v>4</v>
      </c>
      <c r="R151" s="2"/>
      <c r="S151" s="26">
        <v>100000</v>
      </c>
      <c r="T151" s="26" t="s">
        <v>1815</v>
      </c>
      <c r="U151" s="26">
        <v>100000</v>
      </c>
      <c r="V151" s="30"/>
      <c r="W151" s="27" t="s">
        <v>200</v>
      </c>
      <c r="X151" s="27" t="s">
        <v>200</v>
      </c>
      <c r="Y151" s="27">
        <f t="shared" si="2"/>
        <v>3919.7350000000001</v>
      </c>
      <c r="Z151" s="27"/>
      <c r="AA151" s="6">
        <v>10.739000000000001</v>
      </c>
    </row>
    <row r="152" spans="1:29" ht="12.75" customHeight="1">
      <c r="A152" s="2" t="s">
        <v>540</v>
      </c>
      <c r="B152" s="2" t="s">
        <v>2020</v>
      </c>
      <c r="C152" s="2" t="s">
        <v>2020</v>
      </c>
      <c r="D152" s="2" t="s">
        <v>42</v>
      </c>
      <c r="E152" s="2">
        <v>85</v>
      </c>
      <c r="F152" s="2" t="s">
        <v>156</v>
      </c>
      <c r="G152" s="2"/>
      <c r="H152" s="26">
        <v>10</v>
      </c>
      <c r="I152" s="26">
        <v>10000000</v>
      </c>
      <c r="J152" s="26">
        <v>10000000</v>
      </c>
      <c r="K152" s="27">
        <v>50000</v>
      </c>
      <c r="L152" s="27">
        <v>50000000000</v>
      </c>
      <c r="M152" s="27">
        <v>100000</v>
      </c>
      <c r="N152" s="27">
        <v>100000000000</v>
      </c>
      <c r="O152" s="28">
        <v>50</v>
      </c>
      <c r="P152" s="28">
        <v>5</v>
      </c>
      <c r="Q152" s="2">
        <v>4</v>
      </c>
      <c r="R152" s="2"/>
      <c r="S152" s="26">
        <v>100</v>
      </c>
      <c r="T152" s="26">
        <v>100</v>
      </c>
      <c r="U152" s="26">
        <v>100</v>
      </c>
      <c r="V152" s="30"/>
      <c r="W152" s="27" t="s">
        <v>200</v>
      </c>
      <c r="X152" s="27" t="s">
        <v>200</v>
      </c>
      <c r="Y152" s="27">
        <f t="shared" si="2"/>
        <v>4.6965277777777772E-2</v>
      </c>
      <c r="Z152" s="27"/>
      <c r="AC152" s="6">
        <v>67.63</v>
      </c>
    </row>
    <row r="153" spans="1:29" ht="12.75" customHeight="1">
      <c r="A153" s="2" t="s">
        <v>538</v>
      </c>
      <c r="B153" s="2" t="s">
        <v>2021</v>
      </c>
      <c r="C153" s="2" t="s">
        <v>2021</v>
      </c>
      <c r="D153" s="2" t="s">
        <v>42</v>
      </c>
      <c r="E153" s="2">
        <v>85</v>
      </c>
      <c r="F153" s="2"/>
      <c r="G153" s="2"/>
      <c r="H153" s="26">
        <v>1</v>
      </c>
      <c r="I153" s="26">
        <v>1000000</v>
      </c>
      <c r="J153" s="26">
        <v>1000000</v>
      </c>
      <c r="K153" s="27">
        <v>20000</v>
      </c>
      <c r="L153" s="27">
        <v>20000000000</v>
      </c>
      <c r="M153" s="27">
        <v>100000</v>
      </c>
      <c r="N153" s="27">
        <v>100000000000</v>
      </c>
      <c r="O153" s="28">
        <v>5</v>
      </c>
      <c r="P153" s="28">
        <v>0.5</v>
      </c>
      <c r="Q153" s="2">
        <v>3</v>
      </c>
      <c r="R153" s="2"/>
      <c r="S153" s="26">
        <v>100</v>
      </c>
      <c r="T153" s="26">
        <v>1</v>
      </c>
      <c r="U153" s="26">
        <v>100</v>
      </c>
      <c r="V153" s="30"/>
      <c r="W153" s="27" t="s">
        <v>200</v>
      </c>
      <c r="X153" s="27" t="s">
        <v>200</v>
      </c>
      <c r="Y153" s="27">
        <f t="shared" si="2"/>
        <v>64.849000000000004</v>
      </c>
      <c r="Z153" s="27">
        <v>64.849000000000004</v>
      </c>
    </row>
    <row r="154" spans="1:29" ht="12.75" customHeight="1">
      <c r="A154" s="2" t="s">
        <v>522</v>
      </c>
      <c r="B154" s="2" t="s">
        <v>2022</v>
      </c>
      <c r="C154" s="2" t="s">
        <v>2022</v>
      </c>
      <c r="D154" s="2" t="s">
        <v>41</v>
      </c>
      <c r="E154" s="2">
        <v>86</v>
      </c>
      <c r="F154" s="2"/>
      <c r="G154" s="2"/>
      <c r="H154" s="26">
        <v>0.1</v>
      </c>
      <c r="I154" s="26">
        <v>100000</v>
      </c>
      <c r="J154" s="26">
        <v>100000</v>
      </c>
      <c r="K154" s="27">
        <v>5000</v>
      </c>
      <c r="L154" s="27">
        <v>5000000000</v>
      </c>
      <c r="M154" s="27">
        <v>700000</v>
      </c>
      <c r="N154" s="27">
        <v>700000000000</v>
      </c>
      <c r="O154" s="28">
        <v>5</v>
      </c>
      <c r="P154" s="28">
        <v>0.5</v>
      </c>
      <c r="Q154" s="2">
        <v>3</v>
      </c>
      <c r="R154" s="2"/>
      <c r="S154" s="26">
        <v>100</v>
      </c>
      <c r="T154" s="26">
        <v>100</v>
      </c>
      <c r="U154" s="26">
        <v>100</v>
      </c>
      <c r="V154" s="30"/>
      <c r="W154" s="27" t="s">
        <v>200</v>
      </c>
      <c r="X154" s="27" t="s">
        <v>200</v>
      </c>
      <c r="Y154" s="27">
        <f t="shared" si="2"/>
        <v>18.641999999999999</v>
      </c>
      <c r="Z154" s="27">
        <v>18.641999999999999</v>
      </c>
    </row>
    <row r="155" spans="1:29" ht="12.75" customHeight="1">
      <c r="A155" s="2" t="s">
        <v>554</v>
      </c>
      <c r="B155" s="2" t="s">
        <v>2023</v>
      </c>
      <c r="C155" s="2" t="s">
        <v>2023</v>
      </c>
      <c r="D155" s="2" t="s">
        <v>43</v>
      </c>
      <c r="E155" s="2">
        <v>86</v>
      </c>
      <c r="F155" s="2" t="s">
        <v>156</v>
      </c>
      <c r="G155" s="2"/>
      <c r="H155" s="26">
        <v>10</v>
      </c>
      <c r="I155" s="26">
        <v>10000000</v>
      </c>
      <c r="J155" s="26">
        <v>10000000</v>
      </c>
      <c r="K155" s="27" t="s">
        <v>200</v>
      </c>
      <c r="L155" s="27" t="s">
        <v>234</v>
      </c>
      <c r="M155" s="27" t="s">
        <v>200</v>
      </c>
      <c r="N155" s="27" t="s">
        <v>234</v>
      </c>
      <c r="O155" s="28">
        <v>50</v>
      </c>
      <c r="P155" s="28">
        <v>5</v>
      </c>
      <c r="Q155" s="2">
        <v>4</v>
      </c>
      <c r="R155" s="2"/>
      <c r="S155" s="26">
        <v>100</v>
      </c>
      <c r="T155" s="26" t="s">
        <v>1815</v>
      </c>
      <c r="U155" s="26" t="s">
        <v>1815</v>
      </c>
      <c r="V155" s="30"/>
      <c r="W155" s="27" t="s">
        <v>200</v>
      </c>
      <c r="X155" s="27"/>
      <c r="Y155" s="27">
        <f t="shared" si="2"/>
        <v>3.2916666666666664E-2</v>
      </c>
      <c r="Z155" s="27"/>
      <c r="AC155" s="6">
        <v>47.4</v>
      </c>
    </row>
    <row r="156" spans="1:29" ht="12.75" customHeight="1">
      <c r="A156" s="2" t="s">
        <v>552</v>
      </c>
      <c r="B156" s="2" t="s">
        <v>2024</v>
      </c>
      <c r="C156" s="2" t="s">
        <v>2024</v>
      </c>
      <c r="D156" s="2" t="s">
        <v>43</v>
      </c>
      <c r="E156" s="2">
        <v>86</v>
      </c>
      <c r="F156" s="2"/>
      <c r="G156" s="2"/>
      <c r="H156" s="26">
        <v>0.1</v>
      </c>
      <c r="I156" s="26">
        <v>100000</v>
      </c>
      <c r="J156" s="26">
        <v>100000</v>
      </c>
      <c r="K156" s="27" t="s">
        <v>200</v>
      </c>
      <c r="L156" s="27" t="s">
        <v>234</v>
      </c>
      <c r="M156" s="27" t="s">
        <v>200</v>
      </c>
      <c r="N156" s="27" t="s">
        <v>234</v>
      </c>
      <c r="O156" s="28">
        <v>5</v>
      </c>
      <c r="P156" s="28">
        <v>0.5</v>
      </c>
      <c r="Q156" s="2">
        <v>3</v>
      </c>
      <c r="R156" s="2"/>
      <c r="S156" s="26">
        <v>10</v>
      </c>
      <c r="T156" s="26" t="s">
        <v>1815</v>
      </c>
      <c r="U156" s="26" t="s">
        <v>1815</v>
      </c>
      <c r="V156" s="30"/>
      <c r="W156" s="27" t="s">
        <v>200</v>
      </c>
      <c r="X156" s="27"/>
      <c r="Y156" s="27">
        <f t="shared" si="2"/>
        <v>0.61416666666666664</v>
      </c>
      <c r="Z156" s="27"/>
      <c r="AB156" s="6">
        <v>14.74</v>
      </c>
    </row>
    <row r="157" spans="1:29" ht="12.75" customHeight="1">
      <c r="A157" s="2" t="s">
        <v>576</v>
      </c>
      <c r="B157" s="2" t="s">
        <v>2025</v>
      </c>
      <c r="C157" s="2" t="s">
        <v>2025</v>
      </c>
      <c r="D157" s="2" t="s">
        <v>44</v>
      </c>
      <c r="E157" s="2">
        <v>86</v>
      </c>
      <c r="F157" s="2"/>
      <c r="G157" s="2"/>
      <c r="H157" s="26">
        <v>10</v>
      </c>
      <c r="I157" s="26">
        <v>10000000</v>
      </c>
      <c r="J157" s="26">
        <v>10000000</v>
      </c>
      <c r="K157" s="27" t="s">
        <v>200</v>
      </c>
      <c r="L157" s="27" t="s">
        <v>234</v>
      </c>
      <c r="M157" s="27" t="s">
        <v>200</v>
      </c>
      <c r="N157" s="27" t="s">
        <v>234</v>
      </c>
      <c r="O157" s="28">
        <v>5</v>
      </c>
      <c r="P157" s="28">
        <v>0.5</v>
      </c>
      <c r="Q157" s="2">
        <v>3</v>
      </c>
      <c r="R157" s="2"/>
      <c r="S157" s="26">
        <v>100</v>
      </c>
      <c r="T157" s="26" t="s">
        <v>1815</v>
      </c>
      <c r="U157" s="26" t="s">
        <v>1815</v>
      </c>
      <c r="V157" s="30"/>
      <c r="W157" s="27" t="s">
        <v>200</v>
      </c>
      <c r="X157" s="27"/>
      <c r="Y157" s="27">
        <f t="shared" si="2"/>
        <v>0.6875</v>
      </c>
      <c r="Z157" s="27"/>
      <c r="AB157" s="6">
        <v>16.5</v>
      </c>
    </row>
    <row r="158" spans="1:29" ht="12.75" customHeight="1">
      <c r="A158" s="2" t="s">
        <v>506</v>
      </c>
      <c r="B158" s="2" t="s">
        <v>2026</v>
      </c>
      <c r="C158" s="2" t="s">
        <v>2026</v>
      </c>
      <c r="D158" s="2" t="s">
        <v>40</v>
      </c>
      <c r="E158" s="2">
        <v>87</v>
      </c>
      <c r="F158" s="2"/>
      <c r="G158" s="2"/>
      <c r="H158" s="26">
        <v>1000</v>
      </c>
      <c r="I158" s="26">
        <v>1000000000</v>
      </c>
      <c r="J158" s="26">
        <v>1000000000</v>
      </c>
      <c r="K158" s="27">
        <v>2000</v>
      </c>
      <c r="L158" s="27">
        <v>2000000000</v>
      </c>
      <c r="M158" s="27">
        <v>90000</v>
      </c>
      <c r="N158" s="27">
        <v>90000000000</v>
      </c>
      <c r="O158" s="28">
        <v>5</v>
      </c>
      <c r="P158" s="28">
        <v>0.5</v>
      </c>
      <c r="Q158" s="2">
        <v>3</v>
      </c>
      <c r="R158" s="2"/>
      <c r="S158" s="26">
        <v>100</v>
      </c>
      <c r="T158" s="26" t="s">
        <v>1815</v>
      </c>
      <c r="U158" s="26">
        <v>100</v>
      </c>
      <c r="V158" s="30"/>
      <c r="W158" s="27" t="s">
        <v>200</v>
      </c>
      <c r="X158" s="27" t="s">
        <v>200</v>
      </c>
      <c r="Y158" s="27">
        <f t="shared" si="2"/>
        <v>5.2986111111111109E-2</v>
      </c>
      <c r="Z158" s="27"/>
      <c r="AC158" s="6">
        <v>76.3</v>
      </c>
    </row>
    <row r="159" spans="1:29" ht="12.75" customHeight="1">
      <c r="A159" s="2" t="s">
        <v>524</v>
      </c>
      <c r="B159" s="2" t="s">
        <v>2027</v>
      </c>
      <c r="C159" s="2" t="s">
        <v>2027</v>
      </c>
      <c r="D159" s="2" t="s">
        <v>41</v>
      </c>
      <c r="E159" s="2">
        <v>87</v>
      </c>
      <c r="F159" s="2"/>
      <c r="G159" s="2"/>
      <c r="H159" s="26">
        <v>10</v>
      </c>
      <c r="I159" s="26">
        <v>10000000</v>
      </c>
      <c r="J159" s="26">
        <v>10000000</v>
      </c>
      <c r="K159" s="27"/>
      <c r="L159" s="27" t="s">
        <v>166</v>
      </c>
      <c r="M159" s="27" t="s">
        <v>166</v>
      </c>
      <c r="N159" s="27" t="s">
        <v>234</v>
      </c>
      <c r="O159" s="28">
        <v>50</v>
      </c>
      <c r="P159" s="28">
        <v>5</v>
      </c>
      <c r="Q159" s="2">
        <v>4</v>
      </c>
      <c r="R159" s="2"/>
      <c r="S159" s="26">
        <v>10000</v>
      </c>
      <c r="T159" s="26" t="s">
        <v>1815</v>
      </c>
      <c r="U159" s="26" t="s">
        <v>1815</v>
      </c>
      <c r="V159" s="30"/>
      <c r="W159" s="27" t="s">
        <v>200</v>
      </c>
      <c r="X159" s="27" t="s">
        <v>152</v>
      </c>
      <c r="Y159" s="27">
        <f t="shared" si="2"/>
        <v>18140500000000</v>
      </c>
      <c r="Z159" s="27"/>
      <c r="AA159" s="73">
        <v>49700000000</v>
      </c>
    </row>
    <row r="160" spans="1:29" ht="12.75" customHeight="1">
      <c r="A160" s="2" t="s">
        <v>542</v>
      </c>
      <c r="B160" s="2" t="s">
        <v>2028</v>
      </c>
      <c r="C160" s="2" t="s">
        <v>2028</v>
      </c>
      <c r="D160" s="2" t="s">
        <v>42</v>
      </c>
      <c r="E160" s="2">
        <v>87</v>
      </c>
      <c r="F160" s="2" t="s">
        <v>156</v>
      </c>
      <c r="G160" s="2"/>
      <c r="H160" s="26">
        <v>1</v>
      </c>
      <c r="I160" s="26">
        <v>1000000</v>
      </c>
      <c r="J160" s="26">
        <v>1000000</v>
      </c>
      <c r="K160" s="27">
        <v>30000</v>
      </c>
      <c r="L160" s="27">
        <v>30000000000</v>
      </c>
      <c r="M160" s="27">
        <v>200000</v>
      </c>
      <c r="N160" s="27">
        <v>200000000000</v>
      </c>
      <c r="O160" s="28">
        <v>50</v>
      </c>
      <c r="P160" s="28">
        <v>5</v>
      </c>
      <c r="Q160" s="2">
        <v>4</v>
      </c>
      <c r="R160" s="2"/>
      <c r="S160" s="26">
        <v>100</v>
      </c>
      <c r="T160" s="26">
        <v>100</v>
      </c>
      <c r="U160" s="26">
        <v>100</v>
      </c>
      <c r="V160" s="30"/>
      <c r="W160" s="27" t="s">
        <v>200</v>
      </c>
      <c r="X160" s="27" t="s">
        <v>200</v>
      </c>
      <c r="Y160" s="27">
        <f t="shared" si="2"/>
        <v>0.11729166666666667</v>
      </c>
      <c r="Z160" s="27"/>
      <c r="AB160" s="6">
        <v>2.8149999999999999</v>
      </c>
    </row>
    <row r="161" spans="1:33" ht="12.75" customHeight="1">
      <c r="A161" s="2" t="s">
        <v>556</v>
      </c>
      <c r="B161" s="2" t="s">
        <v>2029</v>
      </c>
      <c r="C161" s="2" t="s">
        <v>2029</v>
      </c>
      <c r="D161" s="2" t="s">
        <v>43</v>
      </c>
      <c r="E161" s="2">
        <v>87</v>
      </c>
      <c r="F161" s="2"/>
      <c r="G161" s="2"/>
      <c r="H161" s="26">
        <v>1</v>
      </c>
      <c r="I161" s="26">
        <v>1000000</v>
      </c>
      <c r="J161" s="26">
        <v>1000000</v>
      </c>
      <c r="K161" s="27">
        <v>10000</v>
      </c>
      <c r="L161" s="27">
        <v>10000000000</v>
      </c>
      <c r="M161" s="27">
        <v>90000</v>
      </c>
      <c r="N161" s="27">
        <v>90000000000</v>
      </c>
      <c r="O161" s="28">
        <v>5</v>
      </c>
      <c r="P161" s="28">
        <v>0.5</v>
      </c>
      <c r="Q161" s="2">
        <v>3</v>
      </c>
      <c r="R161" s="2" t="s">
        <v>17</v>
      </c>
      <c r="S161" s="26">
        <v>10</v>
      </c>
      <c r="T161" s="26" t="s">
        <v>1815</v>
      </c>
      <c r="U161" s="26" t="s">
        <v>1815</v>
      </c>
      <c r="V161" s="30"/>
      <c r="W161" s="27" t="s">
        <v>129</v>
      </c>
      <c r="X161" s="27" t="s">
        <v>200</v>
      </c>
      <c r="Y161" s="27">
        <f t="shared" si="2"/>
        <v>3.3249999999999997</v>
      </c>
      <c r="Z161" s="27"/>
      <c r="AB161" s="6">
        <v>79.8</v>
      </c>
    </row>
    <row r="162" spans="1:33" ht="12.75" customHeight="1">
      <c r="A162" s="2" t="s">
        <v>508</v>
      </c>
      <c r="B162" s="2" t="s">
        <v>2030</v>
      </c>
      <c r="C162" s="2" t="s">
        <v>2030</v>
      </c>
      <c r="D162" s="2" t="s">
        <v>40</v>
      </c>
      <c r="E162" s="2">
        <v>88</v>
      </c>
      <c r="F162" s="2"/>
      <c r="G162" s="2"/>
      <c r="H162" s="26">
        <v>1000</v>
      </c>
      <c r="I162" s="26">
        <v>1000000000</v>
      </c>
      <c r="J162" s="26">
        <v>1000000000</v>
      </c>
      <c r="K162" s="27" t="s">
        <v>200</v>
      </c>
      <c r="L162" s="27" t="s">
        <v>234</v>
      </c>
      <c r="M162" s="27" t="s">
        <v>200</v>
      </c>
      <c r="N162" s="27" t="s">
        <v>234</v>
      </c>
      <c r="O162" s="28">
        <v>5</v>
      </c>
      <c r="P162" s="28">
        <v>0.5</v>
      </c>
      <c r="Q162" s="2">
        <v>3</v>
      </c>
      <c r="R162" s="2"/>
      <c r="S162" s="26">
        <v>100</v>
      </c>
      <c r="T162" s="26" t="s">
        <v>1815</v>
      </c>
      <c r="U162" s="26">
        <v>100</v>
      </c>
      <c r="V162" s="30"/>
      <c r="W162" s="27" t="s">
        <v>200</v>
      </c>
      <c r="X162" s="27"/>
      <c r="Y162" s="27">
        <f t="shared" si="2"/>
        <v>0.11770833333333335</v>
      </c>
      <c r="Z162" s="27"/>
      <c r="AB162" s="6">
        <v>2.8250000000000002</v>
      </c>
    </row>
    <row r="163" spans="1:33" ht="12.75" customHeight="1">
      <c r="A163" s="2" t="s">
        <v>588</v>
      </c>
      <c r="B163" s="2" t="s">
        <v>2031</v>
      </c>
      <c r="C163" s="2" t="s">
        <v>2031</v>
      </c>
      <c r="D163" s="2" t="s">
        <v>45</v>
      </c>
      <c r="E163" s="2">
        <v>88</v>
      </c>
      <c r="F163" s="2"/>
      <c r="G163" s="2"/>
      <c r="H163" s="26">
        <v>0.1</v>
      </c>
      <c r="I163" s="26">
        <v>100000</v>
      </c>
      <c r="J163" s="26">
        <v>100000</v>
      </c>
      <c r="K163" s="27" t="s">
        <v>200</v>
      </c>
      <c r="L163" s="27" t="s">
        <v>234</v>
      </c>
      <c r="M163" s="27" t="s">
        <v>200</v>
      </c>
      <c r="N163" s="27" t="s">
        <v>234</v>
      </c>
      <c r="O163" s="28">
        <v>50</v>
      </c>
      <c r="P163" s="28">
        <v>5</v>
      </c>
      <c r="Q163" s="2">
        <v>4</v>
      </c>
      <c r="R163" s="2"/>
      <c r="S163" s="26">
        <v>10</v>
      </c>
      <c r="T163" s="26" t="s">
        <v>1815</v>
      </c>
      <c r="U163" s="26" t="s">
        <v>1815</v>
      </c>
      <c r="V163" s="30"/>
      <c r="W163" s="27" t="s">
        <v>200</v>
      </c>
      <c r="X163" s="27"/>
      <c r="Y163" s="27">
        <f t="shared" si="2"/>
        <v>1.0069444444444445E-2</v>
      </c>
      <c r="Z163" s="27"/>
      <c r="AC163" s="6">
        <v>14.5</v>
      </c>
    </row>
    <row r="164" spans="1:33" ht="12.75" customHeight="1">
      <c r="A164" s="2" t="s">
        <v>526</v>
      </c>
      <c r="B164" s="2" t="s">
        <v>2032</v>
      </c>
      <c r="C164" s="2" t="s">
        <v>2032</v>
      </c>
      <c r="D164" s="2" t="s">
        <v>41</v>
      </c>
      <c r="E164" s="2">
        <v>88</v>
      </c>
      <c r="F164" s="2"/>
      <c r="G164" s="2"/>
      <c r="H164" s="26">
        <v>0.1</v>
      </c>
      <c r="I164" s="26">
        <v>100000</v>
      </c>
      <c r="J164" s="26">
        <v>100000</v>
      </c>
      <c r="K164" s="27" t="s">
        <v>200</v>
      </c>
      <c r="L164" s="27" t="s">
        <v>234</v>
      </c>
      <c r="M164" s="27" t="s">
        <v>200</v>
      </c>
      <c r="N164" s="27" t="s">
        <v>234</v>
      </c>
      <c r="O164" s="28">
        <v>50</v>
      </c>
      <c r="P164" s="28">
        <v>5</v>
      </c>
      <c r="Q164" s="2">
        <v>4</v>
      </c>
      <c r="R164" s="2"/>
      <c r="S164" s="26">
        <v>10</v>
      </c>
      <c r="T164" s="26" t="s">
        <v>1815</v>
      </c>
      <c r="U164" s="26" t="s">
        <v>1815</v>
      </c>
      <c r="V164" s="30"/>
      <c r="W164" s="27" t="s">
        <v>200</v>
      </c>
      <c r="X164" s="27"/>
      <c r="Y164" s="27">
        <f t="shared" si="2"/>
        <v>1.2342361111111111E-2</v>
      </c>
      <c r="Z164" s="27"/>
      <c r="AC164" s="6">
        <v>17.773</v>
      </c>
    </row>
    <row r="165" spans="1:33" ht="12.75" customHeight="1">
      <c r="A165" s="2" t="s">
        <v>558</v>
      </c>
      <c r="B165" s="2" t="s">
        <v>2033</v>
      </c>
      <c r="C165" s="2" t="s">
        <v>2033</v>
      </c>
      <c r="D165" s="2" t="s">
        <v>43</v>
      </c>
      <c r="E165" s="2">
        <v>88</v>
      </c>
      <c r="F165" s="2"/>
      <c r="G165" s="2"/>
      <c r="H165" s="26">
        <v>1</v>
      </c>
      <c r="I165" s="26">
        <v>1000000</v>
      </c>
      <c r="J165" s="26">
        <v>1000000</v>
      </c>
      <c r="K165" s="27">
        <v>4000</v>
      </c>
      <c r="L165" s="27">
        <v>4000000000</v>
      </c>
      <c r="M165" s="27">
        <v>30000</v>
      </c>
      <c r="N165" s="27">
        <v>30000000000</v>
      </c>
      <c r="O165" s="28">
        <v>5</v>
      </c>
      <c r="P165" s="28">
        <v>0.5</v>
      </c>
      <c r="Q165" s="2">
        <v>3</v>
      </c>
      <c r="R165" s="2"/>
      <c r="S165" s="26">
        <v>10</v>
      </c>
      <c r="T165" s="26" t="s">
        <v>1815</v>
      </c>
      <c r="U165" s="26" t="s">
        <v>1815</v>
      </c>
      <c r="V165" s="30"/>
      <c r="W165" s="27" t="s">
        <v>200</v>
      </c>
      <c r="X165" s="27" t="s">
        <v>200</v>
      </c>
      <c r="Y165" s="27">
        <f t="shared" si="2"/>
        <v>106.626</v>
      </c>
      <c r="Z165" s="27">
        <v>106.626</v>
      </c>
    </row>
    <row r="166" spans="1:33" ht="12.75" customHeight="1">
      <c r="A166" s="2" t="s">
        <v>578</v>
      </c>
      <c r="B166" s="2" t="s">
        <v>2034</v>
      </c>
      <c r="C166" s="2" t="s">
        <v>2034</v>
      </c>
      <c r="D166" s="2" t="s">
        <v>44</v>
      </c>
      <c r="E166" s="2">
        <v>88</v>
      </c>
      <c r="F166" s="2"/>
      <c r="G166" s="2"/>
      <c r="H166" s="26">
        <v>1</v>
      </c>
      <c r="I166" s="26">
        <v>1000000</v>
      </c>
      <c r="J166" s="26">
        <v>1000000</v>
      </c>
      <c r="K166" s="27">
        <v>30000</v>
      </c>
      <c r="L166" s="27">
        <v>30000000000</v>
      </c>
      <c r="M166" s="27">
        <v>20000</v>
      </c>
      <c r="N166" s="27">
        <v>20000000000</v>
      </c>
      <c r="O166" s="28">
        <v>5</v>
      </c>
      <c r="P166" s="28">
        <v>0.5</v>
      </c>
      <c r="Q166" s="2">
        <v>3</v>
      </c>
      <c r="R166" s="2"/>
      <c r="S166" s="26">
        <v>100</v>
      </c>
      <c r="T166" s="26" t="s">
        <v>1815</v>
      </c>
      <c r="U166" s="26" t="s">
        <v>1815</v>
      </c>
      <c r="V166" s="30"/>
      <c r="W166" s="27" t="s">
        <v>200</v>
      </c>
      <c r="X166" s="27" t="s">
        <v>200</v>
      </c>
      <c r="Y166" s="27">
        <f t="shared" si="2"/>
        <v>83.4</v>
      </c>
      <c r="Z166" s="27">
        <v>83.4</v>
      </c>
    </row>
    <row r="167" spans="1:33" ht="12.75" customHeight="1">
      <c r="A167" s="2" t="s">
        <v>590</v>
      </c>
      <c r="B167" s="2" t="s">
        <v>2035</v>
      </c>
      <c r="C167" s="2" t="s">
        <v>2035</v>
      </c>
      <c r="D167" s="2" t="s">
        <v>45</v>
      </c>
      <c r="E167" s="2">
        <v>89</v>
      </c>
      <c r="F167" s="13" t="s">
        <v>164</v>
      </c>
      <c r="G167" s="13"/>
      <c r="H167" s="26">
        <v>0.1</v>
      </c>
      <c r="I167" s="26">
        <v>100000</v>
      </c>
      <c r="J167" s="26">
        <v>100000</v>
      </c>
      <c r="K167" s="27" t="s">
        <v>200</v>
      </c>
      <c r="L167" s="27" t="s">
        <v>234</v>
      </c>
      <c r="M167" s="27" t="s">
        <v>200</v>
      </c>
      <c r="N167" s="27" t="s">
        <v>234</v>
      </c>
      <c r="O167" s="28">
        <v>50</v>
      </c>
      <c r="P167" s="28" t="s">
        <v>200</v>
      </c>
      <c r="Q167" s="2"/>
      <c r="R167" s="2" t="s">
        <v>110</v>
      </c>
      <c r="S167" s="2"/>
      <c r="T167" s="26" t="s">
        <v>1815</v>
      </c>
      <c r="U167" s="26" t="s">
        <v>1815</v>
      </c>
      <c r="V167" s="30"/>
      <c r="W167" s="27"/>
      <c r="X167" s="27"/>
      <c r="Y167" s="27">
        <f t="shared" si="2"/>
        <v>4.2083333333333334E-2</v>
      </c>
      <c r="Z167" s="27">
        <v>4.2083333333333334E-2</v>
      </c>
      <c r="AG167" s="73"/>
    </row>
    <row r="168" spans="1:33" ht="12.75" customHeight="1">
      <c r="A168" s="2" t="s">
        <v>592</v>
      </c>
      <c r="B168" s="2" t="s">
        <v>2036</v>
      </c>
      <c r="C168" s="2" t="s">
        <v>2036</v>
      </c>
      <c r="D168" s="2" t="s">
        <v>45</v>
      </c>
      <c r="E168" s="2">
        <v>89</v>
      </c>
      <c r="F168" s="13" t="s">
        <v>163</v>
      </c>
      <c r="G168" s="2"/>
      <c r="H168" s="26">
        <v>0.1</v>
      </c>
      <c r="I168" s="26">
        <v>100000</v>
      </c>
      <c r="J168" s="26">
        <v>100000</v>
      </c>
      <c r="K168" s="27" t="s">
        <v>200</v>
      </c>
      <c r="L168" s="27" t="s">
        <v>234</v>
      </c>
      <c r="M168" s="27" t="s">
        <v>200</v>
      </c>
      <c r="N168" s="27" t="s">
        <v>234</v>
      </c>
      <c r="O168" s="28">
        <v>50</v>
      </c>
      <c r="P168" s="28">
        <v>5</v>
      </c>
      <c r="Q168" s="2">
        <v>4</v>
      </c>
      <c r="R168" s="2" t="s">
        <v>111</v>
      </c>
      <c r="S168" s="26">
        <v>10</v>
      </c>
      <c r="T168" s="26" t="s">
        <v>1815</v>
      </c>
      <c r="U168" s="26" t="s">
        <v>1815</v>
      </c>
      <c r="V168" s="30"/>
      <c r="W168" s="27"/>
      <c r="X168" s="27"/>
      <c r="Y168" s="27">
        <f t="shared" si="2"/>
        <v>8.4583333333333316E-2</v>
      </c>
      <c r="Z168" s="27">
        <v>8.4583333333333316E-2</v>
      </c>
      <c r="AG168" s="73"/>
    </row>
    <row r="169" spans="1:33" ht="12.75" customHeight="1">
      <c r="A169" s="2" t="s">
        <v>528</v>
      </c>
      <c r="B169" s="2" t="s">
        <v>2038</v>
      </c>
      <c r="C169" s="2" t="s">
        <v>2038</v>
      </c>
      <c r="D169" s="2" t="s">
        <v>41</v>
      </c>
      <c r="E169" s="2">
        <v>89</v>
      </c>
      <c r="F169" s="2"/>
      <c r="G169" s="2"/>
      <c r="H169" s="26">
        <v>0.1</v>
      </c>
      <c r="I169" s="26">
        <v>100000</v>
      </c>
      <c r="J169" s="26">
        <v>100000</v>
      </c>
      <c r="K169" s="27" t="s">
        <v>200</v>
      </c>
      <c r="L169" s="27" t="s">
        <v>234</v>
      </c>
      <c r="M169" s="27" t="s">
        <v>200</v>
      </c>
      <c r="N169" s="27" t="s">
        <v>234</v>
      </c>
      <c r="O169" s="28">
        <v>50</v>
      </c>
      <c r="P169" s="28">
        <v>5</v>
      </c>
      <c r="Q169" s="2">
        <v>4</v>
      </c>
      <c r="R169" s="2"/>
      <c r="S169" s="26">
        <v>10</v>
      </c>
      <c r="T169" s="26" t="s">
        <v>1815</v>
      </c>
      <c r="U169" s="26" t="s">
        <v>1815</v>
      </c>
      <c r="V169" s="30"/>
      <c r="W169" s="27" t="s">
        <v>200</v>
      </c>
      <c r="X169" s="27"/>
      <c r="Y169" s="27">
        <f t="shared" si="2"/>
        <v>1.0638888888888889E-2</v>
      </c>
      <c r="Z169" s="27"/>
      <c r="AC169" s="6">
        <v>15.32</v>
      </c>
    </row>
    <row r="170" spans="1:33" ht="12.75" customHeight="1">
      <c r="A170" s="2" t="s">
        <v>544</v>
      </c>
      <c r="B170" s="2" t="s">
        <v>2039</v>
      </c>
      <c r="C170" s="2" t="s">
        <v>2039</v>
      </c>
      <c r="D170" s="2" t="s">
        <v>42</v>
      </c>
      <c r="E170" s="2">
        <v>89</v>
      </c>
      <c r="F170" s="2"/>
      <c r="G170" s="2"/>
      <c r="H170" s="26">
        <v>1</v>
      </c>
      <c r="I170" s="26">
        <v>1000000</v>
      </c>
      <c r="J170" s="26">
        <v>1000000</v>
      </c>
      <c r="K170" s="27">
        <v>6000</v>
      </c>
      <c r="L170" s="27">
        <v>6000000000</v>
      </c>
      <c r="M170" s="27">
        <v>20000000</v>
      </c>
      <c r="N170" s="27">
        <v>20000000000000</v>
      </c>
      <c r="O170" s="28">
        <v>5</v>
      </c>
      <c r="P170" s="28">
        <v>0.5</v>
      </c>
      <c r="Q170" s="2">
        <v>3</v>
      </c>
      <c r="R170" s="2"/>
      <c r="S170" s="26">
        <v>1000</v>
      </c>
      <c r="T170" s="26">
        <v>1000</v>
      </c>
      <c r="U170" s="26">
        <v>1000</v>
      </c>
      <c r="V170" s="30"/>
      <c r="W170" s="27" t="s">
        <v>200</v>
      </c>
      <c r="X170" s="27" t="s">
        <v>200</v>
      </c>
      <c r="Y170" s="27">
        <f t="shared" si="2"/>
        <v>50.563000000000002</v>
      </c>
      <c r="Z170" s="27">
        <v>50.563000000000002</v>
      </c>
    </row>
    <row r="171" spans="1:33" ht="12.75" customHeight="1">
      <c r="A171" s="2" t="s">
        <v>580</v>
      </c>
      <c r="B171" s="2" t="s">
        <v>2040</v>
      </c>
      <c r="C171" s="2" t="s">
        <v>2040</v>
      </c>
      <c r="D171" s="2" t="s">
        <v>44</v>
      </c>
      <c r="E171" s="2">
        <v>89</v>
      </c>
      <c r="F171" s="2"/>
      <c r="G171" s="2"/>
      <c r="H171" s="26">
        <v>1</v>
      </c>
      <c r="I171" s="26">
        <v>1000000</v>
      </c>
      <c r="J171" s="26">
        <v>1000000</v>
      </c>
      <c r="K171" s="27" t="s">
        <v>200</v>
      </c>
      <c r="L171" s="27" t="s">
        <v>234</v>
      </c>
      <c r="M171" s="27" t="s">
        <v>200</v>
      </c>
      <c r="N171" s="27" t="s">
        <v>234</v>
      </c>
      <c r="O171" s="28">
        <v>5</v>
      </c>
      <c r="P171" s="28">
        <v>0.5</v>
      </c>
      <c r="Q171" s="2">
        <v>3</v>
      </c>
      <c r="R171" s="2"/>
      <c r="S171" s="26">
        <v>10</v>
      </c>
      <c r="T171" s="26" t="s">
        <v>1815</v>
      </c>
      <c r="U171" s="26" t="s">
        <v>1815</v>
      </c>
      <c r="V171" s="30"/>
      <c r="W171" s="27" t="s">
        <v>200</v>
      </c>
      <c r="X171" s="27"/>
      <c r="Y171" s="27">
        <f t="shared" si="2"/>
        <v>3.2670833333333333</v>
      </c>
      <c r="Z171" s="27"/>
      <c r="AB171" s="6">
        <v>78.41</v>
      </c>
    </row>
    <row r="172" spans="1:33" ht="12.75" customHeight="1">
      <c r="A172" s="2" t="s">
        <v>610</v>
      </c>
      <c r="B172" s="2" t="s">
        <v>2041</v>
      </c>
      <c r="C172" s="2" t="s">
        <v>2041</v>
      </c>
      <c r="D172" s="2" t="s">
        <v>46</v>
      </c>
      <c r="E172" s="2">
        <v>90</v>
      </c>
      <c r="F172" s="2"/>
      <c r="G172" s="2"/>
      <c r="H172" s="26">
        <v>1</v>
      </c>
      <c r="I172" s="26">
        <v>1000000</v>
      </c>
      <c r="J172" s="26">
        <v>1000000</v>
      </c>
      <c r="K172" s="27" t="s">
        <v>200</v>
      </c>
      <c r="L172" s="27" t="s">
        <v>234</v>
      </c>
      <c r="M172" s="27" t="s">
        <v>200</v>
      </c>
      <c r="N172" s="27" t="s">
        <v>234</v>
      </c>
      <c r="O172" s="28">
        <v>5</v>
      </c>
      <c r="P172" s="28">
        <v>0.5</v>
      </c>
      <c r="Q172" s="2">
        <v>3</v>
      </c>
      <c r="R172" s="2"/>
      <c r="S172" s="26">
        <v>10</v>
      </c>
      <c r="T172" s="26">
        <v>10</v>
      </c>
      <c r="U172" s="26">
        <v>10</v>
      </c>
      <c r="V172" s="30"/>
      <c r="W172" s="27" t="s">
        <v>200</v>
      </c>
      <c r="X172" s="27"/>
      <c r="Y172" s="27">
        <f t="shared" si="2"/>
        <v>0.23166666666666666</v>
      </c>
      <c r="Z172" s="27"/>
      <c r="AB172" s="6">
        <v>5.56</v>
      </c>
    </row>
    <row r="173" spans="1:33" ht="12.75" customHeight="1">
      <c r="A173" s="2" t="s">
        <v>594</v>
      </c>
      <c r="B173" s="2" t="s">
        <v>2042</v>
      </c>
      <c r="C173" s="2" t="s">
        <v>2042</v>
      </c>
      <c r="D173" s="2" t="s">
        <v>45</v>
      </c>
      <c r="E173" s="2">
        <v>90</v>
      </c>
      <c r="F173" s="2"/>
      <c r="G173" s="2"/>
      <c r="H173" s="26">
        <v>0.1</v>
      </c>
      <c r="I173" s="26">
        <v>100000</v>
      </c>
      <c r="J173" s="26">
        <v>100000</v>
      </c>
      <c r="K173" s="27" t="s">
        <v>200</v>
      </c>
      <c r="L173" s="27" t="s">
        <v>234</v>
      </c>
      <c r="M173" s="27" t="s">
        <v>200</v>
      </c>
      <c r="N173" s="27" t="s">
        <v>234</v>
      </c>
      <c r="O173" s="28">
        <v>5</v>
      </c>
      <c r="P173" s="28">
        <v>0.5</v>
      </c>
      <c r="Q173" s="2">
        <v>3</v>
      </c>
      <c r="R173" s="2"/>
      <c r="S173" s="26">
        <v>10</v>
      </c>
      <c r="T173" s="26" t="s">
        <v>1815</v>
      </c>
      <c r="U173" s="26" t="s">
        <v>1815</v>
      </c>
      <c r="V173" s="30"/>
      <c r="W173" s="27" t="s">
        <v>200</v>
      </c>
      <c r="X173" s="27"/>
      <c r="Y173" s="27">
        <f t="shared" si="2"/>
        <v>0.60833333333333328</v>
      </c>
      <c r="Z173" s="27"/>
      <c r="AB173" s="6">
        <v>14.6</v>
      </c>
    </row>
    <row r="174" spans="1:33" ht="12.75" customHeight="1">
      <c r="A174" s="2" t="s">
        <v>546</v>
      </c>
      <c r="B174" s="2" t="s">
        <v>2043</v>
      </c>
      <c r="C174" s="2" t="s">
        <v>2043</v>
      </c>
      <c r="D174" s="2" t="s">
        <v>42</v>
      </c>
      <c r="E174" s="2">
        <v>90</v>
      </c>
      <c r="F174" s="2"/>
      <c r="G174" s="2"/>
      <c r="H174" s="26">
        <v>0.01</v>
      </c>
      <c r="I174" s="26">
        <v>10000</v>
      </c>
      <c r="J174" s="26">
        <v>10000</v>
      </c>
      <c r="K174" s="27">
        <v>3000</v>
      </c>
      <c r="L174" s="27">
        <v>3000000000</v>
      </c>
      <c r="M174" s="27">
        <v>1000000</v>
      </c>
      <c r="N174" s="27">
        <v>1000000000000</v>
      </c>
      <c r="O174" s="28">
        <v>5</v>
      </c>
      <c r="P174" s="28">
        <v>0.05</v>
      </c>
      <c r="Q174" s="2">
        <v>2</v>
      </c>
      <c r="R174" s="2" t="s">
        <v>17</v>
      </c>
      <c r="S174" s="26">
        <v>100</v>
      </c>
      <c r="T174" s="26">
        <v>1</v>
      </c>
      <c r="U174" s="26">
        <v>100</v>
      </c>
      <c r="V174" s="30"/>
      <c r="W174" s="27" t="s">
        <v>129</v>
      </c>
      <c r="X174" s="27" t="s">
        <v>200</v>
      </c>
      <c r="Y174" s="27">
        <f t="shared" si="2"/>
        <v>10508.35</v>
      </c>
      <c r="Z174" s="27"/>
      <c r="AA174" s="6">
        <v>28.79</v>
      </c>
    </row>
    <row r="175" spans="1:33" ht="12.75" customHeight="1">
      <c r="A175" s="2" t="s">
        <v>562</v>
      </c>
      <c r="B175" s="2" t="s">
        <v>2044</v>
      </c>
      <c r="C175" s="2" t="s">
        <v>2044</v>
      </c>
      <c r="D175" s="2" t="s">
        <v>43</v>
      </c>
      <c r="E175" s="2">
        <v>90</v>
      </c>
      <c r="F175" s="2" t="s">
        <v>156</v>
      </c>
      <c r="G175" s="2"/>
      <c r="H175" s="26">
        <v>1</v>
      </c>
      <c r="I175" s="26">
        <v>1000000</v>
      </c>
      <c r="J175" s="26">
        <v>1000000</v>
      </c>
      <c r="K175" s="27" t="s">
        <v>200</v>
      </c>
      <c r="L175" s="27" t="s">
        <v>234</v>
      </c>
      <c r="M175" s="27" t="s">
        <v>200</v>
      </c>
      <c r="N175" s="27" t="s">
        <v>234</v>
      </c>
      <c r="O175" s="28">
        <v>5</v>
      </c>
      <c r="P175" s="28">
        <v>0.5</v>
      </c>
      <c r="Q175" s="2">
        <v>3</v>
      </c>
      <c r="R175" s="2"/>
      <c r="S175" s="26">
        <v>10</v>
      </c>
      <c r="T175" s="26" t="s">
        <v>1815</v>
      </c>
      <c r="U175" s="26" t="s">
        <v>1815</v>
      </c>
      <c r="V175" s="30"/>
      <c r="W175" s="27" t="s">
        <v>200</v>
      </c>
      <c r="X175" s="27"/>
      <c r="Y175" s="27">
        <f t="shared" si="2"/>
        <v>0.13291666666666666</v>
      </c>
      <c r="Z175" s="27"/>
      <c r="AB175" s="6">
        <v>3.19</v>
      </c>
    </row>
    <row r="176" spans="1:33" ht="12.75" customHeight="1">
      <c r="A176" s="2" t="s">
        <v>560</v>
      </c>
      <c r="B176" s="2" t="s">
        <v>2045</v>
      </c>
      <c r="C176" s="2" t="s">
        <v>2045</v>
      </c>
      <c r="D176" s="2" t="s">
        <v>43</v>
      </c>
      <c r="E176" s="2">
        <v>90</v>
      </c>
      <c r="F176" s="2"/>
      <c r="G176" s="2"/>
      <c r="H176" s="26">
        <v>0.1</v>
      </c>
      <c r="I176" s="26">
        <v>100000</v>
      </c>
      <c r="J176" s="26">
        <v>100000</v>
      </c>
      <c r="K176" s="27">
        <v>3000</v>
      </c>
      <c r="L176" s="27">
        <v>3000000000</v>
      </c>
      <c r="M176" s="27">
        <v>5000000</v>
      </c>
      <c r="N176" s="27">
        <v>5000000000000</v>
      </c>
      <c r="O176" s="28">
        <v>5</v>
      </c>
      <c r="P176" s="28">
        <v>0.5</v>
      </c>
      <c r="Q176" s="2">
        <v>3</v>
      </c>
      <c r="R176" s="2"/>
      <c r="S176" s="26">
        <v>1000</v>
      </c>
      <c r="T176" s="26">
        <v>1000</v>
      </c>
      <c r="U176" s="26">
        <v>1000</v>
      </c>
      <c r="V176" s="30"/>
      <c r="W176" s="27" t="s">
        <v>200</v>
      </c>
      <c r="X176" s="27" t="s">
        <v>200</v>
      </c>
      <c r="Y176" s="27">
        <f t="shared" si="2"/>
        <v>2.6666666666666665</v>
      </c>
      <c r="Z176" s="27"/>
      <c r="AB176" s="6">
        <v>64</v>
      </c>
    </row>
    <row r="177" spans="1:29" ht="12.75" customHeight="1">
      <c r="A177" s="2" t="s">
        <v>548</v>
      </c>
      <c r="B177" s="2" t="s">
        <v>2046</v>
      </c>
      <c r="C177" s="2" t="s">
        <v>2046</v>
      </c>
      <c r="D177" s="2" t="s">
        <v>42</v>
      </c>
      <c r="E177" s="2">
        <v>91</v>
      </c>
      <c r="F177" s="2"/>
      <c r="G177" s="2"/>
      <c r="H177" s="26">
        <v>0.1</v>
      </c>
      <c r="I177" s="26">
        <v>100000</v>
      </c>
      <c r="J177" s="26">
        <v>100000</v>
      </c>
      <c r="K177" s="27">
        <v>3000</v>
      </c>
      <c r="L177" s="27">
        <v>3000000000</v>
      </c>
      <c r="M177" s="27">
        <v>60000</v>
      </c>
      <c r="N177" s="27">
        <v>60000000000</v>
      </c>
      <c r="O177" s="28">
        <v>5</v>
      </c>
      <c r="P177" s="28">
        <v>0.5</v>
      </c>
      <c r="Q177" s="2">
        <v>3</v>
      </c>
      <c r="R177" s="2"/>
      <c r="S177" s="26">
        <v>10</v>
      </c>
      <c r="T177" s="26">
        <v>10</v>
      </c>
      <c r="U177" s="26">
        <v>10</v>
      </c>
      <c r="V177" s="30"/>
      <c r="W177" s="27" t="s">
        <v>129</v>
      </c>
      <c r="X177" s="27" t="s">
        <v>200</v>
      </c>
      <c r="Y177" s="27">
        <f t="shared" si="2"/>
        <v>0.40208333333333335</v>
      </c>
      <c r="Z177" s="27"/>
      <c r="AB177" s="6">
        <v>9.65</v>
      </c>
    </row>
    <row r="178" spans="1:29" ht="12.75" customHeight="1">
      <c r="A178" s="2" t="s">
        <v>566</v>
      </c>
      <c r="B178" s="2" t="s">
        <v>2047</v>
      </c>
      <c r="C178" s="2" t="s">
        <v>2047</v>
      </c>
      <c r="D178" s="2" t="s">
        <v>43</v>
      </c>
      <c r="E178" s="2">
        <v>91</v>
      </c>
      <c r="F178" s="2" t="s">
        <v>156</v>
      </c>
      <c r="G178" s="2"/>
      <c r="H178" s="26">
        <v>1</v>
      </c>
      <c r="I178" s="26">
        <v>1000000</v>
      </c>
      <c r="J178" s="26">
        <v>1000000</v>
      </c>
      <c r="K178" s="27">
        <v>20000</v>
      </c>
      <c r="L178" s="27">
        <v>20000000000</v>
      </c>
      <c r="M178" s="27">
        <v>100000</v>
      </c>
      <c r="N178" s="27">
        <v>100000000000</v>
      </c>
      <c r="O178" s="28">
        <v>50</v>
      </c>
      <c r="P178" s="28">
        <v>5</v>
      </c>
      <c r="Q178" s="2">
        <v>4</v>
      </c>
      <c r="R178" s="2"/>
      <c r="S178" s="26">
        <v>100</v>
      </c>
      <c r="T178" s="26">
        <v>100</v>
      </c>
      <c r="U178" s="26">
        <v>100</v>
      </c>
      <c r="V178" s="30"/>
      <c r="W178" s="27" t="s">
        <v>200</v>
      </c>
      <c r="X178" s="27" t="s">
        <v>200</v>
      </c>
      <c r="Y178" s="27">
        <f t="shared" si="2"/>
        <v>3.4520833333333334E-2</v>
      </c>
      <c r="Z178" s="27"/>
      <c r="AC178" s="6">
        <v>49.71</v>
      </c>
    </row>
    <row r="179" spans="1:29" ht="12.75" customHeight="1">
      <c r="A179" s="2" t="s">
        <v>564</v>
      </c>
      <c r="B179" s="2" t="s">
        <v>2048</v>
      </c>
      <c r="C179" s="2" t="s">
        <v>2048</v>
      </c>
      <c r="D179" s="2" t="s">
        <v>43</v>
      </c>
      <c r="E179" s="2">
        <v>91</v>
      </c>
      <c r="F179" s="2"/>
      <c r="G179" s="2"/>
      <c r="H179" s="26">
        <v>1</v>
      </c>
      <c r="I179" s="26">
        <v>1000000</v>
      </c>
      <c r="J179" s="26">
        <v>1000000</v>
      </c>
      <c r="K179" s="27">
        <v>6000</v>
      </c>
      <c r="L179" s="27">
        <v>6000000000</v>
      </c>
      <c r="M179" s="27">
        <v>8000000</v>
      </c>
      <c r="N179" s="27">
        <v>8000000000000</v>
      </c>
      <c r="O179" s="28">
        <v>5</v>
      </c>
      <c r="P179" s="28">
        <v>0.05</v>
      </c>
      <c r="Q179" s="2">
        <v>2</v>
      </c>
      <c r="R179" s="2"/>
      <c r="S179" s="26">
        <v>1000</v>
      </c>
      <c r="T179" s="26">
        <v>100</v>
      </c>
      <c r="U179" s="26">
        <v>1000</v>
      </c>
      <c r="V179" s="30"/>
      <c r="W179" s="27" t="s">
        <v>200</v>
      </c>
      <c r="X179" s="27" t="s">
        <v>200</v>
      </c>
      <c r="Y179" s="27">
        <f t="shared" si="2"/>
        <v>58.51</v>
      </c>
      <c r="Z179" s="27">
        <v>58.51</v>
      </c>
    </row>
    <row r="180" spans="1:29" ht="12.75" customHeight="1">
      <c r="A180" s="2" t="s">
        <v>550</v>
      </c>
      <c r="B180" s="2" t="s">
        <v>2049</v>
      </c>
      <c r="C180" s="2" t="s">
        <v>2049</v>
      </c>
      <c r="D180" s="2" t="s">
        <v>42</v>
      </c>
      <c r="E180" s="2">
        <v>92</v>
      </c>
      <c r="F180" s="2"/>
      <c r="G180" s="2"/>
      <c r="H180" s="26">
        <v>1</v>
      </c>
      <c r="I180" s="26">
        <v>1000000</v>
      </c>
      <c r="J180" s="26">
        <v>1000000</v>
      </c>
      <c r="K180" s="27">
        <v>10000</v>
      </c>
      <c r="L180" s="27">
        <v>10000000000</v>
      </c>
      <c r="M180" s="27">
        <v>40000</v>
      </c>
      <c r="N180" s="27">
        <v>40000000000</v>
      </c>
      <c r="O180" s="28">
        <v>5</v>
      </c>
      <c r="P180" s="28">
        <v>0.5</v>
      </c>
      <c r="Q180" s="2">
        <v>3</v>
      </c>
      <c r="R180" s="2"/>
      <c r="S180" s="26">
        <v>10</v>
      </c>
      <c r="T180" s="26">
        <v>10</v>
      </c>
      <c r="U180" s="26">
        <v>10</v>
      </c>
      <c r="V180" s="30"/>
      <c r="W180" s="27" t="s">
        <v>129</v>
      </c>
      <c r="X180" s="27" t="s">
        <v>200</v>
      </c>
      <c r="Y180" s="27">
        <f t="shared" si="2"/>
        <v>0.10879166666666668</v>
      </c>
      <c r="Z180" s="27"/>
      <c r="AB180" s="6">
        <v>2.6110000000000002</v>
      </c>
    </row>
    <row r="181" spans="1:29" ht="12.75" customHeight="1">
      <c r="A181" s="2" t="s">
        <v>568</v>
      </c>
      <c r="B181" s="2" t="s">
        <v>2050</v>
      </c>
      <c r="C181" s="2" t="s">
        <v>2050</v>
      </c>
      <c r="D181" s="2" t="s">
        <v>43</v>
      </c>
      <c r="E181" s="2">
        <v>92</v>
      </c>
      <c r="F181" s="2"/>
      <c r="G181" s="2"/>
      <c r="H181" s="26">
        <v>0.1</v>
      </c>
      <c r="I181" s="26">
        <v>100000</v>
      </c>
      <c r="J181" s="26">
        <v>100000</v>
      </c>
      <c r="K181" s="27">
        <v>2000</v>
      </c>
      <c r="L181" s="27">
        <v>2000000000</v>
      </c>
      <c r="M181" s="27">
        <v>200000</v>
      </c>
      <c r="N181" s="27">
        <v>200000000000</v>
      </c>
      <c r="O181" s="28">
        <v>5</v>
      </c>
      <c r="P181" s="28">
        <v>0.5</v>
      </c>
      <c r="Q181" s="2">
        <v>3</v>
      </c>
      <c r="R181" s="2"/>
      <c r="S181" s="26">
        <v>100</v>
      </c>
      <c r="T181" s="26">
        <v>100</v>
      </c>
      <c r="U181" s="26">
        <v>100</v>
      </c>
      <c r="V181" s="30"/>
      <c r="W181" s="27" t="s">
        <v>200</v>
      </c>
      <c r="X181" s="27" t="s">
        <v>200</v>
      </c>
      <c r="Y181" s="27">
        <f t="shared" si="2"/>
        <v>0.14749999999999999</v>
      </c>
      <c r="Z181" s="27"/>
      <c r="AB181" s="6">
        <v>3.54</v>
      </c>
    </row>
    <row r="182" spans="1:29" ht="12.75" customHeight="1">
      <c r="A182" s="2" t="s">
        <v>614</v>
      </c>
      <c r="B182" s="2" t="s">
        <v>2051</v>
      </c>
      <c r="C182" s="2" t="s">
        <v>2051</v>
      </c>
      <c r="D182" s="2" t="s">
        <v>46</v>
      </c>
      <c r="E182" s="2">
        <v>93</v>
      </c>
      <c r="F182" s="2" t="s">
        <v>156</v>
      </c>
      <c r="G182" s="2"/>
      <c r="H182" s="26">
        <v>1</v>
      </c>
      <c r="I182" s="26">
        <v>1000000</v>
      </c>
      <c r="J182" s="26">
        <v>1000000</v>
      </c>
      <c r="K182" s="27" t="s">
        <v>200</v>
      </c>
      <c r="L182" s="27" t="s">
        <v>234</v>
      </c>
      <c r="M182" s="27" t="s">
        <v>200</v>
      </c>
      <c r="N182" s="27" t="s">
        <v>234</v>
      </c>
      <c r="O182" s="28">
        <v>50</v>
      </c>
      <c r="P182" s="28">
        <v>5</v>
      </c>
      <c r="Q182" s="2">
        <v>4</v>
      </c>
      <c r="R182" s="2"/>
      <c r="S182" s="26">
        <v>10</v>
      </c>
      <c r="T182" s="26" t="s">
        <v>1815</v>
      </c>
      <c r="U182" s="26" t="s">
        <v>1815</v>
      </c>
      <c r="V182" s="30"/>
      <c r="W182" s="27" t="s">
        <v>200</v>
      </c>
      <c r="X182" s="27"/>
      <c r="Y182" s="27">
        <f t="shared" si="2"/>
        <v>0.28541666666666665</v>
      </c>
      <c r="Z182" s="27"/>
      <c r="AB182" s="6">
        <v>6.85</v>
      </c>
    </row>
    <row r="183" spans="1:29" ht="12.75" customHeight="1">
      <c r="A183" s="2" t="s">
        <v>612</v>
      </c>
      <c r="B183" s="2" t="s">
        <v>2052</v>
      </c>
      <c r="C183" s="2" t="s">
        <v>2052</v>
      </c>
      <c r="D183" s="2" t="s">
        <v>46</v>
      </c>
      <c r="E183" s="2">
        <v>93</v>
      </c>
      <c r="F183" s="2"/>
      <c r="G183" s="2"/>
      <c r="H183" s="26">
        <v>100</v>
      </c>
      <c r="I183" s="26">
        <v>100000000</v>
      </c>
      <c r="J183" s="26">
        <v>100000000</v>
      </c>
      <c r="K183" s="27">
        <v>400000</v>
      </c>
      <c r="L183" s="27">
        <v>400000000000</v>
      </c>
      <c r="M183" s="27">
        <v>300000000</v>
      </c>
      <c r="N183" s="27">
        <v>300000000000000</v>
      </c>
      <c r="O183" s="28">
        <v>5</v>
      </c>
      <c r="P183" s="28">
        <v>0.5</v>
      </c>
      <c r="Q183" s="2">
        <v>3</v>
      </c>
      <c r="R183" s="2"/>
      <c r="S183" s="26">
        <v>1000</v>
      </c>
      <c r="T183" s="26">
        <v>10</v>
      </c>
      <c r="U183" s="26">
        <v>1000</v>
      </c>
      <c r="V183" s="30"/>
      <c r="W183" s="27" t="s">
        <v>200</v>
      </c>
      <c r="X183" s="27" t="s">
        <v>151</v>
      </c>
      <c r="Y183" s="27">
        <f t="shared" si="2"/>
        <v>1460000</v>
      </c>
      <c r="Z183" s="27"/>
      <c r="AA183" s="73">
        <v>4000</v>
      </c>
    </row>
    <row r="184" spans="1:29" ht="12.75" customHeight="1">
      <c r="A184" s="2" t="s">
        <v>596</v>
      </c>
      <c r="B184" s="2" t="s">
        <v>2053</v>
      </c>
      <c r="C184" s="2" t="s">
        <v>2053</v>
      </c>
      <c r="D184" s="2" t="s">
        <v>45</v>
      </c>
      <c r="E184" s="2">
        <v>93</v>
      </c>
      <c r="F184" s="2" t="s">
        <v>156</v>
      </c>
      <c r="G184" s="2"/>
      <c r="H184" s="26">
        <v>10</v>
      </c>
      <c r="I184" s="26">
        <v>10000000</v>
      </c>
      <c r="J184" s="26">
        <v>10000000</v>
      </c>
      <c r="K184" s="27">
        <v>400000</v>
      </c>
      <c r="L184" s="27">
        <v>400000000000</v>
      </c>
      <c r="M184" s="27">
        <v>300000000</v>
      </c>
      <c r="N184" s="27">
        <v>300000000000000</v>
      </c>
      <c r="O184" s="28">
        <v>5</v>
      </c>
      <c r="P184" s="28">
        <v>0.5</v>
      </c>
      <c r="Q184" s="2">
        <v>3</v>
      </c>
      <c r="R184" s="2"/>
      <c r="S184" s="26">
        <v>10000</v>
      </c>
      <c r="T184" s="26">
        <v>10</v>
      </c>
      <c r="U184" s="26">
        <v>10000</v>
      </c>
      <c r="V184" s="30"/>
      <c r="W184" s="27" t="s">
        <v>200</v>
      </c>
      <c r="X184" s="27" t="s">
        <v>200</v>
      </c>
      <c r="Y184" s="27">
        <f t="shared" si="2"/>
        <v>5883.8</v>
      </c>
      <c r="Z184" s="27"/>
      <c r="AA184" s="6">
        <v>16.12</v>
      </c>
    </row>
    <row r="185" spans="1:29" ht="12.75" customHeight="1">
      <c r="A185" s="2" t="s">
        <v>622</v>
      </c>
      <c r="B185" s="2" t="s">
        <v>2054</v>
      </c>
      <c r="C185" s="2" t="s">
        <v>2054</v>
      </c>
      <c r="D185" s="2" t="s">
        <v>47</v>
      </c>
      <c r="E185" s="2">
        <v>93</v>
      </c>
      <c r="F185" s="2" t="s">
        <v>156</v>
      </c>
      <c r="G185" s="2"/>
      <c r="H185" s="26">
        <v>1</v>
      </c>
      <c r="I185" s="26">
        <v>1000000</v>
      </c>
      <c r="J185" s="26">
        <v>1000000</v>
      </c>
      <c r="K185" s="27" t="s">
        <v>200</v>
      </c>
      <c r="L185" s="27" t="s">
        <v>234</v>
      </c>
      <c r="M185" s="27" t="s">
        <v>200</v>
      </c>
      <c r="N185" s="27" t="s">
        <v>234</v>
      </c>
      <c r="O185" s="28">
        <v>50</v>
      </c>
      <c r="P185" s="28">
        <v>5</v>
      </c>
      <c r="Q185" s="2">
        <v>4</v>
      </c>
      <c r="R185" s="2"/>
      <c r="S185" s="26">
        <v>10</v>
      </c>
      <c r="T185" s="26" t="s">
        <v>1815</v>
      </c>
      <c r="U185" s="26" t="s">
        <v>1815</v>
      </c>
      <c r="V185" s="30"/>
      <c r="W185" s="27" t="s">
        <v>200</v>
      </c>
      <c r="X185" s="27"/>
      <c r="Y185" s="27">
        <f t="shared" si="2"/>
        <v>3.0208333333333334E-2</v>
      </c>
      <c r="Z185" s="27"/>
      <c r="AC185" s="6">
        <v>43.5</v>
      </c>
    </row>
    <row r="186" spans="1:29" ht="12.75" customHeight="1">
      <c r="A186" s="2" t="s">
        <v>620</v>
      </c>
      <c r="B186" s="2" t="s">
        <v>2055</v>
      </c>
      <c r="C186" s="2" t="s">
        <v>2055</v>
      </c>
      <c r="D186" s="2" t="s">
        <v>47</v>
      </c>
      <c r="E186" s="2">
        <v>93</v>
      </c>
      <c r="F186" s="2"/>
      <c r="G186" s="2"/>
      <c r="H186" s="26">
        <v>1</v>
      </c>
      <c r="I186" s="26">
        <v>1000000</v>
      </c>
      <c r="J186" s="26">
        <v>1000000</v>
      </c>
      <c r="K186" s="27" t="s">
        <v>200</v>
      </c>
      <c r="L186" s="27" t="s">
        <v>234</v>
      </c>
      <c r="M186" s="27" t="s">
        <v>200</v>
      </c>
      <c r="N186" s="27" t="s">
        <v>234</v>
      </c>
      <c r="O186" s="28">
        <v>50</v>
      </c>
      <c r="P186" s="28">
        <v>5</v>
      </c>
      <c r="Q186" s="2">
        <v>4</v>
      </c>
      <c r="R186" s="2"/>
      <c r="S186" s="26">
        <v>10</v>
      </c>
      <c r="T186" s="26" t="s">
        <v>1815</v>
      </c>
      <c r="U186" s="26" t="s">
        <v>1815</v>
      </c>
      <c r="V186" s="30"/>
      <c r="W186" s="27" t="s">
        <v>200</v>
      </c>
      <c r="X186" s="27"/>
      <c r="Y186" s="27">
        <f t="shared" si="2"/>
        <v>0.11458333333333333</v>
      </c>
      <c r="Z186" s="27"/>
      <c r="AB186" s="6">
        <v>2.75</v>
      </c>
    </row>
    <row r="187" spans="1:29" ht="12.75" customHeight="1">
      <c r="A187" s="2" t="s">
        <v>570</v>
      </c>
      <c r="B187" s="2" t="s">
        <v>2056</v>
      </c>
      <c r="C187" s="2" t="s">
        <v>2056</v>
      </c>
      <c r="D187" s="2" t="s">
        <v>43</v>
      </c>
      <c r="E187" s="2">
        <v>93</v>
      </c>
      <c r="F187" s="2"/>
      <c r="G187" s="2"/>
      <c r="H187" s="26">
        <v>0.1</v>
      </c>
      <c r="I187" s="26">
        <v>100000</v>
      </c>
      <c r="J187" s="26">
        <v>100000</v>
      </c>
      <c r="K187" s="27">
        <v>3000</v>
      </c>
      <c r="L187" s="27">
        <v>3000000000</v>
      </c>
      <c r="M187" s="27">
        <v>600000</v>
      </c>
      <c r="N187" s="27">
        <v>600000000000</v>
      </c>
      <c r="O187" s="28">
        <v>5</v>
      </c>
      <c r="P187" s="28">
        <v>0.5</v>
      </c>
      <c r="Q187" s="2">
        <v>3</v>
      </c>
      <c r="R187" s="2"/>
      <c r="S187" s="26">
        <v>100</v>
      </c>
      <c r="T187" s="26">
        <v>100</v>
      </c>
      <c r="U187" s="26">
        <v>100</v>
      </c>
      <c r="V187" s="30"/>
      <c r="W187" s="27" t="s">
        <v>200</v>
      </c>
      <c r="X187" s="27" t="s">
        <v>200</v>
      </c>
      <c r="Y187" s="27">
        <f t="shared" si="2"/>
        <v>0.42416666666666664</v>
      </c>
      <c r="Z187" s="27"/>
      <c r="AB187" s="6">
        <v>10.18</v>
      </c>
    </row>
    <row r="188" spans="1:29" ht="12.75" customHeight="1">
      <c r="A188" s="2" t="s">
        <v>582</v>
      </c>
      <c r="B188" s="2" t="s">
        <v>2057</v>
      </c>
      <c r="C188" s="2" t="s">
        <v>2057</v>
      </c>
      <c r="D188" s="2" t="s">
        <v>44</v>
      </c>
      <c r="E188" s="2">
        <v>93</v>
      </c>
      <c r="F188" s="2"/>
      <c r="G188" s="2"/>
      <c r="H188" s="26">
        <v>10</v>
      </c>
      <c r="I188" s="26">
        <v>10000000</v>
      </c>
      <c r="J188" s="26">
        <v>10000000</v>
      </c>
      <c r="K188" s="27"/>
      <c r="L188" s="27" t="s">
        <v>166</v>
      </c>
      <c r="M188" s="27" t="s">
        <v>166</v>
      </c>
      <c r="N188" s="27" t="s">
        <v>234</v>
      </c>
      <c r="O188" s="28">
        <v>5</v>
      </c>
      <c r="P188" s="28">
        <v>0.05</v>
      </c>
      <c r="Q188" s="2">
        <v>2</v>
      </c>
      <c r="R188" s="2" t="s">
        <v>17</v>
      </c>
      <c r="S188" s="26">
        <v>1000</v>
      </c>
      <c r="T188" s="26">
        <v>10</v>
      </c>
      <c r="U188" s="26">
        <v>1000</v>
      </c>
      <c r="V188" s="30"/>
      <c r="W188" s="27" t="s">
        <v>200</v>
      </c>
      <c r="X188" s="27" t="s">
        <v>152</v>
      </c>
      <c r="Y188" s="27">
        <f t="shared" si="2"/>
        <v>587650000</v>
      </c>
      <c r="Z188" s="27"/>
      <c r="AA188" s="73">
        <v>1610000</v>
      </c>
    </row>
    <row r="189" spans="1:29" ht="12.75" customHeight="1">
      <c r="A189" s="2" t="s">
        <v>598</v>
      </c>
      <c r="B189" s="2" t="s">
        <v>2058</v>
      </c>
      <c r="C189" s="2" t="s">
        <v>2058</v>
      </c>
      <c r="D189" s="2" t="s">
        <v>45</v>
      </c>
      <c r="E189" s="2">
        <v>94</v>
      </c>
      <c r="F189" s="2"/>
      <c r="G189" s="2"/>
      <c r="H189" s="26">
        <v>1</v>
      </c>
      <c r="I189" s="26">
        <v>1000000</v>
      </c>
      <c r="J189" s="26">
        <v>1000000</v>
      </c>
      <c r="K189" s="27">
        <v>7000</v>
      </c>
      <c r="L189" s="27">
        <v>7000000000</v>
      </c>
      <c r="M189" s="27">
        <v>40000</v>
      </c>
      <c r="N189" s="27">
        <v>40000000000</v>
      </c>
      <c r="O189" s="28">
        <v>5</v>
      </c>
      <c r="P189" s="28">
        <v>0.05</v>
      </c>
      <c r="Q189" s="2">
        <v>2</v>
      </c>
      <c r="R189" s="2"/>
      <c r="S189" s="26">
        <v>10</v>
      </c>
      <c r="T189" s="26">
        <v>0.1</v>
      </c>
      <c r="U189" s="26">
        <v>10</v>
      </c>
      <c r="V189" s="30"/>
      <c r="W189" s="27" t="s">
        <v>200</v>
      </c>
      <c r="X189" s="27" t="s">
        <v>200</v>
      </c>
      <c r="Y189" s="27">
        <f t="shared" si="2"/>
        <v>7409500</v>
      </c>
      <c r="Z189" s="27"/>
      <c r="AA189" s="73">
        <v>20300</v>
      </c>
    </row>
    <row r="190" spans="1:29" ht="12.75" customHeight="1">
      <c r="A190" s="2" t="s">
        <v>650</v>
      </c>
      <c r="B190" s="2" t="s">
        <v>2059</v>
      </c>
      <c r="C190" s="2" t="s">
        <v>2059</v>
      </c>
      <c r="D190" s="2" t="s">
        <v>48</v>
      </c>
      <c r="E190" s="2">
        <v>94</v>
      </c>
      <c r="F190" s="2"/>
      <c r="G190" s="2"/>
      <c r="H190" s="26">
        <v>1</v>
      </c>
      <c r="I190" s="26">
        <v>1000000</v>
      </c>
      <c r="J190" s="26">
        <v>1000000</v>
      </c>
      <c r="K190" s="27" t="s">
        <v>200</v>
      </c>
      <c r="L190" s="27" t="s">
        <v>234</v>
      </c>
      <c r="M190" s="27" t="s">
        <v>200</v>
      </c>
      <c r="N190" s="27" t="s">
        <v>234</v>
      </c>
      <c r="O190" s="28">
        <v>50</v>
      </c>
      <c r="P190" s="28">
        <v>5</v>
      </c>
      <c r="Q190" s="2">
        <v>4</v>
      </c>
      <c r="R190" s="2"/>
      <c r="S190" s="26">
        <v>100</v>
      </c>
      <c r="T190" s="26" t="s">
        <v>1815</v>
      </c>
      <c r="U190" s="26" t="s">
        <v>1815</v>
      </c>
      <c r="V190" s="30"/>
      <c r="W190" s="27" t="s">
        <v>200</v>
      </c>
      <c r="X190" s="27"/>
      <c r="Y190" s="27">
        <f t="shared" si="2"/>
        <v>3.5972222222222218E-2</v>
      </c>
      <c r="Z190" s="27"/>
      <c r="AC190" s="6">
        <v>51.8</v>
      </c>
    </row>
    <row r="191" spans="1:29" ht="12.75" customHeight="1">
      <c r="A191" s="2" t="s">
        <v>626</v>
      </c>
      <c r="B191" s="2" t="s">
        <v>2060</v>
      </c>
      <c r="C191" s="2" t="s">
        <v>2060</v>
      </c>
      <c r="D191" s="2" t="s">
        <v>47</v>
      </c>
      <c r="E191" s="2">
        <v>94</v>
      </c>
      <c r="F191" s="2" t="s">
        <v>156</v>
      </c>
      <c r="G191" s="2"/>
      <c r="H191" s="26">
        <v>0.1</v>
      </c>
      <c r="I191" s="26">
        <v>100000</v>
      </c>
      <c r="J191" s="26">
        <v>100000</v>
      </c>
      <c r="K191" s="27" t="s">
        <v>200</v>
      </c>
      <c r="L191" s="27" t="s">
        <v>234</v>
      </c>
      <c r="M191" s="27" t="s">
        <v>200</v>
      </c>
      <c r="N191" s="27" t="s">
        <v>234</v>
      </c>
      <c r="O191" s="28">
        <v>50</v>
      </c>
      <c r="P191" s="28">
        <v>5</v>
      </c>
      <c r="Q191" s="2">
        <v>4</v>
      </c>
      <c r="R191" s="2"/>
      <c r="S191" s="26">
        <v>10</v>
      </c>
      <c r="T191" s="26" t="s">
        <v>1815</v>
      </c>
      <c r="U191" s="26" t="s">
        <v>1815</v>
      </c>
      <c r="V191" s="30"/>
      <c r="W191" s="27" t="s">
        <v>200</v>
      </c>
      <c r="X191" s="27"/>
      <c r="Y191" s="27">
        <f t="shared" si="2"/>
        <v>3.6111111111111108E-2</v>
      </c>
      <c r="Z191" s="27"/>
      <c r="AC191" s="6">
        <v>52</v>
      </c>
    </row>
    <row r="192" spans="1:29" ht="12.75" customHeight="1">
      <c r="A192" s="2" t="s">
        <v>624</v>
      </c>
      <c r="B192" s="2" t="s">
        <v>2061</v>
      </c>
      <c r="C192" s="2" t="s">
        <v>2061</v>
      </c>
      <c r="D192" s="2" t="s">
        <v>47</v>
      </c>
      <c r="E192" s="2">
        <v>94</v>
      </c>
      <c r="F192" s="2"/>
      <c r="G192" s="2"/>
      <c r="H192" s="26">
        <v>1</v>
      </c>
      <c r="I192" s="26">
        <v>1000000</v>
      </c>
      <c r="J192" s="26">
        <v>1000000</v>
      </c>
      <c r="K192" s="27" t="s">
        <v>200</v>
      </c>
      <c r="L192" s="27" t="s">
        <v>234</v>
      </c>
      <c r="M192" s="27" t="s">
        <v>200</v>
      </c>
      <c r="N192" s="27" t="s">
        <v>234</v>
      </c>
      <c r="O192" s="28">
        <v>50</v>
      </c>
      <c r="P192" s="28">
        <v>5</v>
      </c>
      <c r="Q192" s="2">
        <v>4</v>
      </c>
      <c r="R192" s="2"/>
      <c r="S192" s="26">
        <v>10</v>
      </c>
      <c r="T192" s="26" t="s">
        <v>1815</v>
      </c>
      <c r="U192" s="26" t="s">
        <v>1815</v>
      </c>
      <c r="V192" s="30"/>
      <c r="W192" s="27" t="s">
        <v>200</v>
      </c>
      <c r="X192" s="27"/>
      <c r="Y192" s="27">
        <f t="shared" si="2"/>
        <v>0.20347222222222222</v>
      </c>
      <c r="Z192" s="27"/>
      <c r="AC192" s="6">
        <v>293</v>
      </c>
    </row>
    <row r="193" spans="1:30" ht="12.75" customHeight="1">
      <c r="A193" s="2" t="s">
        <v>572</v>
      </c>
      <c r="B193" s="2" t="s">
        <v>2062</v>
      </c>
      <c r="C193" s="2" t="s">
        <v>2062</v>
      </c>
      <c r="D193" s="2" t="s">
        <v>43</v>
      </c>
      <c r="E193" s="2">
        <v>94</v>
      </c>
      <c r="F193" s="2"/>
      <c r="G193" s="2"/>
      <c r="H193" s="26">
        <v>0.1</v>
      </c>
      <c r="I193" s="26">
        <v>100000</v>
      </c>
      <c r="J193" s="26">
        <v>100000</v>
      </c>
      <c r="K193" s="27" t="s">
        <v>200</v>
      </c>
      <c r="L193" s="27" t="s">
        <v>234</v>
      </c>
      <c r="M193" s="27" t="s">
        <v>200</v>
      </c>
      <c r="N193" s="27" t="s">
        <v>234</v>
      </c>
      <c r="O193" s="28">
        <v>50</v>
      </c>
      <c r="P193" s="28">
        <v>5</v>
      </c>
      <c r="Q193" s="2">
        <v>4</v>
      </c>
      <c r="R193" s="2"/>
      <c r="S193" s="26">
        <v>10</v>
      </c>
      <c r="T193" s="26" t="s">
        <v>1815</v>
      </c>
      <c r="U193" s="26" t="s">
        <v>1815</v>
      </c>
      <c r="V193" s="30"/>
      <c r="W193" s="27" t="s">
        <v>200</v>
      </c>
      <c r="X193" s="27"/>
      <c r="Y193" s="27">
        <f t="shared" si="2"/>
        <v>1.2986111111111111E-2</v>
      </c>
      <c r="Z193" s="27"/>
      <c r="AC193" s="6">
        <v>18.7</v>
      </c>
    </row>
    <row r="194" spans="1:30" ht="12.75" customHeight="1">
      <c r="A194" s="2" t="s">
        <v>602</v>
      </c>
      <c r="B194" s="2" t="s">
        <v>2063</v>
      </c>
      <c r="C194" s="2" t="s">
        <v>2063</v>
      </c>
      <c r="D194" s="2" t="s">
        <v>45</v>
      </c>
      <c r="E194" s="2">
        <v>95</v>
      </c>
      <c r="F194" s="2" t="s">
        <v>156</v>
      </c>
      <c r="G194" s="2"/>
      <c r="H194" s="26">
        <v>10</v>
      </c>
      <c r="I194" s="26">
        <v>10000000</v>
      </c>
      <c r="J194" s="26">
        <v>10000000</v>
      </c>
      <c r="K194" s="27" t="s">
        <v>200</v>
      </c>
      <c r="L194" s="27" t="s">
        <v>234</v>
      </c>
      <c r="M194" s="27" t="s">
        <v>200</v>
      </c>
      <c r="N194" s="27" t="s">
        <v>234</v>
      </c>
      <c r="O194" s="28">
        <v>5</v>
      </c>
      <c r="P194" s="28">
        <v>0.5</v>
      </c>
      <c r="Q194" s="2">
        <v>3</v>
      </c>
      <c r="R194" s="2"/>
      <c r="S194" s="26">
        <v>100</v>
      </c>
      <c r="T194" s="26" t="s">
        <v>1815</v>
      </c>
      <c r="U194" s="26" t="s">
        <v>1815</v>
      </c>
      <c r="V194" s="30"/>
      <c r="W194" s="27" t="s">
        <v>200</v>
      </c>
      <c r="X194" s="27"/>
      <c r="Y194" s="27">
        <f t="shared" si="2"/>
        <v>3.61</v>
      </c>
      <c r="Z194" s="27">
        <v>3.61</v>
      </c>
    </row>
    <row r="195" spans="1:30" ht="12.75" customHeight="1">
      <c r="A195" s="2" t="s">
        <v>600</v>
      </c>
      <c r="B195" s="2" t="s">
        <v>2064</v>
      </c>
      <c r="C195" s="2" t="s">
        <v>2064</v>
      </c>
      <c r="D195" s="2" t="s">
        <v>45</v>
      </c>
      <c r="E195" s="2">
        <v>95</v>
      </c>
      <c r="F195" s="2"/>
      <c r="G195" s="2"/>
      <c r="H195" s="26">
        <v>1</v>
      </c>
      <c r="I195" s="26">
        <v>1000000</v>
      </c>
      <c r="J195" s="26">
        <v>1000000</v>
      </c>
      <c r="K195" s="27">
        <v>10000</v>
      </c>
      <c r="L195" s="27">
        <v>10000000000</v>
      </c>
      <c r="M195" s="27">
        <v>90000</v>
      </c>
      <c r="N195" s="27">
        <v>90000000000</v>
      </c>
      <c r="O195" s="28">
        <v>5</v>
      </c>
      <c r="P195" s="28">
        <v>0.5</v>
      </c>
      <c r="Q195" s="2">
        <v>3</v>
      </c>
      <c r="R195" s="2"/>
      <c r="S195" s="26">
        <v>10</v>
      </c>
      <c r="T195" s="26">
        <v>1</v>
      </c>
      <c r="U195" s="26">
        <v>10</v>
      </c>
      <c r="V195" s="30"/>
      <c r="W195" s="27" t="s">
        <v>200</v>
      </c>
      <c r="X195" s="27" t="s">
        <v>200</v>
      </c>
      <c r="Y195" s="27">
        <f t="shared" ref="Y195:Y258" si="3">Z195+AA195*365+AB195/24+AC195/(24*60)+AD195/(24*3600)</f>
        <v>34.991</v>
      </c>
      <c r="Z195" s="27">
        <v>34.991</v>
      </c>
    </row>
    <row r="196" spans="1:30" ht="12.75" customHeight="1">
      <c r="A196" s="2" t="s">
        <v>630</v>
      </c>
      <c r="B196" s="2" t="s">
        <v>2065</v>
      </c>
      <c r="C196" s="2" t="s">
        <v>2065</v>
      </c>
      <c r="D196" s="2" t="s">
        <v>47</v>
      </c>
      <c r="E196" s="2">
        <v>95</v>
      </c>
      <c r="F196" s="2" t="s">
        <v>156</v>
      </c>
      <c r="G196" s="2"/>
      <c r="H196" s="26">
        <v>1</v>
      </c>
      <c r="I196" s="26">
        <v>1000000</v>
      </c>
      <c r="J196" s="26">
        <v>1000000</v>
      </c>
      <c r="K196" s="27">
        <v>20000</v>
      </c>
      <c r="L196" s="27">
        <v>20000000000</v>
      </c>
      <c r="M196" s="27">
        <v>100000</v>
      </c>
      <c r="N196" s="27">
        <v>100000000000</v>
      </c>
      <c r="O196" s="28" t="s">
        <v>200</v>
      </c>
      <c r="P196" s="28" t="s">
        <v>200</v>
      </c>
      <c r="Q196" s="13" t="s">
        <v>176</v>
      </c>
      <c r="R196" s="2" t="s">
        <v>17</v>
      </c>
      <c r="S196" s="26">
        <v>10</v>
      </c>
      <c r="T196" s="26" t="s">
        <v>1815</v>
      </c>
      <c r="U196" s="26" t="s">
        <v>1815</v>
      </c>
      <c r="V196" s="30"/>
      <c r="W196" s="27" t="s">
        <v>129</v>
      </c>
      <c r="X196" s="27" t="s">
        <v>200</v>
      </c>
      <c r="Y196" s="27">
        <f t="shared" si="3"/>
        <v>61</v>
      </c>
      <c r="Z196" s="27">
        <v>61</v>
      </c>
    </row>
    <row r="197" spans="1:30" ht="12.75" customHeight="1">
      <c r="A197" s="2" t="s">
        <v>628</v>
      </c>
      <c r="B197" s="2" t="s">
        <v>2066</v>
      </c>
      <c r="C197" s="2" t="s">
        <v>2066</v>
      </c>
      <c r="D197" s="2" t="s">
        <v>47</v>
      </c>
      <c r="E197" s="2">
        <v>95</v>
      </c>
      <c r="F197" s="2"/>
      <c r="G197" s="2"/>
      <c r="H197" s="26">
        <v>1</v>
      </c>
      <c r="I197" s="26">
        <v>1000000</v>
      </c>
      <c r="J197" s="26">
        <v>1000000</v>
      </c>
      <c r="K197" s="27" t="s">
        <v>200</v>
      </c>
      <c r="L197" s="27" t="s">
        <v>234</v>
      </c>
      <c r="M197" s="27" t="s">
        <v>200</v>
      </c>
      <c r="N197" s="27" t="s">
        <v>234</v>
      </c>
      <c r="O197" s="28" t="s">
        <v>200</v>
      </c>
      <c r="P197" s="28" t="s">
        <v>200</v>
      </c>
      <c r="Q197" s="13" t="s">
        <v>176</v>
      </c>
      <c r="R197" s="2"/>
      <c r="S197" s="26">
        <v>10</v>
      </c>
      <c r="T197" s="26" t="s">
        <v>1815</v>
      </c>
      <c r="U197" s="26" t="s">
        <v>1815</v>
      </c>
      <c r="V197" s="30"/>
      <c r="W197" s="27" t="s">
        <v>200</v>
      </c>
      <c r="X197" s="27"/>
      <c r="Y197" s="27">
        <f t="shared" si="3"/>
        <v>0.83333333333333337</v>
      </c>
      <c r="Z197" s="27"/>
      <c r="AB197" s="6">
        <v>20</v>
      </c>
    </row>
    <row r="198" spans="1:30" ht="12.75" customHeight="1">
      <c r="A198" s="2" t="s">
        <v>574</v>
      </c>
      <c r="B198" s="2" t="s">
        <v>2067</v>
      </c>
      <c r="C198" s="2" t="s">
        <v>2067</v>
      </c>
      <c r="D198" s="2" t="s">
        <v>43</v>
      </c>
      <c r="E198" s="2">
        <v>95</v>
      </c>
      <c r="F198" s="2"/>
      <c r="G198" s="2"/>
      <c r="H198" s="26">
        <v>0.1</v>
      </c>
      <c r="I198" s="26">
        <v>100000</v>
      </c>
      <c r="J198" s="26">
        <v>100000</v>
      </c>
      <c r="K198" s="27" t="s">
        <v>200</v>
      </c>
      <c r="L198" s="27" t="s">
        <v>234</v>
      </c>
      <c r="M198" s="27" t="s">
        <v>200</v>
      </c>
      <c r="N198" s="27" t="s">
        <v>234</v>
      </c>
      <c r="O198" s="28">
        <v>50</v>
      </c>
      <c r="P198" s="28">
        <v>5</v>
      </c>
      <c r="Q198" s="2">
        <v>4</v>
      </c>
      <c r="R198" s="2"/>
      <c r="S198" s="26">
        <v>10</v>
      </c>
      <c r="T198" s="26" t="s">
        <v>1815</v>
      </c>
      <c r="U198" s="26" t="s">
        <v>1815</v>
      </c>
      <c r="V198" s="30"/>
      <c r="W198" s="27" t="s">
        <v>200</v>
      </c>
      <c r="X198" s="27"/>
      <c r="Y198" s="27">
        <f t="shared" si="3"/>
        <v>7.1527777777777779E-3</v>
      </c>
      <c r="Z198" s="27"/>
      <c r="AC198" s="6">
        <v>10.3</v>
      </c>
    </row>
    <row r="199" spans="1:30" ht="12.75" customHeight="1">
      <c r="A199" s="2" t="s">
        <v>584</v>
      </c>
      <c r="B199" s="2" t="s">
        <v>2068</v>
      </c>
      <c r="C199" s="2" t="s">
        <v>2068</v>
      </c>
      <c r="D199" s="2" t="s">
        <v>44</v>
      </c>
      <c r="E199" s="2">
        <v>95</v>
      </c>
      <c r="F199" s="2"/>
      <c r="G199" s="2"/>
      <c r="H199" s="26">
        <v>1</v>
      </c>
      <c r="I199" s="26">
        <v>1000000</v>
      </c>
      <c r="J199" s="26">
        <v>1000000</v>
      </c>
      <c r="K199" s="27">
        <v>20000</v>
      </c>
      <c r="L199" s="27">
        <v>20000000000</v>
      </c>
      <c r="M199" s="27">
        <v>40000</v>
      </c>
      <c r="N199" s="27">
        <v>40000000000</v>
      </c>
      <c r="O199" s="28">
        <v>5</v>
      </c>
      <c r="P199" s="28">
        <v>0.5</v>
      </c>
      <c r="Q199" s="2">
        <v>3</v>
      </c>
      <c r="R199" s="2"/>
      <c r="S199" s="26">
        <v>10</v>
      </c>
      <c r="T199" s="26">
        <v>1</v>
      </c>
      <c r="U199" s="26">
        <v>10</v>
      </c>
      <c r="V199" s="30"/>
      <c r="W199" s="27" t="s">
        <v>129</v>
      </c>
      <c r="X199" s="27" t="s">
        <v>200</v>
      </c>
      <c r="Y199" s="27">
        <f t="shared" si="3"/>
        <v>64.031999999999996</v>
      </c>
      <c r="Z199" s="27">
        <v>64.031999999999996</v>
      </c>
    </row>
    <row r="200" spans="1:30" ht="12.75" customHeight="1">
      <c r="A200" s="2" t="s">
        <v>604</v>
      </c>
      <c r="B200" s="2" t="s">
        <v>2069</v>
      </c>
      <c r="C200" s="2" t="s">
        <v>2069</v>
      </c>
      <c r="D200" s="2" t="s">
        <v>45</v>
      </c>
      <c r="E200" s="2">
        <v>96</v>
      </c>
      <c r="F200" s="2"/>
      <c r="G200" s="2"/>
      <c r="H200" s="26">
        <v>0.1</v>
      </c>
      <c r="I200" s="26">
        <v>100000</v>
      </c>
      <c r="J200" s="26">
        <v>100000</v>
      </c>
      <c r="K200" s="27" t="s">
        <v>200</v>
      </c>
      <c r="L200" s="27" t="s">
        <v>234</v>
      </c>
      <c r="M200" s="27" t="s">
        <v>200</v>
      </c>
      <c r="N200" s="27" t="s">
        <v>234</v>
      </c>
      <c r="O200" s="28">
        <v>5</v>
      </c>
      <c r="P200" s="28">
        <v>0.5</v>
      </c>
      <c r="Q200" s="2">
        <v>3</v>
      </c>
      <c r="R200" s="2"/>
      <c r="S200" s="26">
        <v>10</v>
      </c>
      <c r="T200" s="26" t="s">
        <v>1815</v>
      </c>
      <c r="U200" s="26" t="s">
        <v>1815</v>
      </c>
      <c r="V200" s="30"/>
      <c r="W200" s="27" t="s">
        <v>200</v>
      </c>
      <c r="X200" s="27"/>
      <c r="Y200" s="27">
        <f t="shared" si="3"/>
        <v>0.97291666666666676</v>
      </c>
      <c r="Z200" s="27"/>
      <c r="AB200" s="6">
        <v>23.35</v>
      </c>
    </row>
    <row r="201" spans="1:30" ht="12.75" customHeight="1">
      <c r="A201" s="2" t="s">
        <v>634</v>
      </c>
      <c r="B201" s="2" t="s">
        <v>2070</v>
      </c>
      <c r="C201" s="2" t="s">
        <v>2070</v>
      </c>
      <c r="D201" s="2" t="s">
        <v>47</v>
      </c>
      <c r="E201" s="2">
        <v>96</v>
      </c>
      <c r="F201" s="2" t="s">
        <v>156</v>
      </c>
      <c r="G201" s="2"/>
      <c r="H201" s="26">
        <v>10</v>
      </c>
      <c r="I201" s="26">
        <v>10000000</v>
      </c>
      <c r="J201" s="26">
        <v>10000000</v>
      </c>
      <c r="K201" s="27">
        <v>4000</v>
      </c>
      <c r="L201" s="27">
        <v>4000000000</v>
      </c>
      <c r="M201" s="27">
        <v>30000</v>
      </c>
      <c r="N201" s="27">
        <v>30000000000</v>
      </c>
      <c r="O201" s="28">
        <v>50</v>
      </c>
      <c r="P201" s="28">
        <v>5</v>
      </c>
      <c r="Q201" s="2">
        <v>4</v>
      </c>
      <c r="R201" s="2"/>
      <c r="S201" s="26">
        <v>1000</v>
      </c>
      <c r="T201" s="26">
        <v>1000</v>
      </c>
      <c r="U201" s="26">
        <v>1000</v>
      </c>
      <c r="V201" s="30"/>
      <c r="W201" s="27" t="s">
        <v>129</v>
      </c>
      <c r="X201" s="27" t="s">
        <v>200</v>
      </c>
      <c r="Y201" s="27">
        <f t="shared" si="3"/>
        <v>3.5763888888888887E-2</v>
      </c>
      <c r="Z201" s="27"/>
      <c r="AC201" s="6">
        <v>51.5</v>
      </c>
    </row>
    <row r="202" spans="1:30" ht="12.75" customHeight="1">
      <c r="A202" s="2" t="s">
        <v>632</v>
      </c>
      <c r="B202" s="2" t="s">
        <v>2071</v>
      </c>
      <c r="C202" s="2" t="s">
        <v>2071</v>
      </c>
      <c r="D202" s="2" t="s">
        <v>47</v>
      </c>
      <c r="E202" s="2">
        <v>96</v>
      </c>
      <c r="F202" s="2"/>
      <c r="G202" s="2"/>
      <c r="H202" s="26">
        <v>1</v>
      </c>
      <c r="I202" s="26">
        <v>1000000</v>
      </c>
      <c r="J202" s="26">
        <v>1000000</v>
      </c>
      <c r="K202" s="27">
        <v>4000</v>
      </c>
      <c r="L202" s="27">
        <v>4000000000</v>
      </c>
      <c r="M202" s="27">
        <v>30000</v>
      </c>
      <c r="N202" s="27">
        <v>30000000000</v>
      </c>
      <c r="O202" s="28">
        <v>5</v>
      </c>
      <c r="P202" s="28">
        <v>0.5</v>
      </c>
      <c r="Q202" s="2">
        <v>3</v>
      </c>
      <c r="R202" s="2"/>
      <c r="S202" s="26">
        <v>10</v>
      </c>
      <c r="T202" s="26">
        <v>1</v>
      </c>
      <c r="U202" s="26">
        <v>10</v>
      </c>
      <c r="V202" s="30"/>
      <c r="W202" s="27" t="s">
        <v>200</v>
      </c>
      <c r="X202" s="27" t="s">
        <v>200</v>
      </c>
      <c r="Y202" s="27">
        <f t="shared" si="3"/>
        <v>4.28</v>
      </c>
      <c r="Z202" s="27">
        <v>4.28</v>
      </c>
    </row>
    <row r="203" spans="1:30" ht="12.75" customHeight="1">
      <c r="A203" s="2" t="s">
        <v>606</v>
      </c>
      <c r="B203" s="2" t="s">
        <v>2072</v>
      </c>
      <c r="C203" s="2" t="s">
        <v>2072</v>
      </c>
      <c r="D203" s="2" t="s">
        <v>45</v>
      </c>
      <c r="E203" s="2">
        <v>97</v>
      </c>
      <c r="F203" s="2"/>
      <c r="G203" s="2"/>
      <c r="H203" s="26">
        <v>1</v>
      </c>
      <c r="I203" s="26">
        <v>1000000</v>
      </c>
      <c r="J203" s="26">
        <v>1000000</v>
      </c>
      <c r="K203" s="27">
        <v>9000</v>
      </c>
      <c r="L203" s="27">
        <v>9000000000</v>
      </c>
      <c r="M203" s="27">
        <v>100000</v>
      </c>
      <c r="N203" s="27">
        <v>100000000000</v>
      </c>
      <c r="O203" s="28">
        <v>50</v>
      </c>
      <c r="P203" s="28">
        <v>5</v>
      </c>
      <c r="Q203" s="2">
        <v>4</v>
      </c>
      <c r="R203" s="2"/>
      <c r="S203" s="26">
        <v>10</v>
      </c>
      <c r="T203" s="26">
        <v>10</v>
      </c>
      <c r="U203" s="26">
        <v>10</v>
      </c>
      <c r="V203" s="30"/>
      <c r="W203" s="27" t="s">
        <v>200</v>
      </c>
      <c r="X203" s="27" t="s">
        <v>200</v>
      </c>
      <c r="Y203" s="27">
        <f t="shared" si="3"/>
        <v>5.0069444444444437E-2</v>
      </c>
      <c r="Z203" s="27"/>
      <c r="AC203" s="6">
        <v>72.099999999999994</v>
      </c>
    </row>
    <row r="204" spans="1:30" ht="12.75" customHeight="1">
      <c r="A204" s="2" t="s">
        <v>652</v>
      </c>
      <c r="B204" s="2" t="s">
        <v>2073</v>
      </c>
      <c r="C204" s="2" t="s">
        <v>2073</v>
      </c>
      <c r="D204" s="2" t="s">
        <v>48</v>
      </c>
      <c r="E204" s="2">
        <v>97</v>
      </c>
      <c r="F204" s="2"/>
      <c r="G204" s="2"/>
      <c r="H204" s="26">
        <v>10</v>
      </c>
      <c r="I204" s="26">
        <v>10000000</v>
      </c>
      <c r="J204" s="26">
        <v>10000000</v>
      </c>
      <c r="K204" s="27">
        <v>50000</v>
      </c>
      <c r="L204" s="27">
        <v>50000000000</v>
      </c>
      <c r="M204" s="27">
        <v>300000</v>
      </c>
      <c r="N204" s="27">
        <v>300000000000</v>
      </c>
      <c r="O204" s="28">
        <v>5</v>
      </c>
      <c r="P204" s="28">
        <v>0.5</v>
      </c>
      <c r="Q204" s="2">
        <v>3</v>
      </c>
      <c r="R204" s="2"/>
      <c r="S204" s="26">
        <v>100</v>
      </c>
      <c r="T204" s="26">
        <v>10</v>
      </c>
      <c r="U204" s="26">
        <v>100</v>
      </c>
      <c r="V204" s="30"/>
      <c r="W204" s="27" t="s">
        <v>200</v>
      </c>
      <c r="X204" s="27" t="s">
        <v>200</v>
      </c>
      <c r="Y204" s="27">
        <f t="shared" si="3"/>
        <v>2.83</v>
      </c>
      <c r="Z204" s="27">
        <v>2.83</v>
      </c>
    </row>
    <row r="205" spans="1:30" ht="12.75" customHeight="1">
      <c r="A205" s="2" t="s">
        <v>636</v>
      </c>
      <c r="B205" s="2" t="s">
        <v>2075</v>
      </c>
      <c r="C205" s="2" t="s">
        <v>2075</v>
      </c>
      <c r="D205" s="2" t="s">
        <v>47</v>
      </c>
      <c r="E205" s="2">
        <v>97</v>
      </c>
      <c r="F205" s="2"/>
      <c r="G205" s="2"/>
      <c r="H205" s="26">
        <v>100</v>
      </c>
      <c r="I205" s="26">
        <v>100000000</v>
      </c>
      <c r="J205" s="26">
        <v>100000000</v>
      </c>
      <c r="K205" s="27"/>
      <c r="L205" s="27" t="s">
        <v>166</v>
      </c>
      <c r="M205" s="27" t="s">
        <v>166</v>
      </c>
      <c r="N205" s="27" t="s">
        <v>234</v>
      </c>
      <c r="O205" s="28">
        <v>50</v>
      </c>
      <c r="P205" s="28">
        <v>5</v>
      </c>
      <c r="Q205" s="2">
        <v>4</v>
      </c>
      <c r="R205" s="2"/>
      <c r="S205" s="26">
        <v>1000</v>
      </c>
      <c r="T205" s="26">
        <v>10</v>
      </c>
      <c r="U205" s="26">
        <v>1000</v>
      </c>
      <c r="V205" s="30"/>
      <c r="W205" s="27" t="s">
        <v>200</v>
      </c>
      <c r="X205" s="27" t="s">
        <v>152</v>
      </c>
      <c r="Y205" s="27">
        <f t="shared" si="3"/>
        <v>1536650000</v>
      </c>
      <c r="Z205" s="27"/>
      <c r="AA205" s="73">
        <v>4210000</v>
      </c>
    </row>
    <row r="206" spans="1:30" ht="12.75" customHeight="1">
      <c r="A206" s="2" t="s">
        <v>638</v>
      </c>
      <c r="B206" s="2" t="s">
        <v>2076</v>
      </c>
      <c r="C206" s="2" t="s">
        <v>2076</v>
      </c>
      <c r="D206" s="2" t="s">
        <v>193</v>
      </c>
      <c r="E206" s="2">
        <v>97</v>
      </c>
      <c r="F206" s="2" t="s">
        <v>156</v>
      </c>
      <c r="G206" s="2"/>
      <c r="H206" s="26">
        <v>10</v>
      </c>
      <c r="I206" s="26">
        <v>10000000</v>
      </c>
      <c r="J206" s="26">
        <v>10000000</v>
      </c>
      <c r="K206" s="27">
        <v>400000</v>
      </c>
      <c r="L206" s="27">
        <v>400000000000</v>
      </c>
      <c r="M206" s="27">
        <v>40000000</v>
      </c>
      <c r="N206" s="27">
        <v>40000000000000</v>
      </c>
      <c r="O206" s="28">
        <v>5</v>
      </c>
      <c r="P206" s="28">
        <v>0.5</v>
      </c>
      <c r="Q206" s="2">
        <v>3</v>
      </c>
      <c r="R206" s="2"/>
      <c r="S206" s="26">
        <v>1000</v>
      </c>
      <c r="T206" s="26">
        <v>100</v>
      </c>
      <c r="U206" s="26">
        <v>1000</v>
      </c>
      <c r="V206" s="30"/>
      <c r="W206" s="27"/>
      <c r="X206" s="27"/>
      <c r="Y206" s="27">
        <f t="shared" si="3"/>
        <v>91</v>
      </c>
      <c r="Z206" s="27">
        <v>91</v>
      </c>
    </row>
    <row r="207" spans="1:30" ht="12.75" customHeight="1">
      <c r="A207" s="2" t="s">
        <v>586</v>
      </c>
      <c r="B207" s="2" t="s">
        <v>2077</v>
      </c>
      <c r="C207" s="2" t="s">
        <v>2077</v>
      </c>
      <c r="D207" s="2" t="s">
        <v>44</v>
      </c>
      <c r="E207" s="2">
        <v>97</v>
      </c>
      <c r="F207" s="2"/>
      <c r="G207" s="2"/>
      <c r="H207" s="26">
        <v>0.1</v>
      </c>
      <c r="I207" s="26">
        <v>100000</v>
      </c>
      <c r="J207" s="26">
        <v>100000</v>
      </c>
      <c r="K207" s="27">
        <v>4000</v>
      </c>
      <c r="L207" s="27">
        <v>4000000000</v>
      </c>
      <c r="M207" s="27">
        <v>40000</v>
      </c>
      <c r="N207" s="27">
        <v>40000000000</v>
      </c>
      <c r="O207" s="28">
        <v>5</v>
      </c>
      <c r="P207" s="28">
        <v>0.5</v>
      </c>
      <c r="Q207" s="2">
        <v>3</v>
      </c>
      <c r="R207" s="2" t="s">
        <v>17</v>
      </c>
      <c r="S207" s="26">
        <v>10</v>
      </c>
      <c r="T207" s="26">
        <v>10</v>
      </c>
      <c r="U207" s="26">
        <v>10</v>
      </c>
      <c r="V207" s="30"/>
      <c r="W207" s="27" t="s">
        <v>129</v>
      </c>
      <c r="X207" s="27" t="s">
        <v>200</v>
      </c>
      <c r="Y207" s="27">
        <f t="shared" si="3"/>
        <v>0.69787499999999991</v>
      </c>
      <c r="Z207" s="27"/>
      <c r="AB207" s="6">
        <v>16.748999999999999</v>
      </c>
    </row>
    <row r="208" spans="1:30" ht="12.75" customHeight="1">
      <c r="A208" s="2" t="s">
        <v>608</v>
      </c>
      <c r="B208" s="2" t="s">
        <v>2078</v>
      </c>
      <c r="C208" s="2" t="s">
        <v>2078</v>
      </c>
      <c r="D208" s="2" t="s">
        <v>45</v>
      </c>
      <c r="E208" s="2">
        <v>98</v>
      </c>
      <c r="F208" s="2"/>
      <c r="G208" s="2"/>
      <c r="H208" s="26">
        <v>0.1</v>
      </c>
      <c r="I208" s="26">
        <v>100000</v>
      </c>
      <c r="J208" s="26">
        <v>100000</v>
      </c>
      <c r="K208" s="27" t="s">
        <v>200</v>
      </c>
      <c r="L208" s="27" t="s">
        <v>234</v>
      </c>
      <c r="M208" s="27" t="s">
        <v>200</v>
      </c>
      <c r="N208" s="27" t="s">
        <v>234</v>
      </c>
      <c r="O208" s="28">
        <v>50</v>
      </c>
      <c r="P208" s="28">
        <v>5</v>
      </c>
      <c r="Q208" s="2">
        <v>4</v>
      </c>
      <c r="R208" s="2"/>
      <c r="S208" s="26">
        <v>10</v>
      </c>
      <c r="T208" s="26">
        <v>10</v>
      </c>
      <c r="U208" s="26">
        <v>10</v>
      </c>
      <c r="V208" s="30"/>
      <c r="W208" s="27" t="s">
        <v>200</v>
      </c>
      <c r="X208" s="27"/>
      <c r="Y208" s="27">
        <f t="shared" si="3"/>
        <v>3.3101851851851848E-5</v>
      </c>
      <c r="Z208" s="27"/>
      <c r="AD208" s="6">
        <v>2.86</v>
      </c>
    </row>
    <row r="209" spans="1:29" ht="12.75" customHeight="1">
      <c r="A209" s="2" t="s">
        <v>640</v>
      </c>
      <c r="B209" s="2" t="s">
        <v>2079</v>
      </c>
      <c r="C209" s="2" t="s">
        <v>2079</v>
      </c>
      <c r="D209" s="2" t="s">
        <v>47</v>
      </c>
      <c r="E209" s="2">
        <v>98</v>
      </c>
      <c r="F209" s="2"/>
      <c r="G209" s="2"/>
      <c r="H209" s="26">
        <v>1</v>
      </c>
      <c r="I209" s="26">
        <v>1000000</v>
      </c>
      <c r="J209" s="26">
        <v>1000000</v>
      </c>
      <c r="K209" s="27">
        <v>8000</v>
      </c>
      <c r="L209" s="27">
        <v>8000000000</v>
      </c>
      <c r="M209" s="27">
        <v>50000</v>
      </c>
      <c r="N209" s="27">
        <v>50000000000</v>
      </c>
      <c r="O209" s="28">
        <v>50</v>
      </c>
      <c r="P209" s="28">
        <v>5</v>
      </c>
      <c r="Q209" s="2">
        <v>4</v>
      </c>
      <c r="R209" s="2"/>
      <c r="S209" s="26">
        <v>10</v>
      </c>
      <c r="T209" s="26" t="s">
        <v>1815</v>
      </c>
      <c r="U209" s="26" t="s">
        <v>1815</v>
      </c>
      <c r="V209" s="30"/>
      <c r="W209" s="27" t="s">
        <v>200</v>
      </c>
      <c r="X209" s="27" t="s">
        <v>200</v>
      </c>
      <c r="Y209" s="27">
        <f t="shared" si="3"/>
        <v>1533000000</v>
      </c>
      <c r="Z209" s="27"/>
      <c r="AA209" s="73">
        <v>4200000</v>
      </c>
    </row>
    <row r="210" spans="1:29" ht="12.75" customHeight="1">
      <c r="A210" s="2" t="s">
        <v>616</v>
      </c>
      <c r="B210" s="2" t="s">
        <v>2080</v>
      </c>
      <c r="C210" s="2" t="s">
        <v>2080</v>
      </c>
      <c r="D210" s="2" t="s">
        <v>46</v>
      </c>
      <c r="E210" s="2">
        <v>99</v>
      </c>
      <c r="F210" s="2"/>
      <c r="G210" s="2"/>
      <c r="H210" s="26">
        <v>1</v>
      </c>
      <c r="I210" s="26">
        <v>1000000</v>
      </c>
      <c r="J210" s="26">
        <v>1000000</v>
      </c>
      <c r="K210" s="27">
        <v>10000</v>
      </c>
      <c r="L210" s="27">
        <v>10000000000</v>
      </c>
      <c r="M210" s="27">
        <v>300000</v>
      </c>
      <c r="N210" s="27">
        <v>300000000000</v>
      </c>
      <c r="O210" s="28">
        <v>5</v>
      </c>
      <c r="P210" s="28">
        <v>0.5</v>
      </c>
      <c r="Q210" s="2">
        <v>3</v>
      </c>
      <c r="R210" s="2"/>
      <c r="S210" s="26">
        <v>100</v>
      </c>
      <c r="T210" s="26">
        <v>10</v>
      </c>
      <c r="U210" s="26">
        <v>100</v>
      </c>
      <c r="V210" s="30"/>
      <c r="W210" s="27" t="s">
        <v>129</v>
      </c>
      <c r="X210" s="27" t="s">
        <v>200</v>
      </c>
      <c r="Y210" s="27">
        <f t="shared" si="3"/>
        <v>2.7468333333333335</v>
      </c>
      <c r="Z210" s="27"/>
      <c r="AB210" s="6">
        <v>65.924000000000007</v>
      </c>
    </row>
    <row r="211" spans="1:29" ht="12.75" customHeight="1">
      <c r="A211" s="2" t="s">
        <v>660</v>
      </c>
      <c r="B211" s="2" t="s">
        <v>2082</v>
      </c>
      <c r="C211" s="2" t="s">
        <v>2082</v>
      </c>
      <c r="D211" s="2" t="s">
        <v>49</v>
      </c>
      <c r="E211" s="2">
        <v>99</v>
      </c>
      <c r="F211" s="2"/>
      <c r="G211" s="2"/>
      <c r="H211" s="26">
        <v>1</v>
      </c>
      <c r="I211" s="26">
        <v>1000000</v>
      </c>
      <c r="J211" s="26">
        <v>1000000</v>
      </c>
      <c r="K211" s="27">
        <v>20000</v>
      </c>
      <c r="L211" s="27">
        <v>20000000000</v>
      </c>
      <c r="M211" s="27">
        <v>100000</v>
      </c>
      <c r="N211" s="27">
        <v>100000000000</v>
      </c>
      <c r="O211" s="28">
        <v>5</v>
      </c>
      <c r="P211" s="28">
        <v>0.5</v>
      </c>
      <c r="Q211" s="2">
        <v>3</v>
      </c>
      <c r="R211" s="2"/>
      <c r="S211" s="26">
        <v>10</v>
      </c>
      <c r="T211" s="26" t="s">
        <v>1815</v>
      </c>
      <c r="U211" s="26" t="s">
        <v>1815</v>
      </c>
      <c r="V211" s="30"/>
      <c r="W211" s="27" t="s">
        <v>200</v>
      </c>
      <c r="X211" s="27" t="s">
        <v>200</v>
      </c>
      <c r="Y211" s="27">
        <f t="shared" si="3"/>
        <v>16.100000000000001</v>
      </c>
      <c r="Z211" s="27">
        <v>16.100000000000001</v>
      </c>
    </row>
    <row r="212" spans="1:29" ht="12.75" customHeight="1">
      <c r="A212" s="2" t="s">
        <v>662</v>
      </c>
      <c r="B212" s="2" t="s">
        <v>2083</v>
      </c>
      <c r="C212" s="2" t="s">
        <v>2083</v>
      </c>
      <c r="D212" s="2" t="s">
        <v>194</v>
      </c>
      <c r="E212" s="2">
        <v>99</v>
      </c>
      <c r="F212" s="2" t="s">
        <v>156</v>
      </c>
      <c r="G212" s="2"/>
      <c r="H212" s="26">
        <v>1</v>
      </c>
      <c r="I212" s="26">
        <v>1000000</v>
      </c>
      <c r="J212" s="26">
        <v>1000000</v>
      </c>
      <c r="K212" s="27" t="s">
        <v>200</v>
      </c>
      <c r="L212" s="27" t="s">
        <v>234</v>
      </c>
      <c r="M212" s="27" t="s">
        <v>200</v>
      </c>
      <c r="N212" s="27" t="s">
        <v>234</v>
      </c>
      <c r="O212" s="28">
        <v>50</v>
      </c>
      <c r="P212" s="28">
        <v>5</v>
      </c>
      <c r="Q212" s="2">
        <v>4</v>
      </c>
      <c r="R212" s="2"/>
      <c r="S212" s="26">
        <v>10</v>
      </c>
      <c r="T212" s="26" t="s">
        <v>1815</v>
      </c>
      <c r="U212" s="26" t="s">
        <v>1815</v>
      </c>
      <c r="V212" s="30"/>
      <c r="W212" s="27"/>
      <c r="X212" s="27"/>
      <c r="Y212" s="27">
        <f t="shared" si="3"/>
        <v>0.19583333333333333</v>
      </c>
      <c r="Z212" s="27"/>
      <c r="AB212" s="6">
        <v>4.7</v>
      </c>
    </row>
    <row r="213" spans="1:29" ht="12.75" customHeight="1">
      <c r="A213" s="2" t="s">
        <v>642</v>
      </c>
      <c r="B213" s="2" t="s">
        <v>2085</v>
      </c>
      <c r="C213" s="2" t="s">
        <v>2085</v>
      </c>
      <c r="D213" s="2" t="s">
        <v>47</v>
      </c>
      <c r="E213" s="2">
        <v>99</v>
      </c>
      <c r="F213" s="2"/>
      <c r="G213" s="2"/>
      <c r="H213" s="26">
        <v>10</v>
      </c>
      <c r="I213" s="26">
        <v>10000000</v>
      </c>
      <c r="J213" s="26">
        <v>10000000</v>
      </c>
      <c r="K213" s="27">
        <v>400000</v>
      </c>
      <c r="L213" s="27">
        <v>400000000000</v>
      </c>
      <c r="M213" s="27">
        <v>30000000</v>
      </c>
      <c r="N213" s="27">
        <v>30000000000000</v>
      </c>
      <c r="O213" s="28">
        <v>50</v>
      </c>
      <c r="P213" s="28">
        <v>5</v>
      </c>
      <c r="Q213" s="2">
        <v>4</v>
      </c>
      <c r="R213" s="2"/>
      <c r="S213" s="26">
        <v>10000</v>
      </c>
      <c r="T213" s="26">
        <v>1</v>
      </c>
      <c r="U213" s="26">
        <v>10000</v>
      </c>
      <c r="V213" s="30"/>
      <c r="W213" s="27" t="s">
        <v>200</v>
      </c>
      <c r="X213" s="27" t="s">
        <v>200</v>
      </c>
      <c r="Y213" s="27">
        <f t="shared" si="3"/>
        <v>77051500</v>
      </c>
      <c r="Z213" s="27"/>
      <c r="AA213" s="73">
        <v>211100</v>
      </c>
    </row>
    <row r="214" spans="1:29" ht="12.75" customHeight="1">
      <c r="A214" s="2" t="s">
        <v>644</v>
      </c>
      <c r="B214" s="2" t="s">
        <v>2086</v>
      </c>
      <c r="C214" s="2" t="s">
        <v>2086</v>
      </c>
      <c r="D214" s="2" t="s">
        <v>193</v>
      </c>
      <c r="E214" s="2">
        <v>99</v>
      </c>
      <c r="F214" s="2" t="s">
        <v>156</v>
      </c>
      <c r="G214" s="2"/>
      <c r="H214" s="26">
        <v>10</v>
      </c>
      <c r="I214" s="26">
        <v>10000000</v>
      </c>
      <c r="J214" s="26">
        <v>10000000</v>
      </c>
      <c r="K214" s="27">
        <v>100000</v>
      </c>
      <c r="L214" s="27">
        <v>100000000000</v>
      </c>
      <c r="M214" s="27">
        <v>700000</v>
      </c>
      <c r="N214" s="27">
        <v>700000000000</v>
      </c>
      <c r="O214" s="28">
        <v>50</v>
      </c>
      <c r="P214" s="28">
        <v>5</v>
      </c>
      <c r="Q214" s="2">
        <v>4</v>
      </c>
      <c r="R214" s="2"/>
      <c r="S214" s="26">
        <v>100</v>
      </c>
      <c r="T214" s="26">
        <v>100</v>
      </c>
      <c r="U214" s="26">
        <v>100</v>
      </c>
      <c r="V214" s="30"/>
      <c r="W214" s="27"/>
      <c r="X214" s="27"/>
      <c r="Y214" s="27">
        <f t="shared" si="3"/>
        <v>0.25030000000000002</v>
      </c>
      <c r="Z214" s="27"/>
      <c r="AB214" s="6">
        <v>6.0072000000000001</v>
      </c>
    </row>
    <row r="215" spans="1:29" ht="12.75" customHeight="1">
      <c r="A215" s="2" t="s">
        <v>682</v>
      </c>
      <c r="B215" s="2" t="s">
        <v>2087</v>
      </c>
      <c r="C215" s="2" t="s">
        <v>2087</v>
      </c>
      <c r="D215" s="2" t="s">
        <v>50</v>
      </c>
      <c r="E215" s="2">
        <v>100</v>
      </c>
      <c r="F215" s="2"/>
      <c r="G215" s="2"/>
      <c r="H215" s="26">
        <v>10</v>
      </c>
      <c r="I215" s="26">
        <v>10000000</v>
      </c>
      <c r="J215" s="26">
        <v>10000000</v>
      </c>
      <c r="K215" s="27" t="s">
        <v>200</v>
      </c>
      <c r="L215" s="27" t="s">
        <v>234</v>
      </c>
      <c r="M215" s="27" t="s">
        <v>200</v>
      </c>
      <c r="N215" s="27" t="s">
        <v>234</v>
      </c>
      <c r="O215" s="28">
        <v>5</v>
      </c>
      <c r="P215" s="28">
        <v>0.5</v>
      </c>
      <c r="Q215" s="2">
        <v>3</v>
      </c>
      <c r="R215" s="2"/>
      <c r="S215" s="26">
        <v>100</v>
      </c>
      <c r="T215" s="26" t="s">
        <v>1815</v>
      </c>
      <c r="U215" s="26" t="s">
        <v>1815</v>
      </c>
      <c r="V215" s="30"/>
      <c r="W215" s="27" t="s">
        <v>200</v>
      </c>
      <c r="X215" s="27"/>
      <c r="Y215" s="27">
        <f t="shared" si="3"/>
        <v>3.63</v>
      </c>
      <c r="Z215" s="27">
        <v>3.63</v>
      </c>
    </row>
    <row r="216" spans="1:29" ht="12.75" customHeight="1">
      <c r="A216" s="2" t="s">
        <v>664</v>
      </c>
      <c r="B216" s="2" t="s">
        <v>2088</v>
      </c>
      <c r="C216" s="2" t="s">
        <v>2088</v>
      </c>
      <c r="D216" s="2" t="s">
        <v>49</v>
      </c>
      <c r="E216" s="2">
        <v>100</v>
      </c>
      <c r="F216" s="2"/>
      <c r="G216" s="2"/>
      <c r="H216" s="26">
        <v>1</v>
      </c>
      <c r="I216" s="26">
        <v>1000000</v>
      </c>
      <c r="J216" s="26">
        <v>1000000</v>
      </c>
      <c r="K216" s="27" t="s">
        <v>200</v>
      </c>
      <c r="L216" s="27" t="s">
        <v>234</v>
      </c>
      <c r="M216" s="27" t="s">
        <v>200</v>
      </c>
      <c r="N216" s="27" t="s">
        <v>234</v>
      </c>
      <c r="O216" s="28">
        <v>5</v>
      </c>
      <c r="P216" s="28">
        <v>0.5</v>
      </c>
      <c r="Q216" s="2">
        <v>3</v>
      </c>
      <c r="R216" s="2"/>
      <c r="S216" s="26">
        <v>10</v>
      </c>
      <c r="T216" s="26" t="s">
        <v>1815</v>
      </c>
      <c r="U216" s="26" t="s">
        <v>1815</v>
      </c>
      <c r="V216" s="30"/>
      <c r="W216" s="27" t="s">
        <v>200</v>
      </c>
      <c r="X216" s="27"/>
      <c r="Y216" s="27">
        <f t="shared" si="3"/>
        <v>0.8666666666666667</v>
      </c>
      <c r="Z216" s="27"/>
      <c r="AB216" s="6">
        <v>20.8</v>
      </c>
    </row>
    <row r="217" spans="1:29" ht="12.75" customHeight="1">
      <c r="A217" s="2" t="s">
        <v>618</v>
      </c>
      <c r="B217" s="2" t="s">
        <v>2089</v>
      </c>
      <c r="C217" s="2" t="s">
        <v>2089</v>
      </c>
      <c r="D217" s="2" t="s">
        <v>46</v>
      </c>
      <c r="E217" s="2">
        <v>101</v>
      </c>
      <c r="F217" s="2"/>
      <c r="G217" s="2"/>
      <c r="H217" s="26">
        <v>1</v>
      </c>
      <c r="I217" s="26">
        <v>1000000</v>
      </c>
      <c r="J217" s="26">
        <v>1000000</v>
      </c>
      <c r="K217" s="27" t="s">
        <v>200</v>
      </c>
      <c r="L217" s="27" t="s">
        <v>234</v>
      </c>
      <c r="M217" s="27" t="s">
        <v>200</v>
      </c>
      <c r="N217" s="27" t="s">
        <v>234</v>
      </c>
      <c r="O217" s="28">
        <v>50</v>
      </c>
      <c r="P217" s="28">
        <v>5</v>
      </c>
      <c r="Q217" s="2">
        <v>4</v>
      </c>
      <c r="R217" s="2"/>
      <c r="S217" s="26">
        <v>10</v>
      </c>
      <c r="T217" s="26">
        <v>10</v>
      </c>
      <c r="U217" s="26">
        <v>10</v>
      </c>
      <c r="V217" s="30"/>
      <c r="W217" s="27" t="s">
        <v>200</v>
      </c>
      <c r="X217" s="27"/>
      <c r="Y217" s="27">
        <f t="shared" si="3"/>
        <v>1.0145833333333333E-2</v>
      </c>
      <c r="Z217" s="27"/>
      <c r="AC217" s="6">
        <v>14.61</v>
      </c>
    </row>
    <row r="218" spans="1:29" ht="12.75" customHeight="1">
      <c r="A218" s="2" t="s">
        <v>684</v>
      </c>
      <c r="B218" s="2" t="s">
        <v>2090</v>
      </c>
      <c r="C218" s="2" t="s">
        <v>2090</v>
      </c>
      <c r="D218" s="2" t="s">
        <v>50</v>
      </c>
      <c r="E218" s="2">
        <v>101</v>
      </c>
      <c r="F218" s="2"/>
      <c r="G218" s="2"/>
      <c r="H218" s="26">
        <v>1</v>
      </c>
      <c r="I218" s="26">
        <v>1000000</v>
      </c>
      <c r="J218" s="26">
        <v>1000000</v>
      </c>
      <c r="K218" s="27" t="s">
        <v>200</v>
      </c>
      <c r="L218" s="27" t="s">
        <v>234</v>
      </c>
      <c r="M218" s="27" t="s">
        <v>200</v>
      </c>
      <c r="N218" s="27" t="s">
        <v>234</v>
      </c>
      <c r="O218" s="28">
        <v>50</v>
      </c>
      <c r="P218" s="28">
        <v>5</v>
      </c>
      <c r="Q218" s="2">
        <v>4</v>
      </c>
      <c r="R218" s="2"/>
      <c r="S218" s="26">
        <v>100</v>
      </c>
      <c r="T218" s="26" t="s">
        <v>1815</v>
      </c>
      <c r="U218" s="26" t="s">
        <v>1815</v>
      </c>
      <c r="V218" s="30"/>
      <c r="W218" s="27" t="s">
        <v>200</v>
      </c>
      <c r="X218" s="27"/>
      <c r="Y218" s="27">
        <f t="shared" si="3"/>
        <v>0.35291666666666671</v>
      </c>
      <c r="Z218" s="27"/>
      <c r="AB218" s="6">
        <v>8.4700000000000006</v>
      </c>
    </row>
    <row r="219" spans="1:29" ht="12.75" customHeight="1">
      <c r="A219" s="2" t="s">
        <v>666</v>
      </c>
      <c r="B219" s="2" t="s">
        <v>2092</v>
      </c>
      <c r="C219" s="2" t="s">
        <v>2092</v>
      </c>
      <c r="D219" s="2" t="s">
        <v>49</v>
      </c>
      <c r="E219" s="2">
        <v>101</v>
      </c>
      <c r="F219" s="2"/>
      <c r="G219" s="2"/>
      <c r="H219" s="26">
        <v>10</v>
      </c>
      <c r="I219" s="26">
        <v>10000000</v>
      </c>
      <c r="J219" s="26">
        <v>10000000</v>
      </c>
      <c r="K219" s="27">
        <v>40000</v>
      </c>
      <c r="L219" s="27">
        <v>40000000000</v>
      </c>
      <c r="M219" s="27">
        <v>300000</v>
      </c>
      <c r="N219" s="27">
        <v>300000000000</v>
      </c>
      <c r="O219" s="28">
        <v>5</v>
      </c>
      <c r="P219" s="28">
        <v>0.5</v>
      </c>
      <c r="Q219" s="2">
        <v>3</v>
      </c>
      <c r="R219" s="2"/>
      <c r="S219" s="26">
        <v>100</v>
      </c>
      <c r="T219" s="26" t="s">
        <v>1815</v>
      </c>
      <c r="U219" s="26" t="s">
        <v>1815</v>
      </c>
      <c r="V219" s="30"/>
      <c r="W219" s="27" t="s">
        <v>200</v>
      </c>
      <c r="X219" s="27" t="s">
        <v>200</v>
      </c>
      <c r="Y219" s="27">
        <f t="shared" si="3"/>
        <v>1204.5</v>
      </c>
      <c r="Z219" s="27"/>
      <c r="AA219" s="6">
        <v>3.3</v>
      </c>
    </row>
    <row r="220" spans="1:29" ht="12.75" customHeight="1">
      <c r="A220" s="2" t="s">
        <v>668</v>
      </c>
      <c r="B220" s="2" t="s">
        <v>2093</v>
      </c>
      <c r="C220" s="2" t="s">
        <v>2093</v>
      </c>
      <c r="D220" s="2" t="s">
        <v>194</v>
      </c>
      <c r="E220" s="2">
        <v>101</v>
      </c>
      <c r="F220" s="2" t="s">
        <v>156</v>
      </c>
      <c r="G220" s="2"/>
      <c r="H220" s="26">
        <v>10</v>
      </c>
      <c r="I220" s="26">
        <v>10000000</v>
      </c>
      <c r="J220" s="26">
        <v>10000000</v>
      </c>
      <c r="K220" s="27" t="s">
        <v>200</v>
      </c>
      <c r="L220" s="27" t="s">
        <v>234</v>
      </c>
      <c r="M220" s="27" t="s">
        <v>200</v>
      </c>
      <c r="N220" s="27" t="s">
        <v>234</v>
      </c>
      <c r="O220" s="28">
        <v>5</v>
      </c>
      <c r="P220" s="28">
        <v>0.5</v>
      </c>
      <c r="Q220" s="2">
        <v>3</v>
      </c>
      <c r="R220" s="2"/>
      <c r="S220" s="26">
        <v>100</v>
      </c>
      <c r="T220" s="26" t="s">
        <v>1815</v>
      </c>
      <c r="U220" s="26" t="s">
        <v>1815</v>
      </c>
      <c r="V220" s="30"/>
      <c r="W220" s="27"/>
      <c r="X220" s="27"/>
      <c r="Y220" s="27">
        <f t="shared" si="3"/>
        <v>4.34</v>
      </c>
      <c r="Z220" s="27">
        <v>4.34</v>
      </c>
    </row>
    <row r="221" spans="1:29" ht="12.75" customHeight="1">
      <c r="A221" s="2" t="s">
        <v>646</v>
      </c>
      <c r="B221" s="2" t="s">
        <v>2094</v>
      </c>
      <c r="C221" s="2" t="s">
        <v>2094</v>
      </c>
      <c r="D221" s="2" t="s">
        <v>47</v>
      </c>
      <c r="E221" s="2">
        <v>101</v>
      </c>
      <c r="F221" s="2"/>
      <c r="G221" s="2"/>
      <c r="H221" s="26">
        <v>1</v>
      </c>
      <c r="I221" s="26">
        <v>1000000</v>
      </c>
      <c r="J221" s="26">
        <v>1000000</v>
      </c>
      <c r="K221" s="27" t="s">
        <v>200</v>
      </c>
      <c r="L221" s="27" t="s">
        <v>234</v>
      </c>
      <c r="M221" s="27" t="s">
        <v>200</v>
      </c>
      <c r="N221" s="27" t="s">
        <v>234</v>
      </c>
      <c r="O221" s="28">
        <v>50</v>
      </c>
      <c r="P221" s="28">
        <v>5</v>
      </c>
      <c r="Q221" s="2">
        <v>4</v>
      </c>
      <c r="R221" s="2"/>
      <c r="S221" s="26">
        <v>100</v>
      </c>
      <c r="T221" s="26" t="s">
        <v>1815</v>
      </c>
      <c r="U221" s="26" t="s">
        <v>1815</v>
      </c>
      <c r="V221" s="30"/>
      <c r="W221" s="27" t="s">
        <v>200</v>
      </c>
      <c r="X221" s="27"/>
      <c r="Y221" s="27">
        <f t="shared" si="3"/>
        <v>9.8750000000000001E-3</v>
      </c>
      <c r="Z221" s="27"/>
      <c r="AC221" s="6">
        <v>14.22</v>
      </c>
    </row>
    <row r="222" spans="1:29" ht="12.75" customHeight="1">
      <c r="A222" s="2" t="s">
        <v>692</v>
      </c>
      <c r="B222" s="2" t="s">
        <v>2095</v>
      </c>
      <c r="C222" s="2" t="s">
        <v>2095</v>
      </c>
      <c r="D222" s="2" t="s">
        <v>51</v>
      </c>
      <c r="E222" s="2">
        <v>102</v>
      </c>
      <c r="F222" s="2"/>
      <c r="G222" s="2"/>
      <c r="H222" s="26">
        <v>0.1</v>
      </c>
      <c r="I222" s="26">
        <v>100000</v>
      </c>
      <c r="J222" s="26">
        <v>100000</v>
      </c>
      <c r="K222" s="27" t="s">
        <v>200</v>
      </c>
      <c r="L222" s="27" t="s">
        <v>234</v>
      </c>
      <c r="M222" s="27" t="s">
        <v>200</v>
      </c>
      <c r="N222" s="27" t="s">
        <v>234</v>
      </c>
      <c r="O222" s="28">
        <v>50</v>
      </c>
      <c r="P222" s="28">
        <v>5</v>
      </c>
      <c r="Q222" s="2">
        <v>4</v>
      </c>
      <c r="R222" s="2"/>
      <c r="S222" s="26">
        <v>10</v>
      </c>
      <c r="T222" s="26" t="s">
        <v>1815</v>
      </c>
      <c r="U222" s="26" t="s">
        <v>1815</v>
      </c>
      <c r="V222" s="30"/>
      <c r="W222" s="27" t="s">
        <v>200</v>
      </c>
      <c r="X222" s="27"/>
      <c r="Y222" s="27">
        <f t="shared" si="3"/>
        <v>8.9583333333333338E-3</v>
      </c>
      <c r="Z222" s="27"/>
      <c r="AC222" s="6">
        <v>12.9</v>
      </c>
    </row>
    <row r="223" spans="1:29" ht="12.75" customHeight="1">
      <c r="A223" s="2" t="s">
        <v>670</v>
      </c>
      <c r="B223" s="2" t="s">
        <v>2097</v>
      </c>
      <c r="C223" s="2" t="s">
        <v>2097</v>
      </c>
      <c r="D223" s="2" t="s">
        <v>49</v>
      </c>
      <c r="E223" s="2">
        <v>102</v>
      </c>
      <c r="F223" s="2"/>
      <c r="G223" s="2"/>
      <c r="H223" s="26">
        <v>1</v>
      </c>
      <c r="I223" s="26">
        <v>1000000</v>
      </c>
      <c r="J223" s="26">
        <v>1000000</v>
      </c>
      <c r="K223" s="27">
        <v>5000</v>
      </c>
      <c r="L223" s="27">
        <v>5000000000</v>
      </c>
      <c r="M223" s="27">
        <v>30000</v>
      </c>
      <c r="N223" s="27">
        <v>30000000000</v>
      </c>
      <c r="O223" s="28">
        <v>5</v>
      </c>
      <c r="P223" s="28">
        <v>0.05</v>
      </c>
      <c r="Q223" s="2">
        <v>2</v>
      </c>
      <c r="R223" s="2"/>
      <c r="S223" s="26">
        <v>10</v>
      </c>
      <c r="T223" s="26" t="s">
        <v>1815</v>
      </c>
      <c r="U223" s="26" t="s">
        <v>1815</v>
      </c>
      <c r="V223" s="30"/>
      <c r="W223" s="27" t="s">
        <v>200</v>
      </c>
      <c r="X223" s="27" t="s">
        <v>200</v>
      </c>
      <c r="Y223" s="27">
        <f t="shared" si="3"/>
        <v>207.3</v>
      </c>
      <c r="Z223" s="27">
        <v>207.3</v>
      </c>
    </row>
    <row r="224" spans="1:29" ht="12.75" customHeight="1">
      <c r="A224" s="2" t="s">
        <v>672</v>
      </c>
      <c r="B224" s="2" t="s">
        <v>2098</v>
      </c>
      <c r="C224" s="2" t="s">
        <v>2098</v>
      </c>
      <c r="D224" s="2" t="s">
        <v>194</v>
      </c>
      <c r="E224" s="2">
        <v>102</v>
      </c>
      <c r="F224" s="2" t="s">
        <v>156</v>
      </c>
      <c r="G224" s="2"/>
      <c r="H224" s="26">
        <v>1</v>
      </c>
      <c r="I224" s="26">
        <v>1000000</v>
      </c>
      <c r="J224" s="26">
        <v>1000000</v>
      </c>
      <c r="K224" s="27">
        <v>20000</v>
      </c>
      <c r="L224" s="27">
        <v>20000000000</v>
      </c>
      <c r="M224" s="27">
        <v>100000</v>
      </c>
      <c r="N224" s="27">
        <v>100000000000</v>
      </c>
      <c r="O224" s="28">
        <v>5</v>
      </c>
      <c r="P224" s="28">
        <v>0.05</v>
      </c>
      <c r="Q224" s="2">
        <v>2</v>
      </c>
      <c r="R224" s="2"/>
      <c r="S224" s="26">
        <v>100</v>
      </c>
      <c r="T224" s="26" t="s">
        <v>1815</v>
      </c>
      <c r="U224" s="26" t="s">
        <v>1815</v>
      </c>
      <c r="V224" s="30"/>
      <c r="W224" s="27"/>
      <c r="X224" s="27"/>
      <c r="Y224" s="27">
        <f t="shared" si="3"/>
        <v>1365.83</v>
      </c>
      <c r="Z224" s="27"/>
      <c r="AA224" s="6">
        <v>3.742</v>
      </c>
    </row>
    <row r="225" spans="1:29" ht="12.75" customHeight="1">
      <c r="A225" s="2" t="s">
        <v>694</v>
      </c>
      <c r="B225" s="2" t="s">
        <v>2099</v>
      </c>
      <c r="C225" s="2" t="s">
        <v>2099</v>
      </c>
      <c r="D225" s="2" t="s">
        <v>51</v>
      </c>
      <c r="E225" s="2">
        <v>103</v>
      </c>
      <c r="F225" s="2"/>
      <c r="G225" s="2"/>
      <c r="H225" s="26">
        <v>1</v>
      </c>
      <c r="I225" s="26">
        <v>1000000</v>
      </c>
      <c r="J225" s="26">
        <v>1000000</v>
      </c>
      <c r="K225" s="27" t="s">
        <v>200</v>
      </c>
      <c r="L225" s="27" t="s">
        <v>234</v>
      </c>
      <c r="M225" s="27" t="s">
        <v>200</v>
      </c>
      <c r="N225" s="27" t="s">
        <v>234</v>
      </c>
      <c r="O225" s="28">
        <v>50</v>
      </c>
      <c r="P225" s="28">
        <v>5</v>
      </c>
      <c r="Q225" s="2">
        <v>4</v>
      </c>
      <c r="R225" s="2"/>
      <c r="S225" s="26">
        <v>10</v>
      </c>
      <c r="T225" s="26" t="s">
        <v>1815</v>
      </c>
      <c r="U225" s="26" t="s">
        <v>1815</v>
      </c>
      <c r="V225" s="30"/>
      <c r="W225" s="27" t="s">
        <v>200</v>
      </c>
      <c r="X225" s="27"/>
      <c r="Y225" s="27">
        <f t="shared" si="3"/>
        <v>4.5624999999999999E-2</v>
      </c>
      <c r="Z225" s="27"/>
      <c r="AC225" s="6">
        <v>65.7</v>
      </c>
    </row>
    <row r="226" spans="1:29" ht="12.75" customHeight="1">
      <c r="A226" s="2" t="s">
        <v>686</v>
      </c>
      <c r="B226" s="2" t="s">
        <v>2100</v>
      </c>
      <c r="C226" s="2" t="s">
        <v>2100</v>
      </c>
      <c r="D226" s="2" t="s">
        <v>50</v>
      </c>
      <c r="E226" s="2">
        <v>103</v>
      </c>
      <c r="F226" s="2"/>
      <c r="G226" s="2"/>
      <c r="H226" s="26">
        <v>100</v>
      </c>
      <c r="I226" s="26">
        <v>100000000</v>
      </c>
      <c r="J226" s="26">
        <v>100000000</v>
      </c>
      <c r="K226" s="27">
        <v>400000</v>
      </c>
      <c r="L226" s="27">
        <v>400000000000</v>
      </c>
      <c r="M226" s="27">
        <v>90000000</v>
      </c>
      <c r="N226" s="27">
        <v>90000000000000</v>
      </c>
      <c r="O226" s="28">
        <v>5</v>
      </c>
      <c r="P226" s="28">
        <v>0.5</v>
      </c>
      <c r="Q226" s="2">
        <v>3</v>
      </c>
      <c r="R226" s="2"/>
      <c r="S226" s="26">
        <v>1000</v>
      </c>
      <c r="T226" s="26">
        <v>1000</v>
      </c>
      <c r="U226" s="26">
        <v>1000</v>
      </c>
      <c r="V226" s="30"/>
      <c r="W226" s="27" t="s">
        <v>129</v>
      </c>
      <c r="X226" s="27" t="s">
        <v>200</v>
      </c>
      <c r="Y226" s="27">
        <f t="shared" si="3"/>
        <v>16.991</v>
      </c>
      <c r="Z226" s="27">
        <v>16.991</v>
      </c>
    </row>
    <row r="227" spans="1:29" ht="12.75" customHeight="1">
      <c r="A227" s="2" t="s">
        <v>674</v>
      </c>
      <c r="B227" s="2" t="s">
        <v>2101</v>
      </c>
      <c r="C227" s="2" t="s">
        <v>2101</v>
      </c>
      <c r="D227" s="2" t="s">
        <v>49</v>
      </c>
      <c r="E227" s="2">
        <v>103</v>
      </c>
      <c r="F227" s="2" t="s">
        <v>156</v>
      </c>
      <c r="G227" s="2"/>
      <c r="H227" s="26">
        <v>100</v>
      </c>
      <c r="I227" s="26">
        <v>100000000</v>
      </c>
      <c r="J227" s="26">
        <v>100000000</v>
      </c>
      <c r="K227" s="27">
        <v>400000</v>
      </c>
      <c r="L227" s="27">
        <v>400000000000</v>
      </c>
      <c r="M227" s="27">
        <v>900000000</v>
      </c>
      <c r="N227" s="27">
        <v>900000000000000</v>
      </c>
      <c r="O227" s="28">
        <v>50</v>
      </c>
      <c r="P227" s="28">
        <v>5</v>
      </c>
      <c r="Q227" s="2">
        <v>4</v>
      </c>
      <c r="R227" s="2"/>
      <c r="S227" s="26">
        <v>10000</v>
      </c>
      <c r="T227" s="26">
        <v>10000</v>
      </c>
      <c r="U227" s="26">
        <v>10000</v>
      </c>
      <c r="V227" s="30"/>
      <c r="W227" s="27" t="s">
        <v>200</v>
      </c>
      <c r="X227" s="27" t="s">
        <v>200</v>
      </c>
      <c r="Y227" s="27">
        <f t="shared" si="3"/>
        <v>3.8968055555555554E-2</v>
      </c>
      <c r="Z227" s="27"/>
      <c r="AC227" s="6">
        <v>56.113999999999997</v>
      </c>
    </row>
    <row r="228" spans="1:29" ht="12.75" customHeight="1">
      <c r="A228" s="2" t="s">
        <v>654</v>
      </c>
      <c r="B228" s="2" t="s">
        <v>2102</v>
      </c>
      <c r="C228" s="2" t="s">
        <v>2102</v>
      </c>
      <c r="D228" s="2" t="s">
        <v>48</v>
      </c>
      <c r="E228" s="2">
        <v>103</v>
      </c>
      <c r="F228" s="2"/>
      <c r="G228" s="2"/>
      <c r="H228" s="26">
        <v>1</v>
      </c>
      <c r="I228" s="26">
        <v>1000000</v>
      </c>
      <c r="J228" s="26">
        <v>1000000</v>
      </c>
      <c r="K228" s="27">
        <v>20000</v>
      </c>
      <c r="L228" s="27">
        <v>20000000000</v>
      </c>
      <c r="M228" s="27">
        <v>100000</v>
      </c>
      <c r="N228" s="27">
        <v>100000000000</v>
      </c>
      <c r="O228" s="28">
        <v>5</v>
      </c>
      <c r="P228" s="28">
        <v>0.5</v>
      </c>
      <c r="Q228" s="2">
        <v>3</v>
      </c>
      <c r="R228" s="2"/>
      <c r="S228" s="26">
        <v>100</v>
      </c>
      <c r="T228" s="26">
        <v>1</v>
      </c>
      <c r="U228" s="26">
        <v>100</v>
      </c>
      <c r="V228" s="30"/>
      <c r="W228" s="27" t="s">
        <v>129</v>
      </c>
      <c r="X228" s="27" t="s">
        <v>200</v>
      </c>
      <c r="Y228" s="27">
        <f t="shared" si="3"/>
        <v>39.247</v>
      </c>
      <c r="Z228" s="27">
        <v>39.247</v>
      </c>
    </row>
    <row r="229" spans="1:29" ht="12.75" customHeight="1">
      <c r="A229" s="2" t="s">
        <v>698</v>
      </c>
      <c r="B229" s="2" t="s">
        <v>2103</v>
      </c>
      <c r="C229" s="2" t="s">
        <v>2103</v>
      </c>
      <c r="D229" s="2" t="s">
        <v>51</v>
      </c>
      <c r="E229" s="2">
        <v>104</v>
      </c>
      <c r="F229" s="2" t="s">
        <v>156</v>
      </c>
      <c r="G229" s="2"/>
      <c r="H229" s="26">
        <v>1</v>
      </c>
      <c r="I229" s="26">
        <v>1000000</v>
      </c>
      <c r="J229" s="26">
        <v>1000000</v>
      </c>
      <c r="K229" s="27" t="s">
        <v>200</v>
      </c>
      <c r="L229" s="27" t="s">
        <v>234</v>
      </c>
      <c r="M229" s="27" t="s">
        <v>200</v>
      </c>
      <c r="N229" s="27" t="s">
        <v>234</v>
      </c>
      <c r="O229" s="28">
        <v>50</v>
      </c>
      <c r="P229" s="28">
        <v>5</v>
      </c>
      <c r="Q229" s="2">
        <v>4</v>
      </c>
      <c r="R229" s="2"/>
      <c r="S229" s="26">
        <v>10</v>
      </c>
      <c r="T229" s="26" t="s">
        <v>1815</v>
      </c>
      <c r="U229" s="26" t="s">
        <v>1815</v>
      </c>
      <c r="V229" s="30"/>
      <c r="W229" s="27" t="s">
        <v>200</v>
      </c>
      <c r="X229" s="27"/>
      <c r="Y229" s="27">
        <f t="shared" si="3"/>
        <v>2.326388888888889E-2</v>
      </c>
      <c r="Z229" s="27"/>
      <c r="AC229" s="6">
        <v>33.5</v>
      </c>
    </row>
    <row r="230" spans="1:29" ht="12.75" customHeight="1">
      <c r="A230" s="2" t="s">
        <v>696</v>
      </c>
      <c r="B230" s="2" t="s">
        <v>2104</v>
      </c>
      <c r="C230" s="2" t="s">
        <v>2104</v>
      </c>
      <c r="D230" s="2" t="s">
        <v>51</v>
      </c>
      <c r="E230" s="2">
        <v>104</v>
      </c>
      <c r="F230" s="2"/>
      <c r="G230" s="2"/>
      <c r="H230" s="26">
        <v>1</v>
      </c>
      <c r="I230" s="26">
        <v>1000000</v>
      </c>
      <c r="J230" s="26">
        <v>1000000</v>
      </c>
      <c r="K230" s="27" t="s">
        <v>200</v>
      </c>
      <c r="L230" s="27" t="s">
        <v>234</v>
      </c>
      <c r="M230" s="27" t="s">
        <v>200</v>
      </c>
      <c r="N230" s="27" t="s">
        <v>234</v>
      </c>
      <c r="O230" s="28">
        <v>50</v>
      </c>
      <c r="P230" s="28">
        <v>5</v>
      </c>
      <c r="Q230" s="2">
        <v>4</v>
      </c>
      <c r="R230" s="2"/>
      <c r="S230" s="26">
        <v>10</v>
      </c>
      <c r="T230" s="26" t="s">
        <v>1815</v>
      </c>
      <c r="U230" s="26" t="s">
        <v>1815</v>
      </c>
      <c r="V230" s="30"/>
      <c r="W230" s="27" t="s">
        <v>200</v>
      </c>
      <c r="X230" s="27"/>
      <c r="Y230" s="27">
        <f t="shared" si="3"/>
        <v>4.805555555555556E-2</v>
      </c>
      <c r="Z230" s="27"/>
      <c r="AC230" s="6">
        <v>69.2</v>
      </c>
    </row>
    <row r="231" spans="1:29" ht="12.75" customHeight="1">
      <c r="A231" s="2" t="s">
        <v>716</v>
      </c>
      <c r="B231" s="2" t="s">
        <v>2105</v>
      </c>
      <c r="C231" s="2" t="s">
        <v>2105</v>
      </c>
      <c r="D231" s="2" t="s">
        <v>52</v>
      </c>
      <c r="E231" s="2">
        <v>104</v>
      </c>
      <c r="F231" s="2"/>
      <c r="G231" s="2"/>
      <c r="H231" s="26">
        <v>10</v>
      </c>
      <c r="I231" s="26">
        <v>10000000</v>
      </c>
      <c r="J231" s="26">
        <v>10000000</v>
      </c>
      <c r="K231" s="27" t="s">
        <v>200</v>
      </c>
      <c r="L231" s="27" t="s">
        <v>234</v>
      </c>
      <c r="M231" s="27" t="s">
        <v>200</v>
      </c>
      <c r="N231" s="27" t="s">
        <v>234</v>
      </c>
      <c r="O231" s="28">
        <v>50</v>
      </c>
      <c r="P231" s="28">
        <v>5</v>
      </c>
      <c r="Q231" s="2">
        <v>4</v>
      </c>
      <c r="R231" s="2"/>
      <c r="S231" s="26">
        <v>100</v>
      </c>
      <c r="T231" s="26" t="s">
        <v>1815</v>
      </c>
      <c r="U231" s="26" t="s">
        <v>1815</v>
      </c>
      <c r="V231" s="30"/>
      <c r="W231" s="27" t="s">
        <v>200</v>
      </c>
      <c r="X231" s="27"/>
      <c r="Y231" s="27">
        <f t="shared" si="3"/>
        <v>4.0069444444444449E-2</v>
      </c>
      <c r="Z231" s="27"/>
      <c r="AC231" s="6">
        <v>57.7</v>
      </c>
    </row>
    <row r="232" spans="1:29" ht="12.75" customHeight="1">
      <c r="A232" s="2" t="s">
        <v>648</v>
      </c>
      <c r="B232" s="2" t="s">
        <v>2106</v>
      </c>
      <c r="C232" s="2" t="s">
        <v>2106</v>
      </c>
      <c r="D232" s="2" t="s">
        <v>47</v>
      </c>
      <c r="E232" s="2">
        <v>104</v>
      </c>
      <c r="F232" s="2"/>
      <c r="G232" s="2"/>
      <c r="H232" s="26">
        <v>0.1</v>
      </c>
      <c r="I232" s="26">
        <v>100000</v>
      </c>
      <c r="J232" s="26">
        <v>100000</v>
      </c>
      <c r="K232" s="27" t="s">
        <v>200</v>
      </c>
      <c r="L232" s="27" t="s">
        <v>234</v>
      </c>
      <c r="M232" s="27" t="s">
        <v>200</v>
      </c>
      <c r="N232" s="27" t="s">
        <v>234</v>
      </c>
      <c r="O232" s="28">
        <v>50</v>
      </c>
      <c r="P232" s="28">
        <v>5</v>
      </c>
      <c r="Q232" s="2">
        <v>4</v>
      </c>
      <c r="R232" s="2"/>
      <c r="S232" s="26">
        <v>10</v>
      </c>
      <c r="T232" s="26" t="s">
        <v>1815</v>
      </c>
      <c r="U232" s="26" t="s">
        <v>1815</v>
      </c>
      <c r="V232" s="30"/>
      <c r="W232" s="27" t="s">
        <v>200</v>
      </c>
      <c r="X232" s="27"/>
      <c r="Y232" s="27">
        <f t="shared" si="3"/>
        <v>1.2708333333333334E-2</v>
      </c>
      <c r="Z232" s="27"/>
      <c r="AC232" s="6">
        <v>18.3</v>
      </c>
    </row>
    <row r="233" spans="1:29" ht="12.75" customHeight="1">
      <c r="A233" s="2" t="s">
        <v>700</v>
      </c>
      <c r="B233" s="2" t="s">
        <v>2107</v>
      </c>
      <c r="C233" s="2" t="s">
        <v>2107</v>
      </c>
      <c r="D233" s="2" t="s">
        <v>51</v>
      </c>
      <c r="E233" s="2">
        <v>105</v>
      </c>
      <c r="F233" s="2"/>
      <c r="G233" s="2"/>
      <c r="H233" s="26">
        <v>1</v>
      </c>
      <c r="I233" s="26">
        <v>1000000</v>
      </c>
      <c r="J233" s="26">
        <v>1000000</v>
      </c>
      <c r="K233" s="27">
        <v>20000</v>
      </c>
      <c r="L233" s="27">
        <v>20000000000</v>
      </c>
      <c r="M233" s="27">
        <v>100000</v>
      </c>
      <c r="N233" s="27">
        <v>100000000000</v>
      </c>
      <c r="O233" s="28">
        <v>5</v>
      </c>
      <c r="P233" s="28">
        <v>0.5</v>
      </c>
      <c r="Q233" s="2">
        <v>3</v>
      </c>
      <c r="R233" s="2"/>
      <c r="S233" s="26">
        <v>100</v>
      </c>
      <c r="T233" s="26">
        <v>1</v>
      </c>
      <c r="U233" s="26">
        <v>100</v>
      </c>
      <c r="V233" s="30"/>
      <c r="W233" s="27" t="s">
        <v>200</v>
      </c>
      <c r="X233" s="27" t="s">
        <v>200</v>
      </c>
      <c r="Y233" s="27">
        <f t="shared" si="3"/>
        <v>41.29</v>
      </c>
      <c r="Z233" s="27">
        <v>41.29</v>
      </c>
    </row>
    <row r="234" spans="1:29" ht="12.75" customHeight="1">
      <c r="A234" s="2" t="s">
        <v>676</v>
      </c>
      <c r="B234" s="2" t="s">
        <v>2108</v>
      </c>
      <c r="C234" s="2" t="s">
        <v>2108</v>
      </c>
      <c r="D234" s="2" t="s">
        <v>49</v>
      </c>
      <c r="E234" s="2">
        <v>105</v>
      </c>
      <c r="F234" s="2"/>
      <c r="G234" s="2"/>
      <c r="H234" s="26">
        <v>10</v>
      </c>
      <c r="I234" s="26">
        <v>10000000</v>
      </c>
      <c r="J234" s="26">
        <v>10000000</v>
      </c>
      <c r="K234" s="27">
        <v>100000</v>
      </c>
      <c r="L234" s="27">
        <v>100000000000</v>
      </c>
      <c r="M234" s="27">
        <v>900000</v>
      </c>
      <c r="N234" s="27">
        <v>900000000000</v>
      </c>
      <c r="O234" s="28">
        <v>5</v>
      </c>
      <c r="P234" s="28">
        <v>0.5</v>
      </c>
      <c r="Q234" s="2">
        <v>3</v>
      </c>
      <c r="R234" s="2"/>
      <c r="S234" s="26">
        <v>100</v>
      </c>
      <c r="T234" s="26">
        <v>100</v>
      </c>
      <c r="U234" s="26">
        <v>100</v>
      </c>
      <c r="V234" s="30"/>
      <c r="W234" s="27" t="s">
        <v>200</v>
      </c>
      <c r="X234" s="27" t="s">
        <v>200</v>
      </c>
      <c r="Y234" s="27">
        <f t="shared" si="3"/>
        <v>1.4733333333333334</v>
      </c>
      <c r="Z234" s="27"/>
      <c r="AB234" s="6">
        <v>35.36</v>
      </c>
    </row>
    <row r="235" spans="1:29" ht="12.75" customHeight="1">
      <c r="A235" s="2" t="s">
        <v>656</v>
      </c>
      <c r="B235" s="2" t="s">
        <v>2109</v>
      </c>
      <c r="C235" s="2" t="s">
        <v>2109</v>
      </c>
      <c r="D235" s="2" t="s">
        <v>48</v>
      </c>
      <c r="E235" s="2">
        <v>105</v>
      </c>
      <c r="F235" s="2"/>
      <c r="G235" s="2"/>
      <c r="H235" s="26">
        <v>1</v>
      </c>
      <c r="I235" s="26">
        <v>1000000</v>
      </c>
      <c r="J235" s="26">
        <v>1000000</v>
      </c>
      <c r="K235" s="27">
        <v>10000</v>
      </c>
      <c r="L235" s="27">
        <v>10000000000</v>
      </c>
      <c r="M235" s="27">
        <v>80000</v>
      </c>
      <c r="N235" s="27">
        <v>80000000000</v>
      </c>
      <c r="O235" s="28">
        <v>5</v>
      </c>
      <c r="P235" s="28">
        <v>0.5</v>
      </c>
      <c r="Q235" s="2">
        <v>3</v>
      </c>
      <c r="R235" s="2"/>
      <c r="S235" s="26">
        <v>10</v>
      </c>
      <c r="T235" s="26">
        <v>10</v>
      </c>
      <c r="U235" s="26">
        <v>10</v>
      </c>
      <c r="V235" s="30"/>
      <c r="W235" s="27" t="s">
        <v>200</v>
      </c>
      <c r="X235" s="27" t="s">
        <v>200</v>
      </c>
      <c r="Y235" s="27">
        <f t="shared" si="3"/>
        <v>0.18500000000000003</v>
      </c>
      <c r="Z235" s="27"/>
      <c r="AB235" s="6">
        <v>4.4400000000000004</v>
      </c>
    </row>
    <row r="236" spans="1:29" ht="12.75" customHeight="1">
      <c r="A236" s="2" t="s">
        <v>704</v>
      </c>
      <c r="B236" s="2" t="s">
        <v>2110</v>
      </c>
      <c r="C236" s="2" t="s">
        <v>2110</v>
      </c>
      <c r="D236" s="2" t="s">
        <v>51</v>
      </c>
      <c r="E236" s="2">
        <v>106</v>
      </c>
      <c r="F236" s="2" t="s">
        <v>156</v>
      </c>
      <c r="G236" s="2"/>
      <c r="H236" s="26">
        <v>1</v>
      </c>
      <c r="I236" s="26">
        <v>1000000</v>
      </c>
      <c r="J236" s="26">
        <v>1000000</v>
      </c>
      <c r="K236" s="27" t="s">
        <v>200</v>
      </c>
      <c r="L236" s="27" t="s">
        <v>234</v>
      </c>
      <c r="M236" s="27" t="s">
        <v>200</v>
      </c>
      <c r="N236" s="27" t="s">
        <v>234</v>
      </c>
      <c r="O236" s="28">
        <v>5</v>
      </c>
      <c r="P236" s="28">
        <v>0.5</v>
      </c>
      <c r="Q236" s="2">
        <v>3</v>
      </c>
      <c r="R236" s="2"/>
      <c r="S236" s="26">
        <v>10</v>
      </c>
      <c r="T236" s="26" t="s">
        <v>1815</v>
      </c>
      <c r="U236" s="26" t="s">
        <v>1815</v>
      </c>
      <c r="V236" s="30"/>
      <c r="W236" s="27" t="s">
        <v>200</v>
      </c>
      <c r="X236" s="27"/>
      <c r="Y236" s="27">
        <f t="shared" si="3"/>
        <v>8.2799999999999994</v>
      </c>
      <c r="Z236" s="27">
        <v>8.2799999999999994</v>
      </c>
    </row>
    <row r="237" spans="1:29" ht="12.75" customHeight="1">
      <c r="A237" s="2" t="s">
        <v>702</v>
      </c>
      <c r="B237" s="2" t="s">
        <v>2111</v>
      </c>
      <c r="C237" s="2" t="s">
        <v>2111</v>
      </c>
      <c r="D237" s="2" t="s">
        <v>51</v>
      </c>
      <c r="E237" s="2">
        <v>106</v>
      </c>
      <c r="F237" s="2"/>
      <c r="G237" s="2"/>
      <c r="H237" s="26">
        <v>1</v>
      </c>
      <c r="I237" s="26">
        <v>1000000</v>
      </c>
      <c r="J237" s="26">
        <v>1000000</v>
      </c>
      <c r="K237" s="27" t="s">
        <v>200</v>
      </c>
      <c r="L237" s="27" t="s">
        <v>234</v>
      </c>
      <c r="M237" s="27" t="s">
        <v>200</v>
      </c>
      <c r="N237" s="27" t="s">
        <v>234</v>
      </c>
      <c r="O237" s="28">
        <v>50</v>
      </c>
      <c r="P237" s="28">
        <v>5</v>
      </c>
      <c r="Q237" s="2">
        <v>4</v>
      </c>
      <c r="R237" s="2"/>
      <c r="S237" s="26">
        <v>10</v>
      </c>
      <c r="T237" s="26" t="s">
        <v>1815</v>
      </c>
      <c r="U237" s="26" t="s">
        <v>1815</v>
      </c>
      <c r="V237" s="30"/>
      <c r="W237" s="27" t="s">
        <v>200</v>
      </c>
      <c r="X237" s="27"/>
      <c r="Y237" s="27">
        <f t="shared" si="3"/>
        <v>1.6638888888888891E-2</v>
      </c>
      <c r="Z237" s="27"/>
      <c r="AC237" s="6">
        <v>23.96</v>
      </c>
    </row>
    <row r="238" spans="1:29" ht="12.75" customHeight="1">
      <c r="A238" s="2" t="s">
        <v>678</v>
      </c>
      <c r="B238" s="2" t="s">
        <v>2112</v>
      </c>
      <c r="C238" s="2" t="s">
        <v>2112</v>
      </c>
      <c r="D238" s="2" t="s">
        <v>49</v>
      </c>
      <c r="E238" s="2">
        <v>106</v>
      </c>
      <c r="F238" s="2" t="s">
        <v>156</v>
      </c>
      <c r="G238" s="2"/>
      <c r="H238" s="26">
        <v>0.1</v>
      </c>
      <c r="I238" s="26">
        <v>100000</v>
      </c>
      <c r="J238" s="26">
        <v>100000</v>
      </c>
      <c r="K238" s="27" t="s">
        <v>200</v>
      </c>
      <c r="L238" s="27" t="s">
        <v>234</v>
      </c>
      <c r="M238" s="27" t="s">
        <v>200</v>
      </c>
      <c r="N238" s="27" t="s">
        <v>234</v>
      </c>
      <c r="O238" s="28">
        <v>50</v>
      </c>
      <c r="P238" s="28">
        <v>5</v>
      </c>
      <c r="Q238" s="2">
        <v>4</v>
      </c>
      <c r="R238" s="2"/>
      <c r="S238" s="26">
        <v>10</v>
      </c>
      <c r="T238" s="26" t="s">
        <v>1815</v>
      </c>
      <c r="U238" s="26" t="s">
        <v>1815</v>
      </c>
      <c r="V238" s="30"/>
      <c r="W238" s="27" t="s">
        <v>200</v>
      </c>
      <c r="X238" s="27"/>
      <c r="Y238" s="27">
        <f t="shared" si="3"/>
        <v>9.0972222222222218E-2</v>
      </c>
      <c r="Z238" s="27"/>
      <c r="AC238" s="6">
        <v>131</v>
      </c>
    </row>
    <row r="239" spans="1:29" ht="12.75" customHeight="1">
      <c r="A239" s="2" t="s">
        <v>658</v>
      </c>
      <c r="B239" s="2" t="s">
        <v>2113</v>
      </c>
      <c r="C239" s="2" t="s">
        <v>2113</v>
      </c>
      <c r="D239" s="2" t="s">
        <v>48</v>
      </c>
      <c r="E239" s="2">
        <v>106</v>
      </c>
      <c r="F239" s="2"/>
      <c r="G239" s="2"/>
      <c r="H239" s="26">
        <v>0.1</v>
      </c>
      <c r="I239" s="26">
        <v>100000</v>
      </c>
      <c r="J239" s="26">
        <v>100000</v>
      </c>
      <c r="K239" s="27">
        <v>2000</v>
      </c>
      <c r="L239" s="27">
        <v>2000000000</v>
      </c>
      <c r="M239" s="27">
        <v>300000</v>
      </c>
      <c r="N239" s="27">
        <v>300000000000</v>
      </c>
      <c r="O239" s="28">
        <v>5</v>
      </c>
      <c r="P239" s="28">
        <v>0.05</v>
      </c>
      <c r="Q239" s="2">
        <v>2</v>
      </c>
      <c r="R239" s="2" t="s">
        <v>17</v>
      </c>
      <c r="S239" s="26">
        <v>100</v>
      </c>
      <c r="T239" s="26">
        <v>0.1</v>
      </c>
      <c r="U239" s="26">
        <v>100</v>
      </c>
      <c r="V239" s="30"/>
      <c r="W239" s="27" t="s">
        <v>129</v>
      </c>
      <c r="X239" s="27" t="s">
        <v>200</v>
      </c>
      <c r="Y239" s="27">
        <f t="shared" si="3"/>
        <v>371.8</v>
      </c>
      <c r="Z239" s="27">
        <v>371.8</v>
      </c>
    </row>
    <row r="240" spans="1:29" ht="12.75" customHeight="1">
      <c r="A240" s="2" t="s">
        <v>718</v>
      </c>
      <c r="B240" s="2" t="s">
        <v>2114</v>
      </c>
      <c r="C240" s="2" t="s">
        <v>2114</v>
      </c>
      <c r="D240" s="2" t="s">
        <v>52</v>
      </c>
      <c r="E240" s="2">
        <v>107</v>
      </c>
      <c r="F240" s="2"/>
      <c r="G240" s="2"/>
      <c r="H240" s="26">
        <v>10</v>
      </c>
      <c r="I240" s="26">
        <v>10000000</v>
      </c>
      <c r="J240" s="26">
        <v>10000000</v>
      </c>
      <c r="K240" s="27" t="s">
        <v>200</v>
      </c>
      <c r="L240" s="27" t="s">
        <v>234</v>
      </c>
      <c r="M240" s="27" t="s">
        <v>200</v>
      </c>
      <c r="N240" s="27" t="s">
        <v>234</v>
      </c>
      <c r="O240" s="28">
        <v>50</v>
      </c>
      <c r="P240" s="28">
        <v>5</v>
      </c>
      <c r="Q240" s="2">
        <v>4</v>
      </c>
      <c r="R240" s="2"/>
      <c r="S240" s="26">
        <v>1000</v>
      </c>
      <c r="T240" s="26" t="s">
        <v>1815</v>
      </c>
      <c r="U240" s="26" t="s">
        <v>1815</v>
      </c>
      <c r="V240" s="30"/>
      <c r="W240" s="27" t="s">
        <v>200</v>
      </c>
      <c r="X240" s="27"/>
      <c r="Y240" s="27">
        <f t="shared" si="3"/>
        <v>0.27083333333333331</v>
      </c>
      <c r="Z240" s="27"/>
      <c r="AB240" s="6">
        <v>6.5</v>
      </c>
    </row>
    <row r="241" spans="1:29" ht="12.75" customHeight="1">
      <c r="A241" s="2" t="s">
        <v>688</v>
      </c>
      <c r="B241" s="2" t="s">
        <v>2115</v>
      </c>
      <c r="C241" s="2" t="s">
        <v>2115</v>
      </c>
      <c r="D241" s="2" t="s">
        <v>50</v>
      </c>
      <c r="E241" s="2">
        <v>107</v>
      </c>
      <c r="F241" s="2"/>
      <c r="G241" s="2"/>
      <c r="H241" s="26">
        <v>100</v>
      </c>
      <c r="I241" s="26">
        <v>100000000</v>
      </c>
      <c r="J241" s="26">
        <v>100000000</v>
      </c>
      <c r="K241" s="27"/>
      <c r="L241" s="27" t="s">
        <v>166</v>
      </c>
      <c r="M241" s="27" t="s">
        <v>166</v>
      </c>
      <c r="N241" s="27" t="s">
        <v>234</v>
      </c>
      <c r="O241" s="28">
        <v>50</v>
      </c>
      <c r="P241" s="28">
        <v>5</v>
      </c>
      <c r="Q241" s="2">
        <v>4</v>
      </c>
      <c r="R241" s="2"/>
      <c r="S241" s="26">
        <v>100000</v>
      </c>
      <c r="T241" s="26" t="s">
        <v>1815</v>
      </c>
      <c r="U241" s="26" t="s">
        <v>1815</v>
      </c>
      <c r="V241" s="30"/>
      <c r="W241" s="27" t="s">
        <v>200</v>
      </c>
      <c r="X241" s="27" t="s">
        <v>152</v>
      </c>
      <c r="Y241" s="27">
        <f t="shared" si="3"/>
        <v>2372500000</v>
      </c>
      <c r="Z241" s="27"/>
      <c r="AA241" s="73">
        <v>6500000</v>
      </c>
    </row>
    <row r="242" spans="1:29" ht="12.75" customHeight="1">
      <c r="A242" s="2" t="s">
        <v>680</v>
      </c>
      <c r="B242" s="2" t="s">
        <v>2116</v>
      </c>
      <c r="C242" s="2" t="s">
        <v>2116</v>
      </c>
      <c r="D242" s="2" t="s">
        <v>49</v>
      </c>
      <c r="E242" s="2">
        <v>107</v>
      </c>
      <c r="F242" s="2"/>
      <c r="G242" s="2"/>
      <c r="H242" s="26">
        <v>1</v>
      </c>
      <c r="I242" s="26">
        <v>1000000</v>
      </c>
      <c r="J242" s="26">
        <v>1000000</v>
      </c>
      <c r="K242" s="27" t="s">
        <v>200</v>
      </c>
      <c r="L242" s="27" t="s">
        <v>234</v>
      </c>
      <c r="M242" s="27" t="s">
        <v>200</v>
      </c>
      <c r="N242" s="27" t="s">
        <v>234</v>
      </c>
      <c r="O242" s="28">
        <v>50</v>
      </c>
      <c r="P242" s="28">
        <v>5</v>
      </c>
      <c r="Q242" s="2">
        <v>4</v>
      </c>
      <c r="R242" s="2"/>
      <c r="S242" s="26">
        <v>100</v>
      </c>
      <c r="T242" s="26" t="s">
        <v>1815</v>
      </c>
      <c r="U242" s="26" t="s">
        <v>1815</v>
      </c>
      <c r="V242" s="30"/>
      <c r="W242" s="27" t="s">
        <v>200</v>
      </c>
      <c r="X242" s="27"/>
      <c r="Y242" s="27">
        <f t="shared" si="3"/>
        <v>1.5069444444444444E-2</v>
      </c>
      <c r="Z242" s="27"/>
      <c r="AC242" s="6">
        <v>21.7</v>
      </c>
    </row>
    <row r="243" spans="1:29" ht="12.75" customHeight="1">
      <c r="A243" s="2" t="s">
        <v>706</v>
      </c>
      <c r="B243" s="2" t="s">
        <v>2117</v>
      </c>
      <c r="C243" s="2" t="s">
        <v>2117</v>
      </c>
      <c r="D243" s="2" t="s">
        <v>51</v>
      </c>
      <c r="E243" s="2">
        <v>108</v>
      </c>
      <c r="F243" s="2" t="s">
        <v>156</v>
      </c>
      <c r="G243" s="2"/>
      <c r="H243" s="26">
        <v>1</v>
      </c>
      <c r="I243" s="26">
        <v>1000000</v>
      </c>
      <c r="J243" s="26">
        <v>1000000</v>
      </c>
      <c r="K243" s="27">
        <v>7000</v>
      </c>
      <c r="L243" s="27">
        <v>7000000000</v>
      </c>
      <c r="M243" s="27">
        <v>40000</v>
      </c>
      <c r="N243" s="27">
        <v>40000000000</v>
      </c>
      <c r="O243" s="28">
        <v>5</v>
      </c>
      <c r="P243" s="28">
        <v>0.05</v>
      </c>
      <c r="Q243" s="2">
        <v>2</v>
      </c>
      <c r="R243" s="2" t="s">
        <v>17</v>
      </c>
      <c r="S243" s="26">
        <v>10</v>
      </c>
      <c r="T243" s="26" t="s">
        <v>1815</v>
      </c>
      <c r="U243" s="26">
        <v>10</v>
      </c>
      <c r="V243" s="30"/>
      <c r="W243" s="27" t="s">
        <v>129</v>
      </c>
      <c r="X243" s="27" t="s">
        <v>200</v>
      </c>
      <c r="Y243" s="27">
        <f t="shared" si="3"/>
        <v>159870</v>
      </c>
      <c r="Z243" s="27"/>
      <c r="AA243" s="6">
        <v>438</v>
      </c>
    </row>
    <row r="244" spans="1:29" ht="12.75" customHeight="1">
      <c r="A244" s="2" t="s">
        <v>720</v>
      </c>
      <c r="B244" s="2" t="s">
        <v>2118</v>
      </c>
      <c r="C244" s="2" t="s">
        <v>2118</v>
      </c>
      <c r="D244" s="2" t="s">
        <v>52</v>
      </c>
      <c r="E244" s="2">
        <v>109</v>
      </c>
      <c r="F244" s="2"/>
      <c r="G244" s="2"/>
      <c r="H244" s="26">
        <v>1</v>
      </c>
      <c r="I244" s="26">
        <v>1000000</v>
      </c>
      <c r="J244" s="26">
        <v>1000000</v>
      </c>
      <c r="K244" s="27">
        <v>300000</v>
      </c>
      <c r="L244" s="27">
        <v>300000000000</v>
      </c>
      <c r="M244" s="27">
        <v>20000000</v>
      </c>
      <c r="N244" s="27">
        <v>20000000000000</v>
      </c>
      <c r="O244" s="28">
        <v>5</v>
      </c>
      <c r="P244" s="28">
        <v>0.05</v>
      </c>
      <c r="Q244" s="2">
        <v>2</v>
      </c>
      <c r="R244" s="2"/>
      <c r="S244" s="26">
        <v>10000</v>
      </c>
      <c r="T244" s="26">
        <v>1</v>
      </c>
      <c r="U244" s="26">
        <v>10000</v>
      </c>
      <c r="V244" s="30"/>
      <c r="W244" s="27" t="s">
        <v>200</v>
      </c>
      <c r="X244" s="27" t="s">
        <v>200</v>
      </c>
      <c r="Y244" s="27">
        <f t="shared" si="3"/>
        <v>461.9</v>
      </c>
      <c r="Z244" s="27">
        <v>461.9</v>
      </c>
    </row>
    <row r="245" spans="1:29" ht="12.75" customHeight="1">
      <c r="A245" s="2" t="s">
        <v>734</v>
      </c>
      <c r="B245" s="2" t="s">
        <v>2119</v>
      </c>
      <c r="C245" s="2" t="s">
        <v>2119</v>
      </c>
      <c r="D245" s="2" t="s">
        <v>53</v>
      </c>
      <c r="E245" s="2">
        <v>109</v>
      </c>
      <c r="F245" s="2"/>
      <c r="G245" s="2"/>
      <c r="H245" s="26">
        <v>1</v>
      </c>
      <c r="I245" s="26">
        <v>1000000</v>
      </c>
      <c r="J245" s="26">
        <v>1000000</v>
      </c>
      <c r="K245" s="27" t="s">
        <v>200</v>
      </c>
      <c r="L245" s="27" t="s">
        <v>234</v>
      </c>
      <c r="M245" s="27" t="s">
        <v>200</v>
      </c>
      <c r="N245" s="27" t="s">
        <v>234</v>
      </c>
      <c r="O245" s="28">
        <v>50</v>
      </c>
      <c r="P245" s="28">
        <v>5</v>
      </c>
      <c r="Q245" s="2">
        <v>4</v>
      </c>
      <c r="R245" s="2"/>
      <c r="S245" s="26">
        <v>10</v>
      </c>
      <c r="T245" s="26" t="s">
        <v>1815</v>
      </c>
      <c r="U245" s="26" t="s">
        <v>1815</v>
      </c>
      <c r="V245" s="30"/>
      <c r="W245" s="27" t="s">
        <v>200</v>
      </c>
      <c r="X245" s="27"/>
      <c r="Y245" s="27">
        <f t="shared" si="3"/>
        <v>0.17329166666666665</v>
      </c>
      <c r="Z245" s="27"/>
      <c r="AB245" s="6">
        <v>4.1589999999999998</v>
      </c>
    </row>
    <row r="246" spans="1:29" ht="12.75" customHeight="1">
      <c r="A246" s="2" t="s">
        <v>690</v>
      </c>
      <c r="B246" s="2" t="s">
        <v>2120</v>
      </c>
      <c r="C246" s="2" t="s">
        <v>2120</v>
      </c>
      <c r="D246" s="2" t="s">
        <v>50</v>
      </c>
      <c r="E246" s="2">
        <v>109</v>
      </c>
      <c r="F246" s="2"/>
      <c r="G246" s="2"/>
      <c r="H246" s="26">
        <v>1</v>
      </c>
      <c r="I246" s="26">
        <v>1000000</v>
      </c>
      <c r="J246" s="26">
        <v>1000000</v>
      </c>
      <c r="K246" s="27">
        <v>20000</v>
      </c>
      <c r="L246" s="27">
        <v>20000000000</v>
      </c>
      <c r="M246" s="27">
        <v>20000000</v>
      </c>
      <c r="N246" s="27">
        <v>20000000000000</v>
      </c>
      <c r="O246" s="28">
        <v>5</v>
      </c>
      <c r="P246" s="28">
        <v>0.5</v>
      </c>
      <c r="Q246" s="2">
        <v>3</v>
      </c>
      <c r="R246" s="2"/>
      <c r="S246" s="26">
        <v>1000</v>
      </c>
      <c r="T246" s="26">
        <v>100</v>
      </c>
      <c r="U246" s="26">
        <v>1000</v>
      </c>
      <c r="V246" s="30"/>
      <c r="W246" s="27" t="s">
        <v>200</v>
      </c>
      <c r="X246" s="27" t="s">
        <v>200</v>
      </c>
      <c r="Y246" s="27">
        <f t="shared" si="3"/>
        <v>0.56625000000000003</v>
      </c>
      <c r="Z246" s="27"/>
      <c r="AB246" s="6">
        <v>13.59</v>
      </c>
    </row>
    <row r="247" spans="1:29" ht="12.75" customHeight="1">
      <c r="A247" s="2" t="s">
        <v>708</v>
      </c>
      <c r="B247" s="2" t="s">
        <v>2121</v>
      </c>
      <c r="C247" s="2" t="s">
        <v>2121</v>
      </c>
      <c r="D247" s="2" t="s">
        <v>51</v>
      </c>
      <c r="E247" s="2">
        <v>110</v>
      </c>
      <c r="F247" s="2" t="s">
        <v>156</v>
      </c>
      <c r="G247" s="2"/>
      <c r="H247" s="26">
        <v>1</v>
      </c>
      <c r="I247" s="26">
        <v>1000000</v>
      </c>
      <c r="J247" s="26">
        <v>1000000</v>
      </c>
      <c r="K247" s="27">
        <v>4000</v>
      </c>
      <c r="L247" s="27">
        <v>4000000000</v>
      </c>
      <c r="M247" s="27">
        <v>20000</v>
      </c>
      <c r="N247" s="27">
        <v>20000000000</v>
      </c>
      <c r="O247" s="28">
        <v>5</v>
      </c>
      <c r="P247" s="28">
        <v>0.05</v>
      </c>
      <c r="Q247" s="2">
        <v>2</v>
      </c>
      <c r="R247" s="2"/>
      <c r="S247" s="26">
        <v>10</v>
      </c>
      <c r="T247" s="26">
        <v>0.1</v>
      </c>
      <c r="U247" s="26">
        <v>10</v>
      </c>
      <c r="V247" s="30"/>
      <c r="W247" s="27" t="s">
        <v>129</v>
      </c>
      <c r="X247" s="27" t="s">
        <v>200</v>
      </c>
      <c r="Y247" s="27">
        <f t="shared" si="3"/>
        <v>249.83</v>
      </c>
      <c r="Z247" s="27">
        <v>249.83</v>
      </c>
    </row>
    <row r="248" spans="1:29" ht="12.75" customHeight="1">
      <c r="A248" s="2" t="s">
        <v>738</v>
      </c>
      <c r="B248" s="2" t="s">
        <v>2122</v>
      </c>
      <c r="C248" s="2" t="s">
        <v>2122</v>
      </c>
      <c r="D248" s="2" t="s">
        <v>53</v>
      </c>
      <c r="E248" s="2">
        <v>110</v>
      </c>
      <c r="F248" s="13" t="s">
        <v>164</v>
      </c>
      <c r="G248" s="2"/>
      <c r="H248" s="26">
        <v>0.1</v>
      </c>
      <c r="I248" s="26">
        <v>100000</v>
      </c>
      <c r="J248" s="26">
        <v>100000</v>
      </c>
      <c r="K248" s="27" t="s">
        <v>200</v>
      </c>
      <c r="L248" s="27" t="s">
        <v>234</v>
      </c>
      <c r="M248" s="27" t="s">
        <v>200</v>
      </c>
      <c r="N248" s="27" t="s">
        <v>234</v>
      </c>
      <c r="O248" s="28">
        <v>50</v>
      </c>
      <c r="P248" s="28">
        <v>5</v>
      </c>
      <c r="Q248" s="2">
        <v>4</v>
      </c>
      <c r="R248" s="2" t="s">
        <v>113</v>
      </c>
      <c r="S248" s="26">
        <v>10</v>
      </c>
      <c r="T248" s="26" t="s">
        <v>1815</v>
      </c>
      <c r="U248" s="26" t="s">
        <v>1815</v>
      </c>
      <c r="V248" s="30"/>
      <c r="W248" s="27" t="s">
        <v>113</v>
      </c>
      <c r="X248" s="27"/>
      <c r="Y248" s="27">
        <f t="shared" si="3"/>
        <v>4.7986111111111104E-2</v>
      </c>
      <c r="Z248" s="27"/>
      <c r="AC248" s="6">
        <v>69.099999999999994</v>
      </c>
    </row>
    <row r="249" spans="1:29" ht="12.75" customHeight="1">
      <c r="A249" s="2" t="s">
        <v>736</v>
      </c>
      <c r="B249" s="2" t="s">
        <v>2123</v>
      </c>
      <c r="C249" s="2" t="s">
        <v>2123</v>
      </c>
      <c r="D249" s="2" t="s">
        <v>53</v>
      </c>
      <c r="E249" s="2">
        <v>110</v>
      </c>
      <c r="F249" s="13" t="s">
        <v>163</v>
      </c>
      <c r="G249" s="2"/>
      <c r="H249" s="26">
        <v>1</v>
      </c>
      <c r="I249" s="26">
        <v>1000000</v>
      </c>
      <c r="J249" s="26">
        <v>1000000</v>
      </c>
      <c r="K249" s="27" t="s">
        <v>200</v>
      </c>
      <c r="L249" s="27" t="s">
        <v>234</v>
      </c>
      <c r="M249" s="27" t="s">
        <v>200</v>
      </c>
      <c r="N249" s="27" t="s">
        <v>234</v>
      </c>
      <c r="O249" s="28">
        <v>50</v>
      </c>
      <c r="P249" s="28">
        <v>5</v>
      </c>
      <c r="Q249" s="2">
        <v>4</v>
      </c>
      <c r="R249" s="2" t="s">
        <v>112</v>
      </c>
      <c r="S249" s="26">
        <v>10</v>
      </c>
      <c r="T249" s="26" t="s">
        <v>1815</v>
      </c>
      <c r="U249" s="26" t="s">
        <v>1815</v>
      </c>
      <c r="V249" s="30"/>
      <c r="W249" s="27" t="s">
        <v>112</v>
      </c>
      <c r="X249" s="27"/>
      <c r="Y249" s="27">
        <f t="shared" si="3"/>
        <v>0.20499999999999999</v>
      </c>
      <c r="Z249" s="27"/>
      <c r="AB249" s="6">
        <v>4.92</v>
      </c>
    </row>
    <row r="250" spans="1:29" ht="12.75" customHeight="1">
      <c r="A250" s="2" t="s">
        <v>762</v>
      </c>
      <c r="B250" s="2" t="s">
        <v>2124</v>
      </c>
      <c r="C250" s="2" t="s">
        <v>2124</v>
      </c>
      <c r="D250" s="2" t="s">
        <v>54</v>
      </c>
      <c r="E250" s="2">
        <v>110</v>
      </c>
      <c r="F250" s="2"/>
      <c r="G250" s="2"/>
      <c r="H250" s="26">
        <v>10</v>
      </c>
      <c r="I250" s="26">
        <v>10000000</v>
      </c>
      <c r="J250" s="26">
        <v>10000000</v>
      </c>
      <c r="K250" s="27" t="s">
        <v>200</v>
      </c>
      <c r="L250" s="27" t="s">
        <v>234</v>
      </c>
      <c r="M250" s="27" t="s">
        <v>200</v>
      </c>
      <c r="N250" s="27" t="s">
        <v>234</v>
      </c>
      <c r="O250" s="28">
        <v>5</v>
      </c>
      <c r="P250" s="28">
        <v>0.5</v>
      </c>
      <c r="Q250" s="2">
        <v>3</v>
      </c>
      <c r="R250" s="2"/>
      <c r="S250" s="26">
        <v>100</v>
      </c>
      <c r="T250" s="26" t="s">
        <v>1815</v>
      </c>
      <c r="U250" s="26" t="s">
        <v>1815</v>
      </c>
      <c r="V250" s="30"/>
      <c r="W250" s="27" t="s">
        <v>200</v>
      </c>
      <c r="X250" s="27"/>
      <c r="Y250" s="27">
        <f t="shared" si="3"/>
        <v>0.17308333333333334</v>
      </c>
      <c r="Z250" s="27"/>
      <c r="AB250" s="6">
        <v>4.1539999999999999</v>
      </c>
    </row>
    <row r="251" spans="1:29" ht="12.75" customHeight="1">
      <c r="A251" s="2" t="s">
        <v>710</v>
      </c>
      <c r="B251" s="2" t="s">
        <v>2125</v>
      </c>
      <c r="C251" s="2" t="s">
        <v>2125</v>
      </c>
      <c r="D251" s="2" t="s">
        <v>51</v>
      </c>
      <c r="E251" s="2">
        <v>111</v>
      </c>
      <c r="F251" s="2"/>
      <c r="G251" s="2"/>
      <c r="H251" s="26">
        <v>1</v>
      </c>
      <c r="I251" s="26">
        <v>1000000</v>
      </c>
      <c r="J251" s="26">
        <v>1000000</v>
      </c>
      <c r="K251" s="27">
        <v>20000</v>
      </c>
      <c r="L251" s="27">
        <v>20000000000</v>
      </c>
      <c r="M251" s="27">
        <v>2000000</v>
      </c>
      <c r="N251" s="27">
        <v>2000000000000</v>
      </c>
      <c r="O251" s="28">
        <v>5</v>
      </c>
      <c r="P251" s="28">
        <v>0.5</v>
      </c>
      <c r="Q251" s="2">
        <v>3</v>
      </c>
      <c r="R251" s="2"/>
      <c r="S251" s="26">
        <v>1000</v>
      </c>
      <c r="T251" s="26">
        <v>100</v>
      </c>
      <c r="U251" s="26">
        <v>1000</v>
      </c>
      <c r="V251" s="30"/>
      <c r="W251" s="27" t="s">
        <v>200</v>
      </c>
      <c r="X251" s="27" t="s">
        <v>200</v>
      </c>
      <c r="Y251" s="27">
        <f t="shared" si="3"/>
        <v>7.45</v>
      </c>
      <c r="Z251" s="27">
        <v>7.45</v>
      </c>
    </row>
    <row r="252" spans="1:29" ht="12.75" customHeight="1">
      <c r="A252" s="2" t="s">
        <v>740</v>
      </c>
      <c r="B252" s="2" t="s">
        <v>2126</v>
      </c>
      <c r="C252" s="2" t="s">
        <v>2126</v>
      </c>
      <c r="D252" s="2" t="s">
        <v>53</v>
      </c>
      <c r="E252" s="2">
        <v>111</v>
      </c>
      <c r="F252" s="2"/>
      <c r="G252" s="2"/>
      <c r="H252" s="26">
        <v>1</v>
      </c>
      <c r="I252" s="26">
        <v>1000000</v>
      </c>
      <c r="J252" s="26">
        <v>1000000</v>
      </c>
      <c r="K252" s="27">
        <v>30000</v>
      </c>
      <c r="L252" s="27">
        <v>30000000000</v>
      </c>
      <c r="M252" s="27">
        <v>200000</v>
      </c>
      <c r="N252" s="27">
        <v>200000000000</v>
      </c>
      <c r="O252" s="28">
        <v>5</v>
      </c>
      <c r="P252" s="28">
        <v>0.5</v>
      </c>
      <c r="Q252" s="2">
        <v>3</v>
      </c>
      <c r="R252" s="2"/>
      <c r="S252" s="26">
        <v>100</v>
      </c>
      <c r="T252" s="26">
        <v>10</v>
      </c>
      <c r="U252" s="26">
        <v>100</v>
      </c>
      <c r="V252" s="30"/>
      <c r="W252" s="27" t="s">
        <v>200</v>
      </c>
      <c r="X252" s="27" t="s">
        <v>200</v>
      </c>
      <c r="Y252" s="27">
        <f t="shared" si="3"/>
        <v>2.8047</v>
      </c>
      <c r="Z252" s="27">
        <v>2.8047</v>
      </c>
    </row>
    <row r="253" spans="1:29" ht="12.75" customHeight="1">
      <c r="A253" s="2" t="s">
        <v>764</v>
      </c>
      <c r="B253" s="2" t="s">
        <v>2127</v>
      </c>
      <c r="C253" s="2" t="s">
        <v>2127</v>
      </c>
      <c r="D253" s="2" t="s">
        <v>54</v>
      </c>
      <c r="E253" s="2">
        <v>111</v>
      </c>
      <c r="F253" s="2"/>
      <c r="G253" s="2"/>
      <c r="H253" s="26">
        <v>1</v>
      </c>
      <c r="I253" s="26">
        <v>1000000</v>
      </c>
      <c r="J253" s="26">
        <v>1000000</v>
      </c>
      <c r="K253" s="27" t="s">
        <v>200</v>
      </c>
      <c r="L253" s="27" t="s">
        <v>234</v>
      </c>
      <c r="M253" s="27" t="s">
        <v>200</v>
      </c>
      <c r="N253" s="27" t="s">
        <v>234</v>
      </c>
      <c r="O253" s="28">
        <v>50</v>
      </c>
      <c r="P253" s="28">
        <v>5</v>
      </c>
      <c r="Q253" s="2">
        <v>4</v>
      </c>
      <c r="R253" s="2"/>
      <c r="S253" s="26">
        <v>100</v>
      </c>
      <c r="T253" s="26" t="s">
        <v>1815</v>
      </c>
      <c r="U253" s="26" t="s">
        <v>1815</v>
      </c>
      <c r="V253" s="30"/>
      <c r="W253" s="27" t="s">
        <v>200</v>
      </c>
      <c r="X253" s="27"/>
      <c r="Y253" s="27">
        <f t="shared" si="3"/>
        <v>2.4513888888888887E-2</v>
      </c>
      <c r="Z253" s="27"/>
      <c r="AC253" s="6">
        <v>35.299999999999997</v>
      </c>
    </row>
    <row r="254" spans="1:29" ht="12.75" customHeight="1">
      <c r="A254" s="2" t="s">
        <v>712</v>
      </c>
      <c r="B254" s="2" t="s">
        <v>2128</v>
      </c>
      <c r="C254" s="2" t="s">
        <v>2128</v>
      </c>
      <c r="D254" s="2" t="s">
        <v>51</v>
      </c>
      <c r="E254" s="2">
        <v>112</v>
      </c>
      <c r="F254" s="2"/>
      <c r="G254" s="2"/>
      <c r="H254" s="26">
        <v>0.1</v>
      </c>
      <c r="I254" s="26">
        <v>100000</v>
      </c>
      <c r="J254" s="26">
        <v>100000</v>
      </c>
      <c r="K254" s="27" t="s">
        <v>200</v>
      </c>
      <c r="L254" s="27" t="s">
        <v>234</v>
      </c>
      <c r="M254" s="27" t="s">
        <v>200</v>
      </c>
      <c r="N254" s="27" t="s">
        <v>234</v>
      </c>
      <c r="O254" s="28">
        <v>5</v>
      </c>
      <c r="P254" s="28">
        <v>0.5</v>
      </c>
      <c r="Q254" s="2">
        <v>3</v>
      </c>
      <c r="R254" s="2"/>
      <c r="S254" s="26">
        <v>10</v>
      </c>
      <c r="T254" s="26" t="s">
        <v>1815</v>
      </c>
      <c r="U254" s="26" t="s">
        <v>1815</v>
      </c>
      <c r="V254" s="30"/>
      <c r="W254" s="27" t="s">
        <v>200</v>
      </c>
      <c r="X254" s="27"/>
      <c r="Y254" s="27">
        <f t="shared" si="3"/>
        <v>0.13041666666666665</v>
      </c>
      <c r="Z254" s="27"/>
      <c r="AB254" s="6">
        <v>3.13</v>
      </c>
    </row>
    <row r="255" spans="1:29" ht="12.75" customHeight="1">
      <c r="A255" s="2" t="s">
        <v>742</v>
      </c>
      <c r="B255" s="2" t="s">
        <v>2129</v>
      </c>
      <c r="C255" s="2" t="s">
        <v>2129</v>
      </c>
      <c r="D255" s="2" t="s">
        <v>53</v>
      </c>
      <c r="E255" s="2">
        <v>112</v>
      </c>
      <c r="F255" s="2"/>
      <c r="G255" s="2"/>
      <c r="H255" s="26">
        <v>1</v>
      </c>
      <c r="I255" s="26">
        <v>1000000</v>
      </c>
      <c r="J255" s="26">
        <v>1000000</v>
      </c>
      <c r="K255" s="27" t="s">
        <v>200</v>
      </c>
      <c r="L255" s="27" t="s">
        <v>234</v>
      </c>
      <c r="M255" s="27" t="s">
        <v>200</v>
      </c>
      <c r="N255" s="27" t="s">
        <v>234</v>
      </c>
      <c r="O255" s="28">
        <v>50</v>
      </c>
      <c r="P255" s="28">
        <v>5</v>
      </c>
      <c r="Q255" s="2">
        <v>4</v>
      </c>
      <c r="R255" s="2"/>
      <c r="S255" s="26">
        <v>100</v>
      </c>
      <c r="T255" s="26" t="s">
        <v>1815</v>
      </c>
      <c r="U255" s="26" t="s">
        <v>1815</v>
      </c>
      <c r="V255" s="30"/>
      <c r="W255" s="27" t="s">
        <v>200</v>
      </c>
      <c r="X255" s="27"/>
      <c r="Y255" s="27">
        <f t="shared" si="3"/>
        <v>1.0333333333333333E-2</v>
      </c>
      <c r="Z255" s="27"/>
      <c r="AC255" s="6">
        <v>14.88</v>
      </c>
    </row>
    <row r="256" spans="1:29" ht="12.75" customHeight="1">
      <c r="A256" s="2" t="s">
        <v>724</v>
      </c>
      <c r="B256" s="2" t="s">
        <v>2130</v>
      </c>
      <c r="C256" s="2" t="s">
        <v>2130</v>
      </c>
      <c r="D256" s="2" t="s">
        <v>52</v>
      </c>
      <c r="E256" s="2">
        <v>113</v>
      </c>
      <c r="F256" s="2" t="s">
        <v>156</v>
      </c>
      <c r="G256" s="2"/>
      <c r="H256" s="26">
        <v>1</v>
      </c>
      <c r="I256" s="26">
        <v>1000000</v>
      </c>
      <c r="J256" s="26">
        <v>1000000</v>
      </c>
      <c r="K256" s="27">
        <v>400000</v>
      </c>
      <c r="L256" s="27">
        <v>400000000000</v>
      </c>
      <c r="M256" s="27">
        <v>40000000</v>
      </c>
      <c r="N256" s="27">
        <v>40000000000000</v>
      </c>
      <c r="O256" s="28">
        <v>5</v>
      </c>
      <c r="P256" s="28">
        <v>0.05</v>
      </c>
      <c r="Q256" s="2">
        <v>2</v>
      </c>
      <c r="R256" s="2"/>
      <c r="S256" s="26">
        <v>1000</v>
      </c>
      <c r="T256" s="26" t="s">
        <v>1815</v>
      </c>
      <c r="U256" s="26" t="s">
        <v>1815</v>
      </c>
      <c r="V256" s="30"/>
      <c r="W256" s="27" t="s">
        <v>200</v>
      </c>
      <c r="X256" s="27" t="s">
        <v>200</v>
      </c>
      <c r="Y256" s="27">
        <f t="shared" si="3"/>
        <v>5146.5</v>
      </c>
      <c r="Z256" s="27"/>
      <c r="AA256" s="6">
        <v>14.1</v>
      </c>
    </row>
    <row r="257" spans="1:30" ht="12.75" customHeight="1">
      <c r="A257" s="2" t="s">
        <v>722</v>
      </c>
      <c r="B257" s="2" t="s">
        <v>2131</v>
      </c>
      <c r="C257" s="2" t="s">
        <v>2131</v>
      </c>
      <c r="D257" s="2" t="s">
        <v>52</v>
      </c>
      <c r="E257" s="2">
        <v>113</v>
      </c>
      <c r="F257" s="2"/>
      <c r="G257" s="2"/>
      <c r="H257" s="26">
        <v>1</v>
      </c>
      <c r="I257" s="26">
        <v>1000000</v>
      </c>
      <c r="J257" s="26">
        <v>1000000</v>
      </c>
      <c r="K257" s="27" t="s">
        <v>200</v>
      </c>
      <c r="L257" s="27" t="s">
        <v>234</v>
      </c>
      <c r="M257" s="27" t="s">
        <v>200</v>
      </c>
      <c r="N257" s="27" t="s">
        <v>234</v>
      </c>
      <c r="O257" s="28">
        <v>50</v>
      </c>
      <c r="P257" s="28">
        <v>5</v>
      </c>
      <c r="Q257" s="2">
        <v>4</v>
      </c>
      <c r="R257" s="2"/>
      <c r="S257" s="26">
        <v>1000</v>
      </c>
      <c r="T257" s="26" t="s">
        <v>1815</v>
      </c>
      <c r="U257" s="26" t="s">
        <v>1815</v>
      </c>
      <c r="V257" s="30"/>
      <c r="W257" s="27" t="s">
        <v>200</v>
      </c>
      <c r="X257" s="27"/>
      <c r="Y257" s="27">
        <f t="shared" si="3"/>
        <v>2.9346E+18</v>
      </c>
      <c r="Z257" s="27"/>
      <c r="AA257" s="73">
        <v>8040000000000000</v>
      </c>
    </row>
    <row r="258" spans="1:30" ht="12.75" customHeight="1">
      <c r="A258" s="2" t="s">
        <v>744</v>
      </c>
      <c r="B258" s="2" t="s">
        <v>2132</v>
      </c>
      <c r="C258" s="2" t="s">
        <v>2132</v>
      </c>
      <c r="D258" s="2" t="s">
        <v>53</v>
      </c>
      <c r="E258" s="2">
        <v>113</v>
      </c>
      <c r="F258" s="2" t="s">
        <v>156</v>
      </c>
      <c r="G258" s="2"/>
      <c r="H258" s="26">
        <v>1</v>
      </c>
      <c r="I258" s="26">
        <v>1000000</v>
      </c>
      <c r="J258" s="26">
        <v>1000000</v>
      </c>
      <c r="K258" s="27">
        <v>40000</v>
      </c>
      <c r="L258" s="27">
        <v>40000000000</v>
      </c>
      <c r="M258" s="27">
        <v>300000</v>
      </c>
      <c r="N258" s="27">
        <v>300000000000</v>
      </c>
      <c r="O258" s="28">
        <v>50</v>
      </c>
      <c r="P258" s="28">
        <v>5</v>
      </c>
      <c r="Q258" s="2">
        <v>4</v>
      </c>
      <c r="R258" s="2"/>
      <c r="S258" s="26">
        <v>100</v>
      </c>
      <c r="T258" s="26">
        <v>100</v>
      </c>
      <c r="U258" s="26">
        <v>100</v>
      </c>
      <c r="V258" s="30"/>
      <c r="W258" s="27" t="s">
        <v>200</v>
      </c>
      <c r="X258" s="27" t="s">
        <v>200</v>
      </c>
      <c r="Y258" s="27">
        <f t="shared" si="3"/>
        <v>6.9080555555555562E-2</v>
      </c>
      <c r="Z258" s="27"/>
      <c r="AC258" s="6">
        <v>99.475999999999999</v>
      </c>
    </row>
    <row r="259" spans="1:30" ht="12.75" customHeight="1">
      <c r="A259" s="2" t="s">
        <v>766</v>
      </c>
      <c r="B259" s="2" t="s">
        <v>2133</v>
      </c>
      <c r="C259" s="2" t="s">
        <v>2133</v>
      </c>
      <c r="D259" s="2" t="s">
        <v>54</v>
      </c>
      <c r="E259" s="2">
        <v>113</v>
      </c>
      <c r="F259" s="2"/>
      <c r="G259" s="2"/>
      <c r="H259" s="26">
        <v>10</v>
      </c>
      <c r="I259" s="26">
        <v>10000000</v>
      </c>
      <c r="J259" s="26">
        <v>10000000</v>
      </c>
      <c r="K259" s="27">
        <v>40000</v>
      </c>
      <c r="L259" s="27">
        <v>40000000000</v>
      </c>
      <c r="M259" s="27">
        <v>300000</v>
      </c>
      <c r="N259" s="27">
        <v>300000000000</v>
      </c>
      <c r="O259" s="28">
        <v>5</v>
      </c>
      <c r="P259" s="28">
        <v>0.5</v>
      </c>
      <c r="Q259" s="2">
        <v>3</v>
      </c>
      <c r="R259" s="2"/>
      <c r="S259" s="26">
        <v>1000</v>
      </c>
      <c r="T259" s="26">
        <v>1</v>
      </c>
      <c r="U259" s="26">
        <v>1000</v>
      </c>
      <c r="V259" s="30"/>
      <c r="W259" s="27" t="s">
        <v>129</v>
      </c>
      <c r="X259" s="27" t="s">
        <v>200</v>
      </c>
      <c r="Y259" s="27">
        <f t="shared" ref="Y259:Y322" si="4">Z259+AA259*365+AB259/24+AC259/(24*60)+AD259/(24*3600)</f>
        <v>115.09</v>
      </c>
      <c r="Z259" s="27">
        <v>115.09</v>
      </c>
    </row>
    <row r="260" spans="1:30" ht="12.75" customHeight="1">
      <c r="A260" s="2" t="s">
        <v>748</v>
      </c>
      <c r="B260" s="2" t="s">
        <v>2134</v>
      </c>
      <c r="C260" s="2" t="s">
        <v>2134</v>
      </c>
      <c r="D260" s="2" t="s">
        <v>53</v>
      </c>
      <c r="E260" s="2">
        <v>114</v>
      </c>
      <c r="F260" s="2" t="s">
        <v>156</v>
      </c>
      <c r="G260" s="2"/>
      <c r="H260" s="26">
        <v>1</v>
      </c>
      <c r="I260" s="26">
        <v>1000000</v>
      </c>
      <c r="J260" s="26">
        <v>1000000</v>
      </c>
      <c r="K260" s="27">
        <v>100000</v>
      </c>
      <c r="L260" s="69">
        <v>100000000000</v>
      </c>
      <c r="M260" s="27">
        <v>800000</v>
      </c>
      <c r="N260" s="27">
        <v>800000000000</v>
      </c>
      <c r="O260" s="28">
        <v>5</v>
      </c>
      <c r="P260" s="28">
        <v>0.05</v>
      </c>
      <c r="Q260" s="2">
        <v>2</v>
      </c>
      <c r="R260" s="2"/>
      <c r="S260" s="26">
        <v>100</v>
      </c>
      <c r="T260" s="26">
        <v>10</v>
      </c>
      <c r="U260" s="26">
        <v>100</v>
      </c>
      <c r="V260" s="30"/>
      <c r="W260" s="27" t="s">
        <v>129</v>
      </c>
      <c r="X260" s="27" t="s">
        <v>200</v>
      </c>
      <c r="Y260" s="27">
        <f t="shared" si="4"/>
        <v>49.51</v>
      </c>
      <c r="Z260" s="27">
        <v>49.51</v>
      </c>
    </row>
    <row r="261" spans="1:30" ht="12.75" customHeight="1">
      <c r="A261" s="2" t="s">
        <v>746</v>
      </c>
      <c r="B261" s="2" t="s">
        <v>2135</v>
      </c>
      <c r="C261" s="2" t="s">
        <v>2135</v>
      </c>
      <c r="D261" s="2" t="s">
        <v>53</v>
      </c>
      <c r="E261" s="2">
        <v>114</v>
      </c>
      <c r="F261" s="2"/>
      <c r="G261" s="2"/>
      <c r="H261" s="26">
        <v>0.1</v>
      </c>
      <c r="I261" s="26">
        <v>100000</v>
      </c>
      <c r="J261" s="26">
        <v>100000</v>
      </c>
      <c r="K261" s="27" t="s">
        <v>200</v>
      </c>
      <c r="L261" s="27" t="s">
        <v>234</v>
      </c>
      <c r="M261" s="27" t="s">
        <v>200</v>
      </c>
      <c r="N261" s="27" t="s">
        <v>234</v>
      </c>
      <c r="O261" s="28" t="s">
        <v>200</v>
      </c>
      <c r="P261" s="28" t="s">
        <v>200</v>
      </c>
      <c r="Q261" s="13" t="s">
        <v>176</v>
      </c>
      <c r="R261" s="2"/>
      <c r="S261" s="26">
        <v>1000</v>
      </c>
      <c r="T261" s="26" t="s">
        <v>1815</v>
      </c>
      <c r="U261" s="26" t="s">
        <v>1815</v>
      </c>
      <c r="V261" s="30"/>
      <c r="W261" s="27" t="s">
        <v>200</v>
      </c>
      <c r="X261" s="27"/>
      <c r="Y261" s="27">
        <f t="shared" si="4"/>
        <v>8.3217592592592599E-4</v>
      </c>
      <c r="Z261" s="27"/>
      <c r="AD261" s="6">
        <v>71.900000000000006</v>
      </c>
    </row>
    <row r="262" spans="1:30" ht="12.75" customHeight="1">
      <c r="A262" s="2" t="s">
        <v>714</v>
      </c>
      <c r="B262" s="2" t="s">
        <v>2136</v>
      </c>
      <c r="C262" s="2" t="s">
        <v>2136</v>
      </c>
      <c r="D262" s="2" t="s">
        <v>51</v>
      </c>
      <c r="E262" s="2">
        <v>115</v>
      </c>
      <c r="F262" s="2"/>
      <c r="G262" s="2"/>
      <c r="H262" s="26">
        <v>0.1</v>
      </c>
      <c r="I262" s="26">
        <v>100000</v>
      </c>
      <c r="J262" s="26">
        <v>100000</v>
      </c>
      <c r="K262" s="27" t="s">
        <v>200</v>
      </c>
      <c r="L262" s="27" t="s">
        <v>234</v>
      </c>
      <c r="M262" s="27" t="s">
        <v>200</v>
      </c>
      <c r="N262" s="27" t="s">
        <v>234</v>
      </c>
      <c r="O262" s="28">
        <v>50</v>
      </c>
      <c r="P262" s="28">
        <v>5</v>
      </c>
      <c r="Q262" s="2">
        <v>4</v>
      </c>
      <c r="R262" s="2"/>
      <c r="S262" s="26">
        <v>10</v>
      </c>
      <c r="T262" s="26" t="s">
        <v>1815</v>
      </c>
      <c r="U262" s="26" t="s">
        <v>1815</v>
      </c>
      <c r="V262" s="30"/>
      <c r="W262" s="27" t="s">
        <v>200</v>
      </c>
      <c r="X262" s="27"/>
      <c r="Y262" s="27">
        <f t="shared" si="4"/>
        <v>1.3888888888888888E-2</v>
      </c>
      <c r="Z262" s="27"/>
      <c r="AC262" s="6">
        <v>20</v>
      </c>
    </row>
    <row r="263" spans="1:30" ht="12.75" customHeight="1">
      <c r="A263" s="2" t="s">
        <v>728</v>
      </c>
      <c r="B263" s="2" t="s">
        <v>2137</v>
      </c>
      <c r="C263" s="2" t="s">
        <v>2137</v>
      </c>
      <c r="D263" s="2" t="s">
        <v>52</v>
      </c>
      <c r="E263" s="2">
        <v>115</v>
      </c>
      <c r="F263" s="2" t="s">
        <v>156</v>
      </c>
      <c r="G263" s="2"/>
      <c r="H263" s="26">
        <v>1</v>
      </c>
      <c r="I263" s="26">
        <v>1000000</v>
      </c>
      <c r="J263" s="26">
        <v>1000000</v>
      </c>
      <c r="K263" s="27">
        <v>5000</v>
      </c>
      <c r="L263" s="27">
        <v>5000000000</v>
      </c>
      <c r="M263" s="27">
        <v>3000000</v>
      </c>
      <c r="N263" s="27">
        <v>3000000000000</v>
      </c>
      <c r="O263" s="28">
        <v>5</v>
      </c>
      <c r="P263" s="28">
        <v>0.05</v>
      </c>
      <c r="Q263" s="2">
        <v>2</v>
      </c>
      <c r="R263" s="2"/>
      <c r="S263" s="26">
        <v>1000</v>
      </c>
      <c r="T263" s="26">
        <v>100</v>
      </c>
      <c r="U263" s="26">
        <v>1000</v>
      </c>
      <c r="V263" s="30"/>
      <c r="W263" s="27" t="s">
        <v>200</v>
      </c>
      <c r="X263" s="27" t="s">
        <v>200</v>
      </c>
      <c r="Y263" s="27">
        <f t="shared" si="4"/>
        <v>44.56</v>
      </c>
      <c r="Z263" s="27">
        <v>44.56</v>
      </c>
    </row>
    <row r="264" spans="1:30" ht="12.75" customHeight="1">
      <c r="A264" s="2" t="s">
        <v>726</v>
      </c>
      <c r="B264" s="2" t="s">
        <v>2138</v>
      </c>
      <c r="C264" s="2" t="s">
        <v>2138</v>
      </c>
      <c r="D264" s="2" t="s">
        <v>52</v>
      </c>
      <c r="E264" s="2">
        <v>115</v>
      </c>
      <c r="F264" s="2"/>
      <c r="G264" s="2"/>
      <c r="H264" s="26">
        <v>1</v>
      </c>
      <c r="I264" s="26">
        <v>1000000</v>
      </c>
      <c r="J264" s="26">
        <v>1000000</v>
      </c>
      <c r="K264" s="27">
        <v>30000</v>
      </c>
      <c r="L264" s="27">
        <v>30000000000</v>
      </c>
      <c r="M264" s="27">
        <v>200000</v>
      </c>
      <c r="N264" s="27">
        <v>200000000000</v>
      </c>
      <c r="O264" s="28">
        <v>5</v>
      </c>
      <c r="P264" s="28">
        <v>0.5</v>
      </c>
      <c r="Q264" s="2">
        <v>3</v>
      </c>
      <c r="R264" s="2"/>
      <c r="S264" s="26">
        <v>100</v>
      </c>
      <c r="T264" s="26">
        <v>10</v>
      </c>
      <c r="U264" s="26">
        <v>100</v>
      </c>
      <c r="V264" s="30"/>
      <c r="W264" s="27" t="s">
        <v>129</v>
      </c>
      <c r="X264" s="27" t="s">
        <v>200</v>
      </c>
      <c r="Y264" s="27">
        <f t="shared" si="4"/>
        <v>2.2275</v>
      </c>
      <c r="Z264" s="27"/>
      <c r="AB264" s="6">
        <v>53.46</v>
      </c>
    </row>
    <row r="265" spans="1:30" ht="12.75" customHeight="1">
      <c r="A265" s="2" t="s">
        <v>752</v>
      </c>
      <c r="B265" s="2" t="s">
        <v>2139</v>
      </c>
      <c r="C265" s="2" t="s">
        <v>2139</v>
      </c>
      <c r="D265" s="2" t="s">
        <v>53</v>
      </c>
      <c r="E265" s="2">
        <v>115</v>
      </c>
      <c r="F265" s="2" t="s">
        <v>156</v>
      </c>
      <c r="G265" s="2"/>
      <c r="H265" s="26">
        <v>1</v>
      </c>
      <c r="I265" s="26">
        <v>1000000</v>
      </c>
      <c r="J265" s="26">
        <v>1000000</v>
      </c>
      <c r="K265" s="27">
        <v>70000</v>
      </c>
      <c r="L265" s="27">
        <v>70000000000</v>
      </c>
      <c r="M265" s="27">
        <v>400000</v>
      </c>
      <c r="N265" s="27">
        <v>400000000000</v>
      </c>
      <c r="O265" s="28">
        <v>50</v>
      </c>
      <c r="P265" s="28">
        <v>5</v>
      </c>
      <c r="Q265" s="2">
        <v>4</v>
      </c>
      <c r="R265" s="2"/>
      <c r="S265" s="26">
        <v>100</v>
      </c>
      <c r="T265" s="26">
        <v>100</v>
      </c>
      <c r="U265" s="26">
        <v>100</v>
      </c>
      <c r="V265" s="30"/>
      <c r="W265" s="27" t="s">
        <v>200</v>
      </c>
      <c r="X265" s="27" t="s">
        <v>200</v>
      </c>
      <c r="Y265" s="27">
        <f t="shared" si="4"/>
        <v>0.18691666666666665</v>
      </c>
      <c r="Z265" s="27"/>
      <c r="AB265" s="6">
        <v>4.4859999999999998</v>
      </c>
    </row>
    <row r="266" spans="1:30" ht="12.75" customHeight="1">
      <c r="A266" s="2" t="s">
        <v>750</v>
      </c>
      <c r="B266" s="2" t="s">
        <v>2140</v>
      </c>
      <c r="C266" s="2" t="s">
        <v>2140</v>
      </c>
      <c r="D266" s="2" t="s">
        <v>53</v>
      </c>
      <c r="E266" s="2">
        <v>115</v>
      </c>
      <c r="F266" s="2"/>
      <c r="G266" s="2"/>
      <c r="H266" s="26">
        <v>0.1</v>
      </c>
      <c r="I266" s="26">
        <v>100000</v>
      </c>
      <c r="J266" s="26">
        <v>100000</v>
      </c>
      <c r="K266" s="27" t="s">
        <v>200</v>
      </c>
      <c r="L266" s="27" t="s">
        <v>234</v>
      </c>
      <c r="M266" s="27" t="s">
        <v>200</v>
      </c>
      <c r="N266" s="27" t="s">
        <v>234</v>
      </c>
      <c r="O266" s="28">
        <v>50</v>
      </c>
      <c r="P266" s="28">
        <v>5</v>
      </c>
      <c r="Q266" s="2">
        <v>4</v>
      </c>
      <c r="R266" s="2"/>
      <c r="S266" s="26">
        <v>1000</v>
      </c>
      <c r="T266" s="26" t="s">
        <v>1815</v>
      </c>
      <c r="U266" s="26" t="s">
        <v>1815</v>
      </c>
      <c r="V266" s="30"/>
      <c r="W266" s="27" t="s">
        <v>200</v>
      </c>
      <c r="X266" s="27"/>
      <c r="Y266" s="27">
        <f t="shared" si="4"/>
        <v>1.60965E+17</v>
      </c>
      <c r="Z266" s="27"/>
      <c r="AA266" s="73">
        <v>441000000000000</v>
      </c>
    </row>
    <row r="267" spans="1:30" ht="12.75" customHeight="1">
      <c r="A267" s="2" t="s">
        <v>788</v>
      </c>
      <c r="B267" s="2" t="s">
        <v>2141</v>
      </c>
      <c r="C267" s="2" t="s">
        <v>2141</v>
      </c>
      <c r="D267" s="2" t="s">
        <v>55</v>
      </c>
      <c r="E267" s="2">
        <v>115</v>
      </c>
      <c r="F267" s="2"/>
      <c r="G267" s="2"/>
      <c r="H267" s="26">
        <v>1</v>
      </c>
      <c r="I267" s="26">
        <v>1000000</v>
      </c>
      <c r="J267" s="26">
        <v>1000000</v>
      </c>
      <c r="K267" s="27" t="s">
        <v>200</v>
      </c>
      <c r="L267" s="27" t="s">
        <v>234</v>
      </c>
      <c r="M267" s="27" t="s">
        <v>200</v>
      </c>
      <c r="N267" s="27" t="s">
        <v>234</v>
      </c>
      <c r="O267" s="28">
        <v>50</v>
      </c>
      <c r="P267" s="28">
        <v>5</v>
      </c>
      <c r="Q267" s="2">
        <v>4</v>
      </c>
      <c r="R267" s="2"/>
      <c r="S267" s="26">
        <v>10</v>
      </c>
      <c r="T267" s="26" t="s">
        <v>1815</v>
      </c>
      <c r="U267" s="26" t="s">
        <v>1815</v>
      </c>
      <c r="V267" s="30"/>
      <c r="W267" s="27" t="s">
        <v>200</v>
      </c>
      <c r="X267" s="27"/>
      <c r="Y267" s="27">
        <f t="shared" si="4"/>
        <v>2.2291666666666668E-2</v>
      </c>
      <c r="Z267" s="27"/>
      <c r="AC267" s="6">
        <v>32.1</v>
      </c>
    </row>
    <row r="268" spans="1:30" ht="12.75" customHeight="1">
      <c r="A268" s="2" t="s">
        <v>754</v>
      </c>
      <c r="B268" s="2" t="s">
        <v>2142</v>
      </c>
      <c r="C268" s="2" t="s">
        <v>2142</v>
      </c>
      <c r="D268" s="2" t="s">
        <v>53</v>
      </c>
      <c r="E268" s="2">
        <v>116</v>
      </c>
      <c r="F268" s="2" t="s">
        <v>156</v>
      </c>
      <c r="G268" s="2"/>
      <c r="H268" s="26">
        <v>0.1</v>
      </c>
      <c r="I268" s="26">
        <v>100000</v>
      </c>
      <c r="J268" s="26">
        <v>100000</v>
      </c>
      <c r="K268" s="27" t="s">
        <v>200</v>
      </c>
      <c r="L268" s="27" t="s">
        <v>234</v>
      </c>
      <c r="M268" s="27" t="s">
        <v>200</v>
      </c>
      <c r="N268" s="27" t="s">
        <v>234</v>
      </c>
      <c r="O268" s="28">
        <v>50</v>
      </c>
      <c r="P268" s="28">
        <v>5</v>
      </c>
      <c r="Q268" s="2">
        <v>4</v>
      </c>
      <c r="R268" s="2"/>
      <c r="S268" s="26">
        <v>10</v>
      </c>
      <c r="T268" s="26" t="s">
        <v>1815</v>
      </c>
      <c r="U268" s="26" t="s">
        <v>1815</v>
      </c>
      <c r="V268" s="30"/>
      <c r="W268" s="27" t="s">
        <v>200</v>
      </c>
      <c r="X268" s="27"/>
      <c r="Y268" s="27">
        <f t="shared" si="4"/>
        <v>3.7701388888888888E-2</v>
      </c>
      <c r="Z268" s="27"/>
      <c r="AC268" s="6">
        <v>54.29</v>
      </c>
    </row>
    <row r="269" spans="1:30" ht="12.75" customHeight="1">
      <c r="A269" s="2" t="s">
        <v>792</v>
      </c>
      <c r="B269" s="2" t="s">
        <v>2143</v>
      </c>
      <c r="C269" s="2" t="s">
        <v>2143</v>
      </c>
      <c r="D269" s="2" t="s">
        <v>55</v>
      </c>
      <c r="E269" s="2">
        <v>116</v>
      </c>
      <c r="F269" s="2" t="s">
        <v>156</v>
      </c>
      <c r="G269" s="2"/>
      <c r="H269" s="26">
        <v>0.1</v>
      </c>
      <c r="I269" s="26">
        <v>100000</v>
      </c>
      <c r="J269" s="26">
        <v>100000</v>
      </c>
      <c r="K269" s="27" t="s">
        <v>200</v>
      </c>
      <c r="L269" s="27" t="s">
        <v>234</v>
      </c>
      <c r="M269" s="27" t="s">
        <v>200</v>
      </c>
      <c r="N269" s="27" t="s">
        <v>234</v>
      </c>
      <c r="O269" s="28">
        <v>50</v>
      </c>
      <c r="P269" s="28">
        <v>5</v>
      </c>
      <c r="Q269" s="2">
        <v>4</v>
      </c>
      <c r="R269" s="2"/>
      <c r="S269" s="26">
        <v>10</v>
      </c>
      <c r="T269" s="26" t="s">
        <v>1815</v>
      </c>
      <c r="U269" s="26" t="s">
        <v>1815</v>
      </c>
      <c r="V269" s="30"/>
      <c r="W269" s="27" t="s">
        <v>200</v>
      </c>
      <c r="X269" s="27"/>
      <c r="Y269" s="27">
        <f t="shared" si="4"/>
        <v>4.1874999999999996E-2</v>
      </c>
      <c r="Z269" s="27"/>
      <c r="AC269" s="6">
        <v>60.3</v>
      </c>
    </row>
    <row r="270" spans="1:30" ht="12.75" customHeight="1">
      <c r="A270" s="2" t="s">
        <v>790</v>
      </c>
      <c r="B270" s="2" t="s">
        <v>2144</v>
      </c>
      <c r="C270" s="2" t="s">
        <v>2144</v>
      </c>
      <c r="D270" s="2" t="s">
        <v>55</v>
      </c>
      <c r="E270" s="2">
        <v>116</v>
      </c>
      <c r="F270" s="2"/>
      <c r="G270" s="2"/>
      <c r="H270" s="26">
        <v>1</v>
      </c>
      <c r="I270" s="26">
        <v>1000000</v>
      </c>
      <c r="J270" s="26">
        <v>1000000</v>
      </c>
      <c r="K270" s="27" t="s">
        <v>200</v>
      </c>
      <c r="L270" s="27" t="s">
        <v>234</v>
      </c>
      <c r="M270" s="27" t="s">
        <v>200</v>
      </c>
      <c r="N270" s="27" t="s">
        <v>234</v>
      </c>
      <c r="O270" s="28">
        <v>50</v>
      </c>
      <c r="P270" s="28">
        <v>5</v>
      </c>
      <c r="Q270" s="2">
        <v>4</v>
      </c>
      <c r="R270" s="2"/>
      <c r="S270" s="26">
        <v>10</v>
      </c>
      <c r="T270" s="26" t="s">
        <v>1815</v>
      </c>
      <c r="U270" s="26" t="s">
        <v>1815</v>
      </c>
      <c r="V270" s="30"/>
      <c r="W270" s="27" t="s">
        <v>200</v>
      </c>
      <c r="X270" s="27"/>
      <c r="Y270" s="27">
        <f t="shared" si="4"/>
        <v>1.0972222222222223E-2</v>
      </c>
      <c r="Z270" s="27"/>
      <c r="AC270" s="6">
        <v>15.8</v>
      </c>
    </row>
    <row r="271" spans="1:30" ht="12.75" customHeight="1">
      <c r="A271" s="2" t="s">
        <v>828</v>
      </c>
      <c r="B271" s="2" t="s">
        <v>2145</v>
      </c>
      <c r="C271" s="2" t="s">
        <v>2145</v>
      </c>
      <c r="D271" s="2" t="s">
        <v>56</v>
      </c>
      <c r="E271" s="2">
        <v>116</v>
      </c>
      <c r="F271" s="2"/>
      <c r="G271" s="2"/>
      <c r="H271" s="26">
        <v>10</v>
      </c>
      <c r="I271" s="26">
        <v>10000000</v>
      </c>
      <c r="J271" s="26">
        <v>10000000</v>
      </c>
      <c r="K271" s="27" t="s">
        <v>200</v>
      </c>
      <c r="L271" s="27" t="s">
        <v>234</v>
      </c>
      <c r="M271" s="27" t="s">
        <v>200</v>
      </c>
      <c r="N271" s="27" t="s">
        <v>234</v>
      </c>
      <c r="O271" s="28">
        <v>50</v>
      </c>
      <c r="P271" s="28">
        <v>5</v>
      </c>
      <c r="Q271" s="2">
        <v>4</v>
      </c>
      <c r="R271" s="2"/>
      <c r="S271" s="26">
        <v>100</v>
      </c>
      <c r="T271" s="26" t="s">
        <v>1815</v>
      </c>
      <c r="U271" s="26" t="s">
        <v>1815</v>
      </c>
      <c r="V271" s="30"/>
      <c r="W271" s="27" t="s">
        <v>200</v>
      </c>
      <c r="X271" s="27"/>
      <c r="Y271" s="27">
        <f t="shared" si="4"/>
        <v>0.10375000000000001</v>
      </c>
      <c r="Z271" s="27"/>
      <c r="AB271" s="6">
        <v>2.4900000000000002</v>
      </c>
    </row>
    <row r="272" spans="1:30" ht="12.75" customHeight="1">
      <c r="A272" s="2" t="s">
        <v>732</v>
      </c>
      <c r="B272" s="2" t="s">
        <v>2146</v>
      </c>
      <c r="C272" s="2" t="s">
        <v>2146</v>
      </c>
      <c r="D272" s="2" t="s">
        <v>52</v>
      </c>
      <c r="E272" s="2">
        <v>117</v>
      </c>
      <c r="F272" s="2" t="s">
        <v>156</v>
      </c>
      <c r="G272" s="2"/>
      <c r="H272" s="26">
        <v>1</v>
      </c>
      <c r="I272" s="26">
        <v>1000000</v>
      </c>
      <c r="J272" s="26">
        <v>1000000</v>
      </c>
      <c r="K272" s="27" t="s">
        <v>200</v>
      </c>
      <c r="L272" s="27" t="s">
        <v>234</v>
      </c>
      <c r="M272" s="27" t="s">
        <v>200</v>
      </c>
      <c r="N272" s="27" t="s">
        <v>234</v>
      </c>
      <c r="O272" s="28">
        <v>50</v>
      </c>
      <c r="P272" s="28">
        <v>5</v>
      </c>
      <c r="Q272" s="2">
        <v>4</v>
      </c>
      <c r="R272" s="2"/>
      <c r="S272" s="26">
        <v>10</v>
      </c>
      <c r="T272" s="26" t="s">
        <v>1815</v>
      </c>
      <c r="U272" s="26" t="s">
        <v>1815</v>
      </c>
      <c r="V272" s="30"/>
      <c r="W272" s="27" t="s">
        <v>200</v>
      </c>
      <c r="X272" s="27"/>
      <c r="Y272" s="27">
        <f t="shared" si="4"/>
        <v>0.13999999999999999</v>
      </c>
      <c r="Z272" s="27"/>
      <c r="AB272" s="6">
        <v>3.36</v>
      </c>
    </row>
    <row r="273" spans="1:29" ht="12.75" customHeight="1">
      <c r="A273" s="2" t="s">
        <v>730</v>
      </c>
      <c r="B273" s="2" t="s">
        <v>2147</v>
      </c>
      <c r="C273" s="2" t="s">
        <v>2147</v>
      </c>
      <c r="D273" s="2" t="s">
        <v>52</v>
      </c>
      <c r="E273" s="2">
        <v>117</v>
      </c>
      <c r="F273" s="2"/>
      <c r="G273" s="2"/>
      <c r="H273" s="26">
        <v>1</v>
      </c>
      <c r="I273" s="26">
        <v>1000000</v>
      </c>
      <c r="J273" s="26">
        <v>1000000</v>
      </c>
      <c r="K273" s="27" t="s">
        <v>200</v>
      </c>
      <c r="L273" s="27" t="s">
        <v>234</v>
      </c>
      <c r="M273" s="27" t="s">
        <v>200</v>
      </c>
      <c r="N273" s="27" t="s">
        <v>234</v>
      </c>
      <c r="O273" s="28">
        <v>5</v>
      </c>
      <c r="P273" s="28">
        <v>0.5</v>
      </c>
      <c r="Q273" s="2">
        <v>3</v>
      </c>
      <c r="R273" s="2"/>
      <c r="S273" s="26">
        <v>10</v>
      </c>
      <c r="T273" s="26" t="s">
        <v>1815</v>
      </c>
      <c r="U273" s="26" t="s">
        <v>1815</v>
      </c>
      <c r="V273" s="30"/>
      <c r="W273" s="27" t="s">
        <v>200</v>
      </c>
      <c r="X273" s="27"/>
      <c r="Y273" s="27">
        <f t="shared" si="4"/>
        <v>0.10375000000000001</v>
      </c>
      <c r="Z273" s="27"/>
      <c r="AB273" s="6">
        <v>2.4900000000000002</v>
      </c>
    </row>
    <row r="274" spans="1:29" ht="12.75" customHeight="1">
      <c r="A274" s="2" t="s">
        <v>758</v>
      </c>
      <c r="B274" s="2" t="s">
        <v>2148</v>
      </c>
      <c r="C274" s="2" t="s">
        <v>2148</v>
      </c>
      <c r="D274" s="2" t="s">
        <v>53</v>
      </c>
      <c r="E274" s="2">
        <v>117</v>
      </c>
      <c r="F274" s="2" t="s">
        <v>156</v>
      </c>
      <c r="G274" s="2"/>
      <c r="H274" s="26">
        <v>1</v>
      </c>
      <c r="I274" s="26">
        <v>1000000</v>
      </c>
      <c r="J274" s="26">
        <v>1000000</v>
      </c>
      <c r="K274" s="27" t="s">
        <v>200</v>
      </c>
      <c r="L274" s="27" t="s">
        <v>234</v>
      </c>
      <c r="M274" s="27" t="s">
        <v>200</v>
      </c>
      <c r="N274" s="27" t="s">
        <v>234</v>
      </c>
      <c r="O274" s="28">
        <v>50</v>
      </c>
      <c r="P274" s="28">
        <v>5</v>
      </c>
      <c r="Q274" s="2">
        <v>4</v>
      </c>
      <c r="R274" s="2"/>
      <c r="S274" s="26">
        <v>100</v>
      </c>
      <c r="T274" s="26" t="s">
        <v>1815</v>
      </c>
      <c r="U274" s="26" t="s">
        <v>1815</v>
      </c>
      <c r="V274" s="30"/>
      <c r="W274" s="27" t="s">
        <v>200</v>
      </c>
      <c r="X274" s="27"/>
      <c r="Y274" s="27">
        <f t="shared" si="4"/>
        <v>8.0694444444444444E-2</v>
      </c>
      <c r="Z274" s="27"/>
      <c r="AC274" s="6">
        <v>116.2</v>
      </c>
    </row>
    <row r="275" spans="1:29" ht="12.75" customHeight="1">
      <c r="A275" s="2" t="s">
        <v>756</v>
      </c>
      <c r="B275" s="2" t="s">
        <v>2149</v>
      </c>
      <c r="C275" s="2" t="s">
        <v>2149</v>
      </c>
      <c r="D275" s="2" t="s">
        <v>53</v>
      </c>
      <c r="E275" s="2">
        <v>117</v>
      </c>
      <c r="F275" s="2"/>
      <c r="G275" s="2"/>
      <c r="H275" s="26">
        <v>1</v>
      </c>
      <c r="I275" s="26">
        <v>1000000</v>
      </c>
      <c r="J275" s="26">
        <v>1000000</v>
      </c>
      <c r="K275" s="27" t="s">
        <v>200</v>
      </c>
      <c r="L275" s="27" t="s">
        <v>234</v>
      </c>
      <c r="M275" s="27" t="s">
        <v>200</v>
      </c>
      <c r="N275" s="27" t="s">
        <v>234</v>
      </c>
      <c r="O275" s="28">
        <v>50</v>
      </c>
      <c r="P275" s="28">
        <v>5</v>
      </c>
      <c r="Q275" s="2">
        <v>4</v>
      </c>
      <c r="R275" s="2"/>
      <c r="S275" s="26">
        <v>10</v>
      </c>
      <c r="T275" s="26" t="s">
        <v>1815</v>
      </c>
      <c r="U275" s="26" t="s">
        <v>1815</v>
      </c>
      <c r="V275" s="30"/>
      <c r="W275" s="27" t="s">
        <v>200</v>
      </c>
      <c r="X275" s="27"/>
      <c r="Y275" s="27">
        <f t="shared" si="4"/>
        <v>3.0000000000000002E-2</v>
      </c>
      <c r="Z275" s="27"/>
      <c r="AC275" s="6">
        <v>43.2</v>
      </c>
    </row>
    <row r="276" spans="1:29" ht="12.75" customHeight="1">
      <c r="A276" s="2" t="s">
        <v>794</v>
      </c>
      <c r="B276" s="2" t="s">
        <v>2150</v>
      </c>
      <c r="C276" s="2" t="s">
        <v>2150</v>
      </c>
      <c r="D276" s="2" t="s">
        <v>55</v>
      </c>
      <c r="E276" s="2">
        <v>117</v>
      </c>
      <c r="F276" s="2"/>
      <c r="G276" s="2"/>
      <c r="H276" s="26">
        <v>10</v>
      </c>
      <c r="I276" s="26">
        <v>10000000</v>
      </c>
      <c r="J276" s="26">
        <v>10000000</v>
      </c>
      <c r="K276" s="27" t="s">
        <v>200</v>
      </c>
      <c r="L276" s="27" t="s">
        <v>234</v>
      </c>
      <c r="M276" s="27" t="s">
        <v>200</v>
      </c>
      <c r="N276" s="27" t="s">
        <v>234</v>
      </c>
      <c r="O276" s="28">
        <v>50</v>
      </c>
      <c r="P276" s="28">
        <v>5</v>
      </c>
      <c r="Q276" s="2">
        <v>4</v>
      </c>
      <c r="R276" s="2"/>
      <c r="S276" s="26">
        <v>100</v>
      </c>
      <c r="T276" s="26" t="s">
        <v>1815</v>
      </c>
      <c r="U276" s="26" t="s">
        <v>1815</v>
      </c>
      <c r="V276" s="30"/>
      <c r="W276" s="27" t="s">
        <v>200</v>
      </c>
      <c r="X276" s="27"/>
      <c r="Y276" s="27">
        <f t="shared" si="4"/>
        <v>0.11666666666666665</v>
      </c>
      <c r="Z276" s="27"/>
      <c r="AB276" s="6">
        <v>2.8</v>
      </c>
    </row>
    <row r="277" spans="1:29" ht="12.75" customHeight="1">
      <c r="A277" s="2" t="s">
        <v>768</v>
      </c>
      <c r="B277" s="2" t="s">
        <v>2151</v>
      </c>
      <c r="C277" s="2" t="s">
        <v>2151</v>
      </c>
      <c r="D277" s="2" t="s">
        <v>54</v>
      </c>
      <c r="E277" s="2">
        <v>117</v>
      </c>
      <c r="F277" s="2" t="s">
        <v>156</v>
      </c>
      <c r="G277" s="2"/>
      <c r="H277" s="26">
        <v>1</v>
      </c>
      <c r="I277" s="26">
        <v>1000000</v>
      </c>
      <c r="J277" s="26">
        <v>1000000</v>
      </c>
      <c r="K277" s="27">
        <v>70000</v>
      </c>
      <c r="L277" s="27">
        <v>70000000000</v>
      </c>
      <c r="M277" s="27">
        <v>500000</v>
      </c>
      <c r="N277" s="27">
        <v>500000000000</v>
      </c>
      <c r="O277" s="28">
        <v>5</v>
      </c>
      <c r="P277" s="28">
        <v>0.5</v>
      </c>
      <c r="Q277" s="2">
        <v>3</v>
      </c>
      <c r="R277" s="2"/>
      <c r="S277" s="26">
        <v>100</v>
      </c>
      <c r="T277" s="26" t="s">
        <v>1815</v>
      </c>
      <c r="U277" s="26" t="s">
        <v>1815</v>
      </c>
      <c r="V277" s="30"/>
      <c r="W277" s="27" t="s">
        <v>200</v>
      </c>
      <c r="X277" s="27" t="s">
        <v>200</v>
      </c>
      <c r="Y277" s="27">
        <f t="shared" si="4"/>
        <v>14</v>
      </c>
      <c r="Z277" s="27">
        <v>14</v>
      </c>
    </row>
    <row r="278" spans="1:29" ht="12.75" customHeight="1">
      <c r="A278" s="2" t="s">
        <v>796</v>
      </c>
      <c r="B278" s="2" t="s">
        <v>2152</v>
      </c>
      <c r="C278" s="2" t="s">
        <v>2152</v>
      </c>
      <c r="D278" s="2" t="s">
        <v>55</v>
      </c>
      <c r="E278" s="2">
        <v>118</v>
      </c>
      <c r="F278" s="2" t="s">
        <v>156</v>
      </c>
      <c r="G278" s="2"/>
      <c r="H278" s="26">
        <v>1</v>
      </c>
      <c r="I278" s="26">
        <v>1000000</v>
      </c>
      <c r="J278" s="26">
        <v>1000000</v>
      </c>
      <c r="K278" s="27" t="s">
        <v>200</v>
      </c>
      <c r="L278" s="27" t="s">
        <v>234</v>
      </c>
      <c r="M278" s="27" t="s">
        <v>200</v>
      </c>
      <c r="N278" s="27" t="s">
        <v>234</v>
      </c>
      <c r="O278" s="28">
        <v>50</v>
      </c>
      <c r="P278" s="28">
        <v>5</v>
      </c>
      <c r="Q278" s="2">
        <v>4</v>
      </c>
      <c r="R278" s="2"/>
      <c r="S278" s="26">
        <v>10</v>
      </c>
      <c r="T278" s="26" t="s">
        <v>1815</v>
      </c>
      <c r="U278" s="26" t="s">
        <v>1815</v>
      </c>
      <c r="V278" s="30"/>
      <c r="W278" s="27" t="s">
        <v>200</v>
      </c>
      <c r="X278" s="27"/>
      <c r="Y278" s="27">
        <f t="shared" si="4"/>
        <v>0.20833333333333334</v>
      </c>
      <c r="Z278" s="27"/>
      <c r="AB278" s="6">
        <v>5</v>
      </c>
    </row>
    <row r="279" spans="1:29" ht="12.75" customHeight="1">
      <c r="A279" s="2" t="s">
        <v>760</v>
      </c>
      <c r="B279" s="2" t="s">
        <v>2153</v>
      </c>
      <c r="C279" s="2" t="s">
        <v>2153</v>
      </c>
      <c r="D279" s="2" t="s">
        <v>53</v>
      </c>
      <c r="E279" s="2">
        <v>119</v>
      </c>
      <c r="F279" s="2" t="s">
        <v>156</v>
      </c>
      <c r="G279" s="2"/>
      <c r="H279" s="26">
        <v>0.1</v>
      </c>
      <c r="I279" s="26">
        <v>100000</v>
      </c>
      <c r="J279" s="26">
        <v>100000</v>
      </c>
      <c r="K279" s="27" t="s">
        <v>200</v>
      </c>
      <c r="L279" s="27" t="s">
        <v>234</v>
      </c>
      <c r="M279" s="27" t="s">
        <v>200</v>
      </c>
      <c r="N279" s="27" t="s">
        <v>234</v>
      </c>
      <c r="O279" s="28">
        <v>50</v>
      </c>
      <c r="P279" s="28">
        <v>5</v>
      </c>
      <c r="Q279" s="2">
        <v>4</v>
      </c>
      <c r="R279" s="2"/>
      <c r="S279" s="26">
        <v>100</v>
      </c>
      <c r="T279" s="26" t="s">
        <v>1815</v>
      </c>
      <c r="U279" s="26" t="s">
        <v>1815</v>
      </c>
      <c r="V279" s="30"/>
      <c r="W279" s="27" t="s">
        <v>200</v>
      </c>
      <c r="X279" s="27"/>
      <c r="Y279" s="27">
        <f t="shared" si="4"/>
        <v>1.2500000000000001E-2</v>
      </c>
      <c r="Z279" s="27"/>
      <c r="AC279" s="6">
        <v>18</v>
      </c>
    </row>
    <row r="280" spans="1:29" ht="12.75" customHeight="1">
      <c r="A280" s="2" t="s">
        <v>798</v>
      </c>
      <c r="B280" s="2" t="s">
        <v>2154</v>
      </c>
      <c r="C280" s="2" t="s">
        <v>2154</v>
      </c>
      <c r="D280" s="2" t="s">
        <v>55</v>
      </c>
      <c r="E280" s="2">
        <v>119</v>
      </c>
      <c r="F280" s="2"/>
      <c r="G280" s="2"/>
      <c r="H280" s="26">
        <v>10</v>
      </c>
      <c r="I280" s="26">
        <v>10000000</v>
      </c>
      <c r="J280" s="26">
        <v>10000000</v>
      </c>
      <c r="K280" s="27" t="s">
        <v>200</v>
      </c>
      <c r="L280" s="27" t="s">
        <v>234</v>
      </c>
      <c r="M280" s="27" t="s">
        <v>200</v>
      </c>
      <c r="N280" s="27" t="s">
        <v>234</v>
      </c>
      <c r="O280" s="28">
        <v>50</v>
      </c>
      <c r="P280" s="28">
        <v>5</v>
      </c>
      <c r="Q280" s="2">
        <v>4</v>
      </c>
      <c r="R280" s="2"/>
      <c r="S280" s="26">
        <v>1000</v>
      </c>
      <c r="T280" s="26" t="s">
        <v>1815</v>
      </c>
      <c r="U280" s="26" t="s">
        <v>1815</v>
      </c>
      <c r="V280" s="30"/>
      <c r="W280" s="27" t="s">
        <v>200</v>
      </c>
      <c r="X280" s="27"/>
      <c r="Y280" s="27">
        <f t="shared" si="4"/>
        <v>1.5912499999999998</v>
      </c>
      <c r="Z280" s="27"/>
      <c r="AB280" s="6">
        <v>38.19</v>
      </c>
    </row>
    <row r="281" spans="1:29" ht="12.75" customHeight="1">
      <c r="A281" s="2" t="s">
        <v>770</v>
      </c>
      <c r="B281" s="2" t="s">
        <v>2155</v>
      </c>
      <c r="C281" s="2" t="s">
        <v>2155</v>
      </c>
      <c r="D281" s="2" t="s">
        <v>54</v>
      </c>
      <c r="E281" s="2">
        <v>119</v>
      </c>
      <c r="F281" s="2" t="s">
        <v>156</v>
      </c>
      <c r="G281" s="2"/>
      <c r="H281" s="26">
        <v>10</v>
      </c>
      <c r="I281" s="26">
        <v>10000000</v>
      </c>
      <c r="J281" s="26">
        <v>10000000</v>
      </c>
      <c r="K281" s="27">
        <v>400000</v>
      </c>
      <c r="L281" s="27">
        <v>400000000000</v>
      </c>
      <c r="M281" s="27">
        <v>70000000</v>
      </c>
      <c r="N281" s="27">
        <v>70000000000000</v>
      </c>
      <c r="O281" s="28">
        <v>5</v>
      </c>
      <c r="P281" s="28">
        <v>0.5</v>
      </c>
      <c r="Q281" s="2">
        <v>3</v>
      </c>
      <c r="R281" s="2"/>
      <c r="S281" s="26">
        <v>1000</v>
      </c>
      <c r="T281" s="26" t="s">
        <v>1815</v>
      </c>
      <c r="U281" s="26" t="s">
        <v>1815</v>
      </c>
      <c r="V281" s="30"/>
      <c r="W281" s="27" t="s">
        <v>200</v>
      </c>
      <c r="X281" s="27" t="s">
        <v>200</v>
      </c>
      <c r="Y281" s="27">
        <f t="shared" si="4"/>
        <v>293.10000000000002</v>
      </c>
      <c r="Z281" s="27">
        <v>293.10000000000002</v>
      </c>
    </row>
    <row r="282" spans="1:29" ht="12.75" customHeight="1">
      <c r="A282" s="2" t="s">
        <v>862</v>
      </c>
      <c r="B282" s="2" t="s">
        <v>2156</v>
      </c>
      <c r="C282" s="2" t="s">
        <v>2156</v>
      </c>
      <c r="D282" s="2" t="s">
        <v>57</v>
      </c>
      <c r="E282" s="2">
        <v>120</v>
      </c>
      <c r="F282" s="2" t="s">
        <v>156</v>
      </c>
      <c r="G282" s="2"/>
      <c r="H282" s="26">
        <v>0.1</v>
      </c>
      <c r="I282" s="26">
        <v>100000</v>
      </c>
      <c r="J282" s="26">
        <v>100000</v>
      </c>
      <c r="K282" s="27" t="s">
        <v>200</v>
      </c>
      <c r="L282" s="27" t="s">
        <v>234</v>
      </c>
      <c r="M282" s="27" t="s">
        <v>200</v>
      </c>
      <c r="N282" s="27" t="s">
        <v>234</v>
      </c>
      <c r="O282" s="28">
        <v>50</v>
      </c>
      <c r="P282" s="28">
        <v>5</v>
      </c>
      <c r="Q282" s="2">
        <v>4</v>
      </c>
      <c r="R282" s="2"/>
      <c r="S282" s="26">
        <v>10</v>
      </c>
      <c r="T282" s="26" t="s">
        <v>1815</v>
      </c>
      <c r="U282" s="26" t="s">
        <v>1815</v>
      </c>
      <c r="V282" s="30"/>
      <c r="W282" s="27" t="s">
        <v>200</v>
      </c>
      <c r="X282" s="27"/>
      <c r="Y282" s="27">
        <f t="shared" si="4"/>
        <v>3.6805555555555557E-2</v>
      </c>
      <c r="Z282" s="27"/>
      <c r="AC282" s="6">
        <v>53</v>
      </c>
    </row>
    <row r="283" spans="1:29" ht="12.75" customHeight="1">
      <c r="A283" s="2" t="s">
        <v>860</v>
      </c>
      <c r="B283" s="2" t="s">
        <v>2157</v>
      </c>
      <c r="C283" s="2" t="s">
        <v>2157</v>
      </c>
      <c r="D283" s="2" t="s">
        <v>57</v>
      </c>
      <c r="E283" s="2">
        <v>120</v>
      </c>
      <c r="F283" s="2"/>
      <c r="G283" s="2"/>
      <c r="H283" s="26">
        <v>0.1</v>
      </c>
      <c r="I283" s="26">
        <v>100000</v>
      </c>
      <c r="J283" s="26">
        <v>100000</v>
      </c>
      <c r="K283" s="27" t="s">
        <v>200</v>
      </c>
      <c r="L283" s="27" t="s">
        <v>234</v>
      </c>
      <c r="M283" s="27" t="s">
        <v>200</v>
      </c>
      <c r="N283" s="27" t="s">
        <v>234</v>
      </c>
      <c r="O283" s="28">
        <v>5</v>
      </c>
      <c r="P283" s="28">
        <v>0.5</v>
      </c>
      <c r="Q283" s="2">
        <v>3</v>
      </c>
      <c r="R283" s="2"/>
      <c r="S283" s="26">
        <v>10</v>
      </c>
      <c r="T283" s="26" t="s">
        <v>1815</v>
      </c>
      <c r="U283" s="26" t="s">
        <v>1815</v>
      </c>
      <c r="V283" s="30"/>
      <c r="W283" s="27" t="s">
        <v>200</v>
      </c>
      <c r="X283" s="27"/>
      <c r="Y283" s="27">
        <f t="shared" si="4"/>
        <v>5.6666666666666664E-2</v>
      </c>
      <c r="Z283" s="27"/>
      <c r="AC283" s="6">
        <v>81.599999999999994</v>
      </c>
    </row>
    <row r="284" spans="1:29" ht="12.75" customHeight="1">
      <c r="A284" s="2" t="s">
        <v>802</v>
      </c>
      <c r="B284" s="2" t="s">
        <v>2158</v>
      </c>
      <c r="C284" s="2" t="s">
        <v>2158</v>
      </c>
      <c r="D284" s="2" t="s">
        <v>55</v>
      </c>
      <c r="E284" s="2">
        <v>120</v>
      </c>
      <c r="F284" s="13" t="s">
        <v>164</v>
      </c>
      <c r="G284" s="2"/>
      <c r="H284" s="26">
        <v>1</v>
      </c>
      <c r="I284" s="26">
        <v>1000000</v>
      </c>
      <c r="J284" s="26">
        <v>1000000</v>
      </c>
      <c r="K284" s="27" t="s">
        <v>200</v>
      </c>
      <c r="L284" s="27" t="s">
        <v>234</v>
      </c>
      <c r="M284" s="27" t="s">
        <v>200</v>
      </c>
      <c r="N284" s="27" t="s">
        <v>234</v>
      </c>
      <c r="O284" s="28">
        <v>50</v>
      </c>
      <c r="P284" s="28">
        <v>5</v>
      </c>
      <c r="Q284" s="2">
        <v>4</v>
      </c>
      <c r="R284" s="2" t="s">
        <v>115</v>
      </c>
      <c r="S284" s="26">
        <v>100</v>
      </c>
      <c r="T284" s="26" t="s">
        <v>1815</v>
      </c>
      <c r="U284" s="26" t="s">
        <v>1815</v>
      </c>
      <c r="V284" s="30"/>
      <c r="W284" s="27" t="s">
        <v>115</v>
      </c>
      <c r="X284" s="27"/>
      <c r="Y284" s="27">
        <f t="shared" si="4"/>
        <v>1.1034722222222222E-2</v>
      </c>
      <c r="Z284" s="27"/>
      <c r="AC284" s="6">
        <v>15.89</v>
      </c>
    </row>
    <row r="285" spans="1:29" ht="12.75" customHeight="1">
      <c r="A285" s="2" t="s">
        <v>800</v>
      </c>
      <c r="B285" s="2" t="s">
        <v>2159</v>
      </c>
      <c r="C285" s="2" t="s">
        <v>2159</v>
      </c>
      <c r="D285" s="2" t="s">
        <v>55</v>
      </c>
      <c r="E285" s="2">
        <v>120</v>
      </c>
      <c r="F285" s="13" t="s">
        <v>163</v>
      </c>
      <c r="G285" s="2"/>
      <c r="H285" s="26">
        <v>1</v>
      </c>
      <c r="I285" s="26">
        <v>1000000</v>
      </c>
      <c r="J285" s="26">
        <v>1000000</v>
      </c>
      <c r="K285" s="27" t="s">
        <v>200</v>
      </c>
      <c r="L285" s="27" t="s">
        <v>234</v>
      </c>
      <c r="M285" s="27" t="s">
        <v>200</v>
      </c>
      <c r="N285" s="27" t="s">
        <v>234</v>
      </c>
      <c r="O285" s="28">
        <v>5</v>
      </c>
      <c r="P285" s="28">
        <v>0.5</v>
      </c>
      <c r="Q285" s="2">
        <v>3</v>
      </c>
      <c r="R285" s="2" t="s">
        <v>114</v>
      </c>
      <c r="S285" s="26">
        <v>10</v>
      </c>
      <c r="T285" s="26" t="s">
        <v>1815</v>
      </c>
      <c r="U285" s="26" t="s">
        <v>1815</v>
      </c>
      <c r="V285" s="30"/>
      <c r="W285" s="27" t="s">
        <v>114</v>
      </c>
      <c r="X285" s="27"/>
      <c r="Y285" s="27">
        <f t="shared" si="4"/>
        <v>5.76</v>
      </c>
      <c r="Z285" s="27">
        <v>5.76</v>
      </c>
    </row>
    <row r="286" spans="1:29" ht="12.75" customHeight="1">
      <c r="A286" s="2" t="s">
        <v>892</v>
      </c>
      <c r="B286" s="2" t="s">
        <v>2160</v>
      </c>
      <c r="C286" s="2" t="s">
        <v>2160</v>
      </c>
      <c r="D286" s="2" t="s">
        <v>58</v>
      </c>
      <c r="E286" s="2">
        <v>120</v>
      </c>
      <c r="F286" s="2"/>
      <c r="G286" s="2"/>
      <c r="H286" s="26">
        <v>1000</v>
      </c>
      <c r="I286" s="26">
        <v>1000000000</v>
      </c>
      <c r="J286" s="26">
        <v>1000000000</v>
      </c>
      <c r="K286" s="27" t="s">
        <v>200</v>
      </c>
      <c r="L286" s="27" t="s">
        <v>234</v>
      </c>
      <c r="M286" s="27" t="s">
        <v>200</v>
      </c>
      <c r="N286" s="27" t="s">
        <v>234</v>
      </c>
      <c r="O286" s="28">
        <v>50</v>
      </c>
      <c r="P286" s="28">
        <v>5</v>
      </c>
      <c r="Q286" s="2">
        <v>4</v>
      </c>
      <c r="R286" s="2"/>
      <c r="S286" s="26">
        <v>100</v>
      </c>
      <c r="T286" s="26" t="s">
        <v>1815</v>
      </c>
      <c r="U286" s="26" t="s">
        <v>1815</v>
      </c>
      <c r="V286" s="30"/>
      <c r="W286" s="27" t="s">
        <v>200</v>
      </c>
      <c r="X286" s="27"/>
      <c r="Y286" s="27">
        <f t="shared" si="4"/>
        <v>2.7777777777777776E-2</v>
      </c>
      <c r="Z286" s="27"/>
      <c r="AC286" s="6">
        <v>40</v>
      </c>
    </row>
    <row r="287" spans="1:29" ht="12.75" customHeight="1">
      <c r="A287" s="2" t="s">
        <v>864</v>
      </c>
      <c r="B287" s="2" t="s">
        <v>2161</v>
      </c>
      <c r="C287" s="2" t="s">
        <v>2161</v>
      </c>
      <c r="D287" s="2" t="s">
        <v>57</v>
      </c>
      <c r="E287" s="2">
        <v>121</v>
      </c>
      <c r="F287" s="2"/>
      <c r="G287" s="2"/>
      <c r="H287" s="26">
        <v>1</v>
      </c>
      <c r="I287" s="26">
        <v>1000000</v>
      </c>
      <c r="J287" s="26">
        <v>1000000</v>
      </c>
      <c r="K287" s="27" t="s">
        <v>200</v>
      </c>
      <c r="L287" s="27" t="s">
        <v>234</v>
      </c>
      <c r="M287" s="27" t="s">
        <v>200</v>
      </c>
      <c r="N287" s="27" t="s">
        <v>234</v>
      </c>
      <c r="O287" s="28">
        <v>50</v>
      </c>
      <c r="P287" s="28">
        <v>5</v>
      </c>
      <c r="Q287" s="2">
        <v>4</v>
      </c>
      <c r="R287" s="2"/>
      <c r="S287" s="26">
        <v>100</v>
      </c>
      <c r="T287" s="26" t="s">
        <v>1815</v>
      </c>
      <c r="U287" s="26" t="s">
        <v>1815</v>
      </c>
      <c r="V287" s="30"/>
      <c r="W287" s="27" t="s">
        <v>200</v>
      </c>
      <c r="X287" s="27"/>
      <c r="Y287" s="27">
        <f t="shared" si="4"/>
        <v>8.8333333333333333E-2</v>
      </c>
      <c r="Z287" s="27"/>
      <c r="AB287" s="6">
        <v>2.12</v>
      </c>
    </row>
    <row r="288" spans="1:29" ht="12.75" customHeight="1">
      <c r="A288" s="2" t="s">
        <v>774</v>
      </c>
      <c r="B288" s="2" t="s">
        <v>2162</v>
      </c>
      <c r="C288" s="2" t="s">
        <v>2162</v>
      </c>
      <c r="D288" s="2" t="s">
        <v>54</v>
      </c>
      <c r="E288" s="2">
        <v>121</v>
      </c>
      <c r="F288" s="2" t="s">
        <v>156</v>
      </c>
      <c r="G288" s="2"/>
      <c r="H288" s="26">
        <v>10</v>
      </c>
      <c r="I288" s="26">
        <v>10000000</v>
      </c>
      <c r="J288" s="26">
        <v>10000000</v>
      </c>
      <c r="K288" s="27">
        <v>400000</v>
      </c>
      <c r="L288" s="27">
        <v>400000000000</v>
      </c>
      <c r="M288" s="27">
        <v>70000000</v>
      </c>
      <c r="N288" s="27">
        <v>70000000000000</v>
      </c>
      <c r="O288" s="28">
        <v>5</v>
      </c>
      <c r="P288" s="28">
        <v>0.5</v>
      </c>
      <c r="Q288" s="2">
        <v>3</v>
      </c>
      <c r="R288" s="2" t="s">
        <v>17</v>
      </c>
      <c r="S288" s="26">
        <v>1000</v>
      </c>
      <c r="T288" s="26" t="s">
        <v>1815</v>
      </c>
      <c r="U288" s="26" t="s">
        <v>1815</v>
      </c>
      <c r="V288" s="30"/>
      <c r="W288" s="27" t="s">
        <v>129</v>
      </c>
      <c r="X288" s="27" t="s">
        <v>200</v>
      </c>
      <c r="Y288" s="27">
        <f t="shared" si="4"/>
        <v>16023.5</v>
      </c>
      <c r="Z288" s="27"/>
      <c r="AA288" s="6">
        <v>43.9</v>
      </c>
    </row>
    <row r="289" spans="1:29" ht="12.75" customHeight="1">
      <c r="A289" s="2" t="s">
        <v>772</v>
      </c>
      <c r="B289" s="2" t="s">
        <v>2163</v>
      </c>
      <c r="C289" s="2" t="s">
        <v>2163</v>
      </c>
      <c r="D289" s="2" t="s">
        <v>54</v>
      </c>
      <c r="E289" s="2">
        <v>121</v>
      </c>
      <c r="F289" s="2"/>
      <c r="G289" s="2"/>
      <c r="H289" s="26">
        <v>10</v>
      </c>
      <c r="I289" s="26">
        <v>10000000</v>
      </c>
      <c r="J289" s="26">
        <v>10000000</v>
      </c>
      <c r="K289" s="27" t="s">
        <v>200</v>
      </c>
      <c r="L289" s="27" t="s">
        <v>234</v>
      </c>
      <c r="M289" s="27" t="s">
        <v>200</v>
      </c>
      <c r="N289" s="27" t="s">
        <v>234</v>
      </c>
      <c r="O289" s="28">
        <v>5</v>
      </c>
      <c r="P289" s="28">
        <v>0.5</v>
      </c>
      <c r="Q289" s="2">
        <v>3</v>
      </c>
      <c r="R289" s="2"/>
      <c r="S289" s="26">
        <v>100000</v>
      </c>
      <c r="T289" s="26" t="s">
        <v>1815</v>
      </c>
      <c r="U289" s="26" t="s">
        <v>1815</v>
      </c>
      <c r="V289" s="30"/>
      <c r="W289" s="27" t="s">
        <v>200</v>
      </c>
      <c r="X289" s="27"/>
      <c r="Y289" s="27">
        <f t="shared" si="4"/>
        <v>1.12625</v>
      </c>
      <c r="Z289" s="27"/>
      <c r="AB289" s="6">
        <v>27.03</v>
      </c>
    </row>
    <row r="290" spans="1:29" ht="12.75" customHeight="1">
      <c r="A290" s="2" t="s">
        <v>832</v>
      </c>
      <c r="B290" s="2" t="s">
        <v>2164</v>
      </c>
      <c r="C290" s="2" t="s">
        <v>2164</v>
      </c>
      <c r="D290" s="2" t="s">
        <v>56</v>
      </c>
      <c r="E290" s="2">
        <v>121</v>
      </c>
      <c r="F290" s="2" t="s">
        <v>156</v>
      </c>
      <c r="G290" s="2"/>
      <c r="H290" s="26">
        <v>1</v>
      </c>
      <c r="I290" s="26">
        <v>1000000</v>
      </c>
      <c r="J290" s="26">
        <v>1000000</v>
      </c>
      <c r="K290" s="27">
        <v>50000</v>
      </c>
      <c r="L290" s="27">
        <v>50000000000</v>
      </c>
      <c r="M290" s="27">
        <v>100000</v>
      </c>
      <c r="N290" s="27">
        <v>100000000000</v>
      </c>
      <c r="O290" s="28">
        <v>5</v>
      </c>
      <c r="P290" s="28">
        <v>0.5</v>
      </c>
      <c r="Q290" s="2">
        <v>3</v>
      </c>
      <c r="R290" s="2"/>
      <c r="S290" s="26">
        <v>100</v>
      </c>
      <c r="T290" s="26" t="s">
        <v>1815</v>
      </c>
      <c r="U290" s="26" t="s">
        <v>1815</v>
      </c>
      <c r="V290" s="30"/>
      <c r="W290" s="27" t="s">
        <v>200</v>
      </c>
      <c r="X290" s="27" t="s">
        <v>200</v>
      </c>
      <c r="Y290" s="27">
        <f t="shared" si="4"/>
        <v>164.2</v>
      </c>
      <c r="Z290" s="27">
        <v>164.2</v>
      </c>
    </row>
    <row r="291" spans="1:29" ht="12.75" customHeight="1">
      <c r="A291" s="2" t="s">
        <v>830</v>
      </c>
      <c r="B291" s="2" t="s">
        <v>2165</v>
      </c>
      <c r="C291" s="2" t="s">
        <v>2165</v>
      </c>
      <c r="D291" s="2" t="s">
        <v>56</v>
      </c>
      <c r="E291" s="2">
        <v>121</v>
      </c>
      <c r="F291" s="2"/>
      <c r="G291" s="2"/>
      <c r="H291" s="26">
        <v>1</v>
      </c>
      <c r="I291" s="26">
        <v>1000000</v>
      </c>
      <c r="J291" s="26">
        <v>1000000</v>
      </c>
      <c r="K291" s="27">
        <v>20000</v>
      </c>
      <c r="L291" s="27">
        <v>20000000000</v>
      </c>
      <c r="M291" s="27">
        <v>100000</v>
      </c>
      <c r="N291" s="27">
        <v>100000000000</v>
      </c>
      <c r="O291" s="28">
        <v>5</v>
      </c>
      <c r="P291" s="28">
        <v>0.5</v>
      </c>
      <c r="Q291" s="2">
        <v>3</v>
      </c>
      <c r="R291" s="2"/>
      <c r="S291" s="26">
        <v>10</v>
      </c>
      <c r="T291" s="26" t="s">
        <v>1815</v>
      </c>
      <c r="U291" s="26" t="s">
        <v>1815</v>
      </c>
      <c r="V291" s="30"/>
      <c r="W291" s="27" t="s">
        <v>200</v>
      </c>
      <c r="X291" s="27" t="s">
        <v>200</v>
      </c>
      <c r="Y291" s="27">
        <f t="shared" si="4"/>
        <v>19.170000000000002</v>
      </c>
      <c r="Z291" s="27">
        <v>19.170000000000002</v>
      </c>
    </row>
    <row r="292" spans="1:29" ht="12.75" customHeight="1">
      <c r="A292" s="2" t="s">
        <v>894</v>
      </c>
      <c r="B292" s="2" t="s">
        <v>2166</v>
      </c>
      <c r="C292" s="2" t="s">
        <v>2166</v>
      </c>
      <c r="D292" s="2" t="s">
        <v>58</v>
      </c>
      <c r="E292" s="2">
        <v>121</v>
      </c>
      <c r="F292" s="2"/>
      <c r="G292" s="2"/>
      <c r="H292" s="26">
        <v>1000</v>
      </c>
      <c r="I292" s="26">
        <v>1000000000</v>
      </c>
      <c r="J292" s="26">
        <v>1000000000</v>
      </c>
      <c r="K292" s="27" t="s">
        <v>200</v>
      </c>
      <c r="L292" s="27" t="s">
        <v>234</v>
      </c>
      <c r="M292" s="27" t="s">
        <v>200</v>
      </c>
      <c r="N292" s="27" t="s">
        <v>234</v>
      </c>
      <c r="O292" s="28">
        <v>5</v>
      </c>
      <c r="P292" s="28">
        <v>0.5</v>
      </c>
      <c r="Q292" s="2">
        <v>3</v>
      </c>
      <c r="R292" s="2"/>
      <c r="S292" s="26">
        <v>100</v>
      </c>
      <c r="T292" s="26" t="s">
        <v>1815</v>
      </c>
      <c r="U292" s="26" t="s">
        <v>1815</v>
      </c>
      <c r="V292" s="30"/>
      <c r="W292" s="27" t="s">
        <v>200</v>
      </c>
      <c r="X292" s="27"/>
      <c r="Y292" s="27">
        <f t="shared" si="4"/>
        <v>2.7847222222222225E-2</v>
      </c>
      <c r="Z292" s="27"/>
      <c r="AC292" s="6">
        <v>40.1</v>
      </c>
    </row>
    <row r="293" spans="1:29" ht="12.75" customHeight="1">
      <c r="A293" s="2" t="s">
        <v>804</v>
      </c>
      <c r="B293" s="2" t="s">
        <v>2167</v>
      </c>
      <c r="C293" s="2" t="s">
        <v>2167</v>
      </c>
      <c r="D293" s="2" t="s">
        <v>55</v>
      </c>
      <c r="E293" s="2">
        <v>122</v>
      </c>
      <c r="F293" s="2"/>
      <c r="G293" s="2"/>
      <c r="H293" s="26">
        <v>0.01</v>
      </c>
      <c r="I293" s="26">
        <v>10000</v>
      </c>
      <c r="J293" s="26">
        <v>10000</v>
      </c>
      <c r="K293" s="27">
        <v>4000</v>
      </c>
      <c r="L293" s="27">
        <v>4000000000</v>
      </c>
      <c r="M293" s="27">
        <v>100000</v>
      </c>
      <c r="N293" s="27">
        <v>100000000000</v>
      </c>
      <c r="O293" s="28">
        <v>5</v>
      </c>
      <c r="P293" s="28">
        <v>0.5</v>
      </c>
      <c r="Q293" s="2">
        <v>3</v>
      </c>
      <c r="R293" s="2"/>
      <c r="S293" s="26">
        <v>100</v>
      </c>
      <c r="T293" s="26">
        <v>10</v>
      </c>
      <c r="U293" s="26">
        <v>100</v>
      </c>
      <c r="V293" s="30"/>
      <c r="W293" s="27" t="s">
        <v>200</v>
      </c>
      <c r="X293" s="27" t="s">
        <v>200</v>
      </c>
      <c r="Y293" s="27">
        <f t="shared" si="4"/>
        <v>2.7238000000000002</v>
      </c>
      <c r="Z293" s="27">
        <v>2.7238000000000002</v>
      </c>
    </row>
    <row r="294" spans="1:29" ht="12.75" customHeight="1">
      <c r="A294" s="2" t="s">
        <v>896</v>
      </c>
      <c r="B294" s="2" t="s">
        <v>2168</v>
      </c>
      <c r="C294" s="2" t="s">
        <v>2168</v>
      </c>
      <c r="D294" s="2" t="s">
        <v>58</v>
      </c>
      <c r="E294" s="2">
        <v>122</v>
      </c>
      <c r="F294" s="2"/>
      <c r="G294" s="2"/>
      <c r="H294" s="26">
        <v>1000</v>
      </c>
      <c r="I294" s="26">
        <v>1000000000</v>
      </c>
      <c r="J294" s="26">
        <v>1000000000</v>
      </c>
      <c r="K294" s="27">
        <v>4000</v>
      </c>
      <c r="L294" s="27">
        <v>4000000000</v>
      </c>
      <c r="M294" s="27">
        <v>60000</v>
      </c>
      <c r="N294" s="27">
        <v>60000000000</v>
      </c>
      <c r="O294" s="28">
        <v>50</v>
      </c>
      <c r="P294" s="28">
        <v>5</v>
      </c>
      <c r="Q294" s="2">
        <v>4</v>
      </c>
      <c r="R294" s="2" t="s">
        <v>17</v>
      </c>
      <c r="S294" s="26">
        <v>100</v>
      </c>
      <c r="T294" s="26" t="s">
        <v>1815</v>
      </c>
      <c r="U294" s="26" t="s">
        <v>1815</v>
      </c>
      <c r="V294" s="30"/>
      <c r="W294" s="27" t="s">
        <v>129</v>
      </c>
      <c r="X294" s="27" t="s">
        <v>200</v>
      </c>
      <c r="Y294" s="27">
        <f t="shared" si="4"/>
        <v>0.83750000000000002</v>
      </c>
      <c r="Z294" s="27"/>
      <c r="AB294" s="6">
        <v>20.100000000000001</v>
      </c>
    </row>
    <row r="295" spans="1:29" ht="12.75" customHeight="1">
      <c r="A295" s="2" t="s">
        <v>866</v>
      </c>
      <c r="B295" s="2" t="s">
        <v>2169</v>
      </c>
      <c r="C295" s="2" t="s">
        <v>2169</v>
      </c>
      <c r="D295" s="2" t="s">
        <v>57</v>
      </c>
      <c r="E295" s="2">
        <v>123</v>
      </c>
      <c r="F295" s="2"/>
      <c r="G295" s="2"/>
      <c r="H295" s="26">
        <v>10</v>
      </c>
      <c r="I295" s="26">
        <v>10000000</v>
      </c>
      <c r="J295" s="26">
        <v>10000000</v>
      </c>
      <c r="K295" s="27">
        <v>60000</v>
      </c>
      <c r="L295" s="27">
        <v>60000000000</v>
      </c>
      <c r="M295" s="27">
        <v>500000</v>
      </c>
      <c r="N295" s="27">
        <v>500000000000</v>
      </c>
      <c r="O295" s="28">
        <v>5</v>
      </c>
      <c r="P295" s="28">
        <v>0.5</v>
      </c>
      <c r="Q295" s="2">
        <v>3</v>
      </c>
      <c r="R295" s="2"/>
      <c r="S295" s="26">
        <v>100</v>
      </c>
      <c r="T295" s="26">
        <v>100</v>
      </c>
      <c r="U295" s="26">
        <v>100</v>
      </c>
      <c r="V295" s="30"/>
      <c r="W295" s="27" t="s">
        <v>200</v>
      </c>
      <c r="X295" s="27" t="s">
        <v>200</v>
      </c>
      <c r="Y295" s="27">
        <f t="shared" si="4"/>
        <v>0.55097916666666669</v>
      </c>
      <c r="Z295" s="27"/>
      <c r="AB295" s="6">
        <v>13.2235</v>
      </c>
    </row>
    <row r="296" spans="1:29" ht="12.75" customHeight="1">
      <c r="A296" s="2" t="s">
        <v>778</v>
      </c>
      <c r="B296" s="2" t="s">
        <v>2170</v>
      </c>
      <c r="C296" s="2" t="s">
        <v>2170</v>
      </c>
      <c r="D296" s="2" t="s">
        <v>54</v>
      </c>
      <c r="E296" s="2">
        <v>123</v>
      </c>
      <c r="F296" s="2" t="s">
        <v>156</v>
      </c>
      <c r="G296" s="2"/>
      <c r="H296" s="26">
        <v>1</v>
      </c>
      <c r="I296" s="26">
        <v>1000000</v>
      </c>
      <c r="J296" s="26">
        <v>1000000</v>
      </c>
      <c r="K296" s="27" t="s">
        <v>200</v>
      </c>
      <c r="L296" s="27" t="s">
        <v>234</v>
      </c>
      <c r="M296" s="27" t="s">
        <v>200</v>
      </c>
      <c r="N296" s="27" t="s">
        <v>234</v>
      </c>
      <c r="O296" s="28">
        <v>50</v>
      </c>
      <c r="P296" s="28">
        <v>5</v>
      </c>
      <c r="Q296" s="2">
        <v>4</v>
      </c>
      <c r="R296" s="2"/>
      <c r="S296" s="26">
        <v>100</v>
      </c>
      <c r="T296" s="26" t="s">
        <v>1815</v>
      </c>
      <c r="U296" s="26" t="s">
        <v>1815</v>
      </c>
      <c r="V296" s="30"/>
      <c r="W296" s="27" t="s">
        <v>200</v>
      </c>
      <c r="X296" s="27"/>
      <c r="Y296" s="27">
        <f t="shared" si="4"/>
        <v>2.7819444444444445E-2</v>
      </c>
      <c r="Z296" s="27"/>
      <c r="AC296" s="6">
        <v>40.06</v>
      </c>
    </row>
    <row r="297" spans="1:29" ht="12.75" customHeight="1">
      <c r="A297" s="2" t="s">
        <v>776</v>
      </c>
      <c r="B297" s="2" t="s">
        <v>2171</v>
      </c>
      <c r="C297" s="2" t="s">
        <v>2171</v>
      </c>
      <c r="D297" s="2" t="s">
        <v>54</v>
      </c>
      <c r="E297" s="2">
        <v>123</v>
      </c>
      <c r="F297" s="2"/>
      <c r="G297" s="2"/>
      <c r="H297" s="26">
        <v>1</v>
      </c>
      <c r="I297" s="26">
        <v>1000000</v>
      </c>
      <c r="J297" s="26">
        <v>1000000</v>
      </c>
      <c r="K297" s="27">
        <v>8000</v>
      </c>
      <c r="L297" s="27">
        <v>8000000000</v>
      </c>
      <c r="M297" s="27">
        <v>7000000</v>
      </c>
      <c r="N297" s="27">
        <v>7000000000000</v>
      </c>
      <c r="O297" s="28">
        <v>5</v>
      </c>
      <c r="P297" s="28">
        <v>0.5</v>
      </c>
      <c r="Q297" s="2">
        <v>3</v>
      </c>
      <c r="R297" s="2"/>
      <c r="S297" s="26">
        <v>1000</v>
      </c>
      <c r="T297" s="26" t="s">
        <v>1815</v>
      </c>
      <c r="U297" s="26" t="s">
        <v>1815</v>
      </c>
      <c r="V297" s="30"/>
      <c r="W297" s="27" t="s">
        <v>200</v>
      </c>
      <c r="X297" s="27" t="s">
        <v>200</v>
      </c>
      <c r="Y297" s="27">
        <f t="shared" si="4"/>
        <v>129.19999999999999</v>
      </c>
      <c r="Z297" s="27">
        <v>129.19999999999999</v>
      </c>
    </row>
    <row r="298" spans="1:29" ht="12.75" customHeight="1">
      <c r="A298" s="2" t="s">
        <v>836</v>
      </c>
      <c r="B298" s="2" t="s">
        <v>2172</v>
      </c>
      <c r="C298" s="2" t="s">
        <v>2172</v>
      </c>
      <c r="D298" s="2" t="s">
        <v>56</v>
      </c>
      <c r="E298" s="2">
        <v>123</v>
      </c>
      <c r="F298" s="2" t="s">
        <v>156</v>
      </c>
      <c r="G298" s="2"/>
      <c r="H298" s="26">
        <v>10</v>
      </c>
      <c r="I298" s="26">
        <v>10000000</v>
      </c>
      <c r="J298" s="26">
        <v>10000000</v>
      </c>
      <c r="K298" s="27">
        <v>80000</v>
      </c>
      <c r="L298" s="27">
        <v>80000000000</v>
      </c>
      <c r="M298" s="27">
        <v>600000</v>
      </c>
      <c r="N298" s="27">
        <v>600000000000</v>
      </c>
      <c r="O298" s="28">
        <v>5</v>
      </c>
      <c r="P298" s="28">
        <v>0.5</v>
      </c>
      <c r="Q298" s="2">
        <v>3</v>
      </c>
      <c r="R298" s="2"/>
      <c r="S298" s="26">
        <v>100</v>
      </c>
      <c r="T298" s="26">
        <v>1</v>
      </c>
      <c r="U298" s="26">
        <v>100</v>
      </c>
      <c r="V298" s="30"/>
      <c r="W298" s="27" t="s">
        <v>200</v>
      </c>
      <c r="X298" s="27" t="s">
        <v>200</v>
      </c>
      <c r="Y298" s="27">
        <f t="shared" si="4"/>
        <v>119.2</v>
      </c>
      <c r="Z298" s="27">
        <v>119.2</v>
      </c>
    </row>
    <row r="299" spans="1:29" ht="12.75" customHeight="1">
      <c r="A299" s="2" t="s">
        <v>834</v>
      </c>
      <c r="B299" s="2" t="s">
        <v>2173</v>
      </c>
      <c r="C299" s="2" t="s">
        <v>2173</v>
      </c>
      <c r="D299" s="2" t="s">
        <v>56</v>
      </c>
      <c r="E299" s="2">
        <v>123</v>
      </c>
      <c r="F299" s="2"/>
      <c r="G299" s="2"/>
      <c r="H299" s="26">
        <v>1</v>
      </c>
      <c r="I299" s="26">
        <v>1000000</v>
      </c>
      <c r="J299" s="26">
        <v>1000000</v>
      </c>
      <c r="K299" s="27" t="s">
        <v>200</v>
      </c>
      <c r="L299" s="27" t="s">
        <v>234</v>
      </c>
      <c r="M299" s="27" t="s">
        <v>200</v>
      </c>
      <c r="N299" s="27" t="s">
        <v>234</v>
      </c>
      <c r="O299" s="28">
        <v>50</v>
      </c>
      <c r="P299" s="28">
        <v>5</v>
      </c>
      <c r="Q299" s="2">
        <v>4</v>
      </c>
      <c r="R299" s="2"/>
      <c r="S299" s="26">
        <v>1000</v>
      </c>
      <c r="T299" s="26" t="s">
        <v>1815</v>
      </c>
      <c r="U299" s="26" t="s">
        <v>1815</v>
      </c>
      <c r="V299" s="30"/>
      <c r="W299" s="27" t="s">
        <v>200</v>
      </c>
      <c r="X299" s="27"/>
      <c r="Y299" s="27">
        <f t="shared" si="4"/>
        <v>3.358E+19</v>
      </c>
      <c r="Z299" s="27"/>
      <c r="AA299" s="73">
        <v>9.2E+16</v>
      </c>
    </row>
    <row r="300" spans="1:29" ht="12.75" customHeight="1">
      <c r="A300" s="2" t="s">
        <v>898</v>
      </c>
      <c r="B300" s="2" t="s">
        <v>2174</v>
      </c>
      <c r="C300" s="2" t="s">
        <v>2174</v>
      </c>
      <c r="D300" s="2" t="s">
        <v>58</v>
      </c>
      <c r="E300" s="2">
        <v>123</v>
      </c>
      <c r="F300" s="2"/>
      <c r="G300" s="2"/>
      <c r="H300" s="26">
        <v>1000</v>
      </c>
      <c r="I300" s="26">
        <v>1000000000</v>
      </c>
      <c r="J300" s="26">
        <v>1000000000</v>
      </c>
      <c r="K300" s="27">
        <v>20000</v>
      </c>
      <c r="L300" s="27">
        <v>20000000000</v>
      </c>
      <c r="M300" s="27">
        <v>90000</v>
      </c>
      <c r="N300" s="27">
        <v>90000000000</v>
      </c>
      <c r="O300" s="28">
        <v>5</v>
      </c>
      <c r="P300" s="28">
        <v>0.5</v>
      </c>
      <c r="Q300" s="2">
        <v>3</v>
      </c>
      <c r="R300" s="2"/>
      <c r="S300" s="26">
        <v>100</v>
      </c>
      <c r="T300" s="26" t="s">
        <v>1815</v>
      </c>
      <c r="U300" s="26" t="s">
        <v>1815</v>
      </c>
      <c r="V300" s="30"/>
      <c r="W300" s="27" t="s">
        <v>200</v>
      </c>
      <c r="X300" s="27" t="s">
        <v>200</v>
      </c>
      <c r="Y300" s="27">
        <f t="shared" si="4"/>
        <v>8.666666666666667E-2</v>
      </c>
      <c r="Z300" s="27"/>
      <c r="AB300" s="6">
        <v>2.08</v>
      </c>
    </row>
    <row r="301" spans="1:29" ht="12.75" customHeight="1">
      <c r="A301" s="2" t="s">
        <v>868</v>
      </c>
      <c r="B301" s="2" t="s">
        <v>2175</v>
      </c>
      <c r="C301" s="2" t="s">
        <v>2175</v>
      </c>
      <c r="D301" s="2" t="s">
        <v>57</v>
      </c>
      <c r="E301" s="2">
        <v>124</v>
      </c>
      <c r="F301" s="2"/>
      <c r="G301" s="2"/>
      <c r="H301" s="26">
        <v>1</v>
      </c>
      <c r="I301" s="26">
        <v>1000000</v>
      </c>
      <c r="J301" s="26">
        <v>1000000</v>
      </c>
      <c r="K301" s="27">
        <v>10000</v>
      </c>
      <c r="L301" s="27">
        <v>10000000000</v>
      </c>
      <c r="M301" s="27">
        <v>60000</v>
      </c>
      <c r="N301" s="27">
        <v>60000000000</v>
      </c>
      <c r="O301" s="28">
        <v>5</v>
      </c>
      <c r="P301" s="28">
        <v>0.05</v>
      </c>
      <c r="Q301" s="2">
        <v>2</v>
      </c>
      <c r="R301" s="2"/>
      <c r="S301" s="26">
        <v>10</v>
      </c>
      <c r="T301" s="26" t="s">
        <v>1815</v>
      </c>
      <c r="U301" s="26" t="s">
        <v>1815</v>
      </c>
      <c r="V301" s="30"/>
      <c r="W301" s="27" t="s">
        <v>200</v>
      </c>
      <c r="X301" s="27" t="s">
        <v>200</v>
      </c>
      <c r="Y301" s="27">
        <f t="shared" si="4"/>
        <v>4.1760000000000002</v>
      </c>
      <c r="Z301" s="27">
        <v>4.1760000000000002</v>
      </c>
    </row>
    <row r="302" spans="1:29" ht="12.75" customHeight="1">
      <c r="A302" s="2" t="s">
        <v>808</v>
      </c>
      <c r="B302" s="2" t="s">
        <v>2176</v>
      </c>
      <c r="C302" s="2" t="s">
        <v>2176</v>
      </c>
      <c r="D302" s="2" t="s">
        <v>55</v>
      </c>
      <c r="E302" s="2">
        <v>124</v>
      </c>
      <c r="F302" s="2" t="s">
        <v>156</v>
      </c>
      <c r="G302" s="2"/>
      <c r="H302" s="26">
        <v>1</v>
      </c>
      <c r="I302" s="26">
        <v>1000000</v>
      </c>
      <c r="J302" s="26">
        <v>1000000</v>
      </c>
      <c r="K302" s="27" t="s">
        <v>200</v>
      </c>
      <c r="L302" s="27" t="s">
        <v>234</v>
      </c>
      <c r="M302" s="27" t="s">
        <v>200</v>
      </c>
      <c r="N302" s="27" t="s">
        <v>234</v>
      </c>
      <c r="O302" s="28">
        <v>50</v>
      </c>
      <c r="P302" s="28">
        <v>5</v>
      </c>
      <c r="Q302" s="2">
        <v>4</v>
      </c>
      <c r="R302" s="2"/>
      <c r="S302" s="26">
        <v>100</v>
      </c>
      <c r="T302" s="26" t="s">
        <v>1815</v>
      </c>
      <c r="U302" s="26" t="s">
        <v>1815</v>
      </c>
      <c r="V302" s="30"/>
      <c r="W302" s="27" t="s">
        <v>200</v>
      </c>
      <c r="X302" s="27"/>
      <c r="Y302" s="27">
        <f t="shared" si="4"/>
        <v>1.4027777777777778E-2</v>
      </c>
      <c r="Z302" s="27"/>
      <c r="AC302" s="6">
        <v>20.2</v>
      </c>
    </row>
    <row r="303" spans="1:29" ht="12.75" customHeight="1">
      <c r="A303" s="2" t="s">
        <v>806</v>
      </c>
      <c r="B303" s="2" t="s">
        <v>2177</v>
      </c>
      <c r="C303" s="2" t="s">
        <v>2177</v>
      </c>
      <c r="D303" s="2" t="s">
        <v>55</v>
      </c>
      <c r="E303" s="2">
        <v>124</v>
      </c>
      <c r="F303" s="2"/>
      <c r="G303" s="2"/>
      <c r="H303" s="26">
        <v>1</v>
      </c>
      <c r="I303" s="26">
        <v>1000000</v>
      </c>
      <c r="J303" s="26">
        <v>1000000</v>
      </c>
      <c r="K303" s="27">
        <v>6000</v>
      </c>
      <c r="L303" s="27">
        <v>6000000000</v>
      </c>
      <c r="M303" s="27">
        <v>40000</v>
      </c>
      <c r="N303" s="27">
        <v>40000000000</v>
      </c>
      <c r="O303" s="28">
        <v>5</v>
      </c>
      <c r="P303" s="28">
        <v>0.5</v>
      </c>
      <c r="Q303" s="2">
        <v>3</v>
      </c>
      <c r="R303" s="2"/>
      <c r="S303" s="26">
        <v>10</v>
      </c>
      <c r="T303" s="26">
        <v>1</v>
      </c>
      <c r="U303" s="26">
        <v>10</v>
      </c>
      <c r="V303" s="30"/>
      <c r="W303" s="27" t="s">
        <v>200</v>
      </c>
      <c r="X303" s="27" t="s">
        <v>200</v>
      </c>
      <c r="Y303" s="27">
        <f t="shared" si="4"/>
        <v>60.2</v>
      </c>
      <c r="Z303" s="27">
        <v>60.2</v>
      </c>
    </row>
    <row r="304" spans="1:29" ht="12.75" customHeight="1">
      <c r="A304" s="2" t="s">
        <v>918</v>
      </c>
      <c r="B304" s="2" t="s">
        <v>2178</v>
      </c>
      <c r="C304" s="2" t="s">
        <v>2178</v>
      </c>
      <c r="D304" s="2" t="s">
        <v>59</v>
      </c>
      <c r="E304" s="2">
        <v>125</v>
      </c>
      <c r="F304" s="2"/>
      <c r="G304" s="2"/>
      <c r="H304" s="26">
        <v>0.01</v>
      </c>
      <c r="I304" s="26">
        <v>10000</v>
      </c>
      <c r="J304" s="26">
        <v>10000</v>
      </c>
      <c r="K304" s="27" t="s">
        <v>200</v>
      </c>
      <c r="L304" s="27" t="s">
        <v>234</v>
      </c>
      <c r="M304" s="27" t="s">
        <v>200</v>
      </c>
      <c r="N304" s="27" t="s">
        <v>234</v>
      </c>
      <c r="O304" s="28">
        <v>50</v>
      </c>
      <c r="P304" s="28">
        <v>5</v>
      </c>
      <c r="Q304" s="2">
        <v>4</v>
      </c>
      <c r="R304" s="2"/>
      <c r="S304" s="26">
        <v>10</v>
      </c>
      <c r="T304" s="26" t="s">
        <v>1815</v>
      </c>
      <c r="U304" s="26" t="s">
        <v>1815</v>
      </c>
      <c r="V304" s="30"/>
      <c r="W304" s="27" t="s">
        <v>200</v>
      </c>
      <c r="X304" s="27"/>
      <c r="Y304" s="27">
        <f t="shared" si="4"/>
        <v>3.243055555555556E-2</v>
      </c>
      <c r="Z304" s="27"/>
      <c r="AC304" s="6">
        <v>46.7</v>
      </c>
    </row>
    <row r="305" spans="1:29" ht="12.75" customHeight="1">
      <c r="A305" s="2" t="s">
        <v>870</v>
      </c>
      <c r="B305" s="2" t="s">
        <v>2179</v>
      </c>
      <c r="C305" s="2" t="s">
        <v>2179</v>
      </c>
      <c r="D305" s="2" t="s">
        <v>57</v>
      </c>
      <c r="E305" s="2">
        <v>125</v>
      </c>
      <c r="F305" s="2"/>
      <c r="G305" s="2"/>
      <c r="H305" s="26">
        <v>1</v>
      </c>
      <c r="I305" s="26">
        <v>1000000</v>
      </c>
      <c r="J305" s="26">
        <v>1000000</v>
      </c>
      <c r="K305" s="27">
        <v>200000</v>
      </c>
      <c r="L305" s="27">
        <v>200000000000</v>
      </c>
      <c r="M305" s="27">
        <v>200000</v>
      </c>
      <c r="N305" s="27">
        <v>200000000000</v>
      </c>
      <c r="O305" s="28">
        <v>5</v>
      </c>
      <c r="P305" s="28">
        <v>0.05</v>
      </c>
      <c r="Q305" s="2">
        <v>2</v>
      </c>
      <c r="R305" s="2"/>
      <c r="S305" s="26">
        <v>1000</v>
      </c>
      <c r="T305" s="26">
        <v>100</v>
      </c>
      <c r="U305" s="26">
        <v>1000</v>
      </c>
      <c r="V305" s="30"/>
      <c r="W305" s="27" t="s">
        <v>200</v>
      </c>
      <c r="X305" s="27" t="s">
        <v>200</v>
      </c>
      <c r="Y305" s="27">
        <f t="shared" si="4"/>
        <v>59.406999999999996</v>
      </c>
      <c r="Z305" s="27">
        <v>59.406999999999996</v>
      </c>
    </row>
    <row r="306" spans="1:29" ht="12.75" customHeight="1">
      <c r="A306" s="2" t="s">
        <v>810</v>
      </c>
      <c r="B306" s="2" t="s">
        <v>2180</v>
      </c>
      <c r="C306" s="2" t="s">
        <v>2180</v>
      </c>
      <c r="D306" s="2" t="s">
        <v>55</v>
      </c>
      <c r="E306" s="2">
        <v>125</v>
      </c>
      <c r="F306" s="2"/>
      <c r="G306" s="2"/>
      <c r="H306" s="26">
        <v>1</v>
      </c>
      <c r="I306" s="26">
        <v>1000000</v>
      </c>
      <c r="J306" s="26">
        <v>1000000</v>
      </c>
      <c r="K306" s="27">
        <v>20000</v>
      </c>
      <c r="L306" s="27">
        <v>20000000000</v>
      </c>
      <c r="M306" s="27">
        <v>200000</v>
      </c>
      <c r="N306" s="27">
        <v>200000000000</v>
      </c>
      <c r="O306" s="28">
        <v>5</v>
      </c>
      <c r="P306" s="28">
        <v>0.5</v>
      </c>
      <c r="Q306" s="2">
        <v>3</v>
      </c>
      <c r="R306" s="2"/>
      <c r="S306" s="26">
        <v>100</v>
      </c>
      <c r="T306" s="26">
        <v>0.1</v>
      </c>
      <c r="U306" s="26">
        <v>100</v>
      </c>
      <c r="V306" s="30"/>
      <c r="W306" s="27" t="s">
        <v>200</v>
      </c>
      <c r="X306" s="27" t="s">
        <v>200</v>
      </c>
      <c r="Y306" s="27">
        <f t="shared" si="4"/>
        <v>1006.8744</v>
      </c>
      <c r="Z306" s="27"/>
      <c r="AA306" s="6">
        <v>2.7585600000000001</v>
      </c>
    </row>
    <row r="307" spans="1:29" ht="12.75" customHeight="1">
      <c r="A307" s="2" t="s">
        <v>780</v>
      </c>
      <c r="B307" s="2" t="s">
        <v>2181</v>
      </c>
      <c r="C307" s="2" t="s">
        <v>2181</v>
      </c>
      <c r="D307" s="2" t="s">
        <v>54</v>
      </c>
      <c r="E307" s="2">
        <v>125</v>
      </c>
      <c r="F307" s="2"/>
      <c r="G307" s="2"/>
      <c r="H307" s="26">
        <v>0.1</v>
      </c>
      <c r="I307" s="26">
        <v>100000</v>
      </c>
      <c r="J307" s="26">
        <v>100000</v>
      </c>
      <c r="K307" s="27">
        <v>4000</v>
      </c>
      <c r="L307" s="27">
        <v>4000000000</v>
      </c>
      <c r="M307" s="27">
        <v>100000</v>
      </c>
      <c r="N307" s="27">
        <v>100000000000</v>
      </c>
      <c r="O307" s="28">
        <v>5</v>
      </c>
      <c r="P307" s="28">
        <v>0.5</v>
      </c>
      <c r="Q307" s="2">
        <v>3</v>
      </c>
      <c r="R307" s="2"/>
      <c r="S307" s="26">
        <v>100</v>
      </c>
      <c r="T307" s="26">
        <v>10</v>
      </c>
      <c r="U307" s="26">
        <v>100</v>
      </c>
      <c r="V307" s="30"/>
      <c r="W307" s="27" t="s">
        <v>200</v>
      </c>
      <c r="X307" s="27" t="s">
        <v>200</v>
      </c>
      <c r="Y307" s="27">
        <f t="shared" si="4"/>
        <v>9.64</v>
      </c>
      <c r="Z307" s="27">
        <v>9.64</v>
      </c>
    </row>
    <row r="308" spans="1:29" ht="12.75" customHeight="1">
      <c r="A308" s="2" t="s">
        <v>838</v>
      </c>
      <c r="B308" s="2" t="s">
        <v>2182</v>
      </c>
      <c r="C308" s="2" t="s">
        <v>2182</v>
      </c>
      <c r="D308" s="2" t="s">
        <v>56</v>
      </c>
      <c r="E308" s="2">
        <v>125</v>
      </c>
      <c r="F308" s="2" t="s">
        <v>156</v>
      </c>
      <c r="G308" s="2"/>
      <c r="H308" s="26">
        <v>10</v>
      </c>
      <c r="I308" s="26">
        <v>10000000</v>
      </c>
      <c r="J308" s="26">
        <v>10000000</v>
      </c>
      <c r="K308" s="27">
        <v>200000</v>
      </c>
      <c r="L308" s="27">
        <v>200000000000</v>
      </c>
      <c r="M308" s="27">
        <v>10000000</v>
      </c>
      <c r="N308" s="27">
        <v>10000000000000</v>
      </c>
      <c r="O308" s="28">
        <v>5</v>
      </c>
      <c r="P308" s="28">
        <v>0.5</v>
      </c>
      <c r="Q308" s="2">
        <v>3</v>
      </c>
      <c r="R308" s="2"/>
      <c r="S308" s="26">
        <v>1000</v>
      </c>
      <c r="T308" s="26">
        <v>1000</v>
      </c>
      <c r="U308" s="26">
        <v>1000</v>
      </c>
      <c r="V308" s="30"/>
      <c r="W308" s="27" t="s">
        <v>200</v>
      </c>
      <c r="X308" s="27" t="s">
        <v>200</v>
      </c>
      <c r="Y308" s="27">
        <f t="shared" si="4"/>
        <v>57.4</v>
      </c>
      <c r="Z308" s="27">
        <v>57.4</v>
      </c>
    </row>
    <row r="309" spans="1:29" ht="12.75" customHeight="1">
      <c r="A309" s="2" t="s">
        <v>900</v>
      </c>
      <c r="B309" s="2" t="s">
        <v>2183</v>
      </c>
      <c r="C309" s="2" t="s">
        <v>2183</v>
      </c>
      <c r="D309" s="2" t="s">
        <v>58</v>
      </c>
      <c r="E309" s="2">
        <v>125</v>
      </c>
      <c r="F309" s="2"/>
      <c r="G309" s="2"/>
      <c r="H309" s="26">
        <v>1000</v>
      </c>
      <c r="I309" s="26">
        <v>1000000000</v>
      </c>
      <c r="J309" s="26">
        <v>1000000000</v>
      </c>
      <c r="K309" s="27" t="s">
        <v>200</v>
      </c>
      <c r="L309" s="27" t="s">
        <v>234</v>
      </c>
      <c r="M309" s="27" t="s">
        <v>200</v>
      </c>
      <c r="N309" s="27" t="s">
        <v>234</v>
      </c>
      <c r="O309" s="28">
        <v>50</v>
      </c>
      <c r="P309" s="28">
        <v>5</v>
      </c>
      <c r="Q309" s="2">
        <v>4</v>
      </c>
      <c r="R309" s="2"/>
      <c r="S309" s="26">
        <v>1000</v>
      </c>
      <c r="T309" s="26" t="s">
        <v>1815</v>
      </c>
      <c r="U309" s="26" t="s">
        <v>1815</v>
      </c>
      <c r="V309" s="30"/>
      <c r="W309" s="27" t="s">
        <v>200</v>
      </c>
      <c r="X309" s="27"/>
      <c r="Y309" s="27">
        <f t="shared" si="4"/>
        <v>0.70416666666666661</v>
      </c>
      <c r="Z309" s="27"/>
      <c r="AB309" s="6">
        <v>16.899999999999999</v>
      </c>
    </row>
    <row r="310" spans="1:29" ht="12.75" customHeight="1">
      <c r="A310" s="2" t="s">
        <v>944</v>
      </c>
      <c r="B310" s="2" t="s">
        <v>2184</v>
      </c>
      <c r="C310" s="2" t="s">
        <v>2184</v>
      </c>
      <c r="D310" s="2" t="s">
        <v>60</v>
      </c>
      <c r="E310" s="2">
        <v>126</v>
      </c>
      <c r="F310" s="2"/>
      <c r="G310" s="2"/>
      <c r="H310" s="26">
        <v>10</v>
      </c>
      <c r="I310" s="26">
        <v>10000000</v>
      </c>
      <c r="J310" s="26">
        <v>10000000</v>
      </c>
      <c r="K310" s="27" t="s">
        <v>200</v>
      </c>
      <c r="L310" s="27" t="s">
        <v>234</v>
      </c>
      <c r="M310" s="27" t="s">
        <v>200</v>
      </c>
      <c r="N310" s="27" t="s">
        <v>234</v>
      </c>
      <c r="O310" s="28">
        <v>50</v>
      </c>
      <c r="P310" s="28">
        <v>5</v>
      </c>
      <c r="Q310" s="2">
        <v>4</v>
      </c>
      <c r="R310" s="2"/>
      <c r="S310" s="26">
        <v>100</v>
      </c>
      <c r="T310" s="26" t="s">
        <v>1815</v>
      </c>
      <c r="U310" s="26" t="s">
        <v>1815</v>
      </c>
      <c r="V310" s="30"/>
      <c r="W310" s="27" t="s">
        <v>200</v>
      </c>
      <c r="X310" s="27"/>
      <c r="Y310" s="27">
        <f t="shared" si="4"/>
        <v>6.9444444444444448E-2</v>
      </c>
      <c r="Z310" s="27"/>
      <c r="AC310" s="6">
        <v>100</v>
      </c>
    </row>
    <row r="311" spans="1:29" ht="12.75" customHeight="1">
      <c r="A311" s="2" t="s">
        <v>872</v>
      </c>
      <c r="B311" s="2" t="s">
        <v>2185</v>
      </c>
      <c r="C311" s="2" t="s">
        <v>2185</v>
      </c>
      <c r="D311" s="2" t="s">
        <v>57</v>
      </c>
      <c r="E311" s="2">
        <v>126</v>
      </c>
      <c r="F311" s="2"/>
      <c r="G311" s="2"/>
      <c r="H311" s="26">
        <v>1</v>
      </c>
      <c r="I311" s="26">
        <v>1000000</v>
      </c>
      <c r="J311" s="26">
        <v>1000000</v>
      </c>
      <c r="K311" s="27">
        <v>20000</v>
      </c>
      <c r="L311" s="27">
        <v>20000000000</v>
      </c>
      <c r="M311" s="27">
        <v>100000</v>
      </c>
      <c r="N311" s="27">
        <v>100000000000</v>
      </c>
      <c r="O311" s="28">
        <v>5</v>
      </c>
      <c r="P311" s="28">
        <v>0.05</v>
      </c>
      <c r="Q311" s="2">
        <v>2</v>
      </c>
      <c r="R311" s="2"/>
      <c r="S311" s="26">
        <v>100</v>
      </c>
      <c r="T311" s="26">
        <v>10</v>
      </c>
      <c r="U311" s="26">
        <v>100</v>
      </c>
      <c r="V311" s="30"/>
      <c r="W311" s="27" t="s">
        <v>200</v>
      </c>
      <c r="X311" s="27" t="s">
        <v>200</v>
      </c>
      <c r="Y311" s="27">
        <f t="shared" si="4"/>
        <v>12.93</v>
      </c>
      <c r="Z311" s="27">
        <v>12.93</v>
      </c>
    </row>
    <row r="312" spans="1:29" ht="12.75" customHeight="1">
      <c r="A312" s="2" t="s">
        <v>814</v>
      </c>
      <c r="B312" s="2" t="s">
        <v>2186</v>
      </c>
      <c r="C312" s="2" t="s">
        <v>2186</v>
      </c>
      <c r="D312" s="2" t="s">
        <v>55</v>
      </c>
      <c r="E312" s="2">
        <v>126</v>
      </c>
      <c r="F312" s="2" t="s">
        <v>156</v>
      </c>
      <c r="G312" s="2"/>
      <c r="H312" s="26">
        <v>0.1</v>
      </c>
      <c r="I312" s="26">
        <v>100000</v>
      </c>
      <c r="J312" s="26">
        <v>100000</v>
      </c>
      <c r="K312" s="27" t="s">
        <v>200</v>
      </c>
      <c r="L312" s="27" t="s">
        <v>234</v>
      </c>
      <c r="M312" s="27" t="s">
        <v>200</v>
      </c>
      <c r="N312" s="27" t="s">
        <v>234</v>
      </c>
      <c r="O312" s="28">
        <v>50</v>
      </c>
      <c r="P312" s="28">
        <v>5</v>
      </c>
      <c r="Q312" s="2">
        <v>4</v>
      </c>
      <c r="R312" s="2"/>
      <c r="S312" s="26">
        <v>10</v>
      </c>
      <c r="T312" s="26" t="s">
        <v>1815</v>
      </c>
      <c r="U312" s="26" t="s">
        <v>1815</v>
      </c>
      <c r="V312" s="30"/>
      <c r="W312" s="27" t="s">
        <v>200</v>
      </c>
      <c r="X312" s="27"/>
      <c r="Y312" s="27">
        <f t="shared" si="4"/>
        <v>1.329861111111111E-2</v>
      </c>
      <c r="Z312" s="27"/>
      <c r="AC312" s="6">
        <v>19.149999999999999</v>
      </c>
    </row>
    <row r="313" spans="1:29" ht="12.75" customHeight="1">
      <c r="A313" s="2" t="s">
        <v>812</v>
      </c>
      <c r="B313" s="2" t="s">
        <v>2187</v>
      </c>
      <c r="C313" s="2" t="s">
        <v>2187</v>
      </c>
      <c r="D313" s="2" t="s">
        <v>55</v>
      </c>
      <c r="E313" s="2">
        <v>126</v>
      </c>
      <c r="F313" s="2"/>
      <c r="G313" s="2"/>
      <c r="H313" s="26">
        <v>0.1</v>
      </c>
      <c r="I313" s="26">
        <v>100000</v>
      </c>
      <c r="J313" s="26">
        <v>100000</v>
      </c>
      <c r="K313" s="27">
        <v>4000</v>
      </c>
      <c r="L313" s="27">
        <v>4000000000</v>
      </c>
      <c r="M313" s="27">
        <v>20000</v>
      </c>
      <c r="N313" s="27">
        <v>20000000000</v>
      </c>
      <c r="O313" s="28">
        <v>5</v>
      </c>
      <c r="P313" s="28">
        <v>0.5</v>
      </c>
      <c r="Q313" s="2">
        <v>3</v>
      </c>
      <c r="R313" s="2"/>
      <c r="S313" s="26">
        <v>10</v>
      </c>
      <c r="T313" s="26" t="s">
        <v>1815</v>
      </c>
      <c r="U313" s="26" t="s">
        <v>1815</v>
      </c>
      <c r="V313" s="30"/>
      <c r="W313" s="27" t="s">
        <v>200</v>
      </c>
      <c r="X313" s="27" t="s">
        <v>200</v>
      </c>
      <c r="Y313" s="27">
        <f t="shared" si="4"/>
        <v>12.35</v>
      </c>
      <c r="Z313" s="27">
        <v>12.35</v>
      </c>
    </row>
    <row r="314" spans="1:29" ht="12.75" customHeight="1">
      <c r="A314" s="2" t="s">
        <v>782</v>
      </c>
      <c r="B314" s="2" t="s">
        <v>2188</v>
      </c>
      <c r="C314" s="2" t="s">
        <v>2188</v>
      </c>
      <c r="D314" s="2" t="s">
        <v>54</v>
      </c>
      <c r="E314" s="2">
        <v>126</v>
      </c>
      <c r="F314" s="2"/>
      <c r="G314" s="2"/>
      <c r="H314" s="26">
        <v>0.1</v>
      </c>
      <c r="I314" s="26">
        <v>100000</v>
      </c>
      <c r="J314" s="26">
        <v>100000</v>
      </c>
      <c r="K314" s="27">
        <v>6000</v>
      </c>
      <c r="L314" s="27">
        <v>6000000000</v>
      </c>
      <c r="M314" s="27">
        <v>30000</v>
      </c>
      <c r="N314" s="27">
        <v>30000000000</v>
      </c>
      <c r="O314" s="28">
        <v>5</v>
      </c>
      <c r="P314" s="28">
        <v>0.05</v>
      </c>
      <c r="Q314" s="2">
        <v>2</v>
      </c>
      <c r="R314" s="2" t="s">
        <v>17</v>
      </c>
      <c r="S314" s="26">
        <v>10</v>
      </c>
      <c r="T314" s="26" t="s">
        <v>1815</v>
      </c>
      <c r="U314" s="26" t="s">
        <v>1815</v>
      </c>
      <c r="V314" s="30"/>
      <c r="W314" s="27" t="s">
        <v>129</v>
      </c>
      <c r="X314" s="27" t="s">
        <v>200</v>
      </c>
      <c r="Y314" s="27">
        <f t="shared" si="4"/>
        <v>83950000</v>
      </c>
      <c r="Z314" s="27"/>
      <c r="AA314" s="73">
        <v>230000</v>
      </c>
    </row>
    <row r="315" spans="1:29" ht="12.75" customHeight="1">
      <c r="A315" s="2" t="s">
        <v>920</v>
      </c>
      <c r="B315" s="2" t="s">
        <v>2189</v>
      </c>
      <c r="C315" s="2" t="s">
        <v>2189</v>
      </c>
      <c r="D315" s="2" t="s">
        <v>59</v>
      </c>
      <c r="E315" s="2">
        <v>127</v>
      </c>
      <c r="F315" s="2"/>
      <c r="G315" s="2"/>
      <c r="H315" s="26">
        <v>0.1</v>
      </c>
      <c r="I315" s="26">
        <v>100000</v>
      </c>
      <c r="J315" s="26">
        <v>100000</v>
      </c>
      <c r="K315" s="27" t="s">
        <v>200</v>
      </c>
      <c r="L315" s="27" t="s">
        <v>234</v>
      </c>
      <c r="M315" s="27" t="s">
        <v>200</v>
      </c>
      <c r="N315" s="27" t="s">
        <v>234</v>
      </c>
      <c r="O315" s="28">
        <v>50</v>
      </c>
      <c r="P315" s="28">
        <v>5</v>
      </c>
      <c r="Q315" s="2">
        <v>4</v>
      </c>
      <c r="R315" s="2"/>
      <c r="S315" s="26">
        <v>100</v>
      </c>
      <c r="T315" s="26" t="s">
        <v>1815</v>
      </c>
      <c r="U315" s="26" t="s">
        <v>1815</v>
      </c>
      <c r="V315" s="30"/>
      <c r="W315" s="27" t="s">
        <v>200</v>
      </c>
      <c r="X315" s="27"/>
      <c r="Y315" s="27">
        <f t="shared" si="4"/>
        <v>0.26041666666666669</v>
      </c>
      <c r="Z315" s="27"/>
      <c r="AB315" s="6">
        <v>6.25</v>
      </c>
    </row>
    <row r="316" spans="1:29" ht="12.75" customHeight="1">
      <c r="A316" s="2" t="s">
        <v>816</v>
      </c>
      <c r="B316" s="2" t="s">
        <v>2190</v>
      </c>
      <c r="C316" s="2" t="s">
        <v>2190</v>
      </c>
      <c r="D316" s="2" t="s">
        <v>55</v>
      </c>
      <c r="E316" s="2">
        <v>127</v>
      </c>
      <c r="F316" s="2"/>
      <c r="G316" s="2"/>
      <c r="H316" s="26">
        <v>1</v>
      </c>
      <c r="I316" s="26">
        <v>1000000</v>
      </c>
      <c r="J316" s="26">
        <v>1000000</v>
      </c>
      <c r="K316" s="27" t="s">
        <v>200</v>
      </c>
      <c r="L316" s="27" t="s">
        <v>234</v>
      </c>
      <c r="M316" s="27" t="s">
        <v>200</v>
      </c>
      <c r="N316" s="27" t="s">
        <v>234</v>
      </c>
      <c r="O316" s="28">
        <v>5</v>
      </c>
      <c r="P316" s="28">
        <v>0.5</v>
      </c>
      <c r="Q316" s="2">
        <v>3</v>
      </c>
      <c r="R316" s="2"/>
      <c r="S316" s="26">
        <v>10</v>
      </c>
      <c r="T316" s="26" t="s">
        <v>1815</v>
      </c>
      <c r="U316" s="26" t="s">
        <v>1815</v>
      </c>
      <c r="V316" s="30"/>
      <c r="W316" s="27" t="s">
        <v>200</v>
      </c>
      <c r="X316" s="27"/>
      <c r="Y316" s="27">
        <f t="shared" si="4"/>
        <v>3.85</v>
      </c>
      <c r="Z316" s="27">
        <v>3.85</v>
      </c>
    </row>
    <row r="317" spans="1:29" ht="12.75" customHeight="1">
      <c r="A317" s="2" t="s">
        <v>784</v>
      </c>
      <c r="B317" s="2" t="s">
        <v>2191</v>
      </c>
      <c r="C317" s="2" t="s">
        <v>2191</v>
      </c>
      <c r="D317" s="2" t="s">
        <v>54</v>
      </c>
      <c r="E317" s="2">
        <v>127</v>
      </c>
      <c r="F317" s="2"/>
      <c r="G317" s="2"/>
      <c r="H317" s="26">
        <v>1</v>
      </c>
      <c r="I317" s="26">
        <v>1000000</v>
      </c>
      <c r="J317" s="26">
        <v>1000000</v>
      </c>
      <c r="K317" s="27" t="s">
        <v>200</v>
      </c>
      <c r="L317" s="27" t="s">
        <v>234</v>
      </c>
      <c r="M317" s="27" t="s">
        <v>200</v>
      </c>
      <c r="N317" s="27" t="s">
        <v>234</v>
      </c>
      <c r="O317" s="28">
        <v>50</v>
      </c>
      <c r="P317" s="28">
        <v>5</v>
      </c>
      <c r="Q317" s="2">
        <v>4</v>
      </c>
      <c r="R317" s="2"/>
      <c r="S317" s="26">
        <v>10</v>
      </c>
      <c r="T317" s="26" t="s">
        <v>1815</v>
      </c>
      <c r="U317" s="26" t="s">
        <v>1815</v>
      </c>
      <c r="V317" s="30"/>
      <c r="W317" s="27" t="s">
        <v>200</v>
      </c>
      <c r="X317" s="27"/>
      <c r="Y317" s="27">
        <f t="shared" si="4"/>
        <v>8.7500000000000008E-2</v>
      </c>
      <c r="Z317" s="27"/>
      <c r="AB317" s="6">
        <v>2.1</v>
      </c>
    </row>
    <row r="318" spans="1:29" ht="12.75" customHeight="1">
      <c r="A318" s="2" t="s">
        <v>842</v>
      </c>
      <c r="B318" s="2" t="s">
        <v>2192</v>
      </c>
      <c r="C318" s="2" t="s">
        <v>2192</v>
      </c>
      <c r="D318" s="2" t="s">
        <v>56</v>
      </c>
      <c r="E318" s="2">
        <v>127</v>
      </c>
      <c r="F318" s="2" t="s">
        <v>156</v>
      </c>
      <c r="G318" s="2"/>
      <c r="H318" s="26">
        <v>10</v>
      </c>
      <c r="I318" s="26">
        <v>10000000</v>
      </c>
      <c r="J318" s="26">
        <v>10000000</v>
      </c>
      <c r="K318" s="27">
        <v>200000</v>
      </c>
      <c r="L318" s="27">
        <v>200000000000</v>
      </c>
      <c r="M318" s="27">
        <v>3000000</v>
      </c>
      <c r="N318" s="27">
        <v>3000000000000</v>
      </c>
      <c r="O318" s="28">
        <v>5</v>
      </c>
      <c r="P318" s="28">
        <v>0.5</v>
      </c>
      <c r="Q318" s="2">
        <v>3</v>
      </c>
      <c r="R318" s="2"/>
      <c r="S318" s="26">
        <v>1000</v>
      </c>
      <c r="T318" s="26">
        <v>10</v>
      </c>
      <c r="U318" s="26">
        <v>1000</v>
      </c>
      <c r="V318" s="30"/>
      <c r="W318" s="27" t="s">
        <v>129</v>
      </c>
      <c r="X318" s="27" t="s">
        <v>200</v>
      </c>
      <c r="Y318" s="27">
        <f t="shared" si="4"/>
        <v>106.1</v>
      </c>
      <c r="Z318" s="27">
        <v>106.1</v>
      </c>
    </row>
    <row r="319" spans="1:29" ht="12.75" customHeight="1">
      <c r="A319" s="2" t="s">
        <v>840</v>
      </c>
      <c r="B319" s="2" t="s">
        <v>2193</v>
      </c>
      <c r="C319" s="2" t="s">
        <v>2193</v>
      </c>
      <c r="D319" s="2" t="s">
        <v>56</v>
      </c>
      <c r="E319" s="2">
        <v>127</v>
      </c>
      <c r="F319" s="2"/>
      <c r="G319" s="2"/>
      <c r="H319" s="26">
        <v>1</v>
      </c>
      <c r="I319" s="26">
        <v>1000000</v>
      </c>
      <c r="J319" s="26">
        <v>1000000</v>
      </c>
      <c r="K319" s="27">
        <v>200000</v>
      </c>
      <c r="L319" s="27">
        <v>200000000000</v>
      </c>
      <c r="M319" s="27">
        <v>10000000</v>
      </c>
      <c r="N319" s="27">
        <v>10000000000000</v>
      </c>
      <c r="O319" s="28">
        <v>50</v>
      </c>
      <c r="P319" s="28">
        <v>5</v>
      </c>
      <c r="Q319" s="2">
        <v>4</v>
      </c>
      <c r="R319" s="2"/>
      <c r="S319" s="26">
        <v>1000</v>
      </c>
      <c r="T319" s="26">
        <v>1000</v>
      </c>
      <c r="U319" s="26">
        <v>1000</v>
      </c>
      <c r="V319" s="30"/>
      <c r="W319" s="27" t="s">
        <v>200</v>
      </c>
      <c r="X319" s="27" t="s">
        <v>200</v>
      </c>
      <c r="Y319" s="27">
        <f t="shared" si="4"/>
        <v>0.38958333333333334</v>
      </c>
      <c r="Z319" s="27"/>
      <c r="AB319" s="6">
        <v>9.35</v>
      </c>
    </row>
    <row r="320" spans="1:29" ht="12.75" customHeight="1">
      <c r="A320" s="2" t="s">
        <v>902</v>
      </c>
      <c r="B320" s="2" t="s">
        <v>2194</v>
      </c>
      <c r="C320" s="2" t="s">
        <v>2194</v>
      </c>
      <c r="D320" s="2" t="s">
        <v>58</v>
      </c>
      <c r="E320" s="2">
        <v>127</v>
      </c>
      <c r="F320" s="2"/>
      <c r="G320" s="2"/>
      <c r="H320" s="26">
        <v>0.1</v>
      </c>
      <c r="I320" s="26">
        <v>100000</v>
      </c>
      <c r="J320" s="26">
        <v>100000</v>
      </c>
      <c r="K320" s="27">
        <v>40000</v>
      </c>
      <c r="L320" s="27">
        <v>40000000000</v>
      </c>
      <c r="M320" s="27">
        <v>300000</v>
      </c>
      <c r="N320" s="27">
        <v>300000000000</v>
      </c>
      <c r="O320" s="28">
        <v>50</v>
      </c>
      <c r="P320" s="28">
        <v>5</v>
      </c>
      <c r="Q320" s="2">
        <v>4</v>
      </c>
      <c r="R320" s="2"/>
      <c r="S320" s="26">
        <v>1000</v>
      </c>
      <c r="T320" s="26" t="s">
        <v>1815</v>
      </c>
      <c r="U320" s="26" t="s">
        <v>1815</v>
      </c>
      <c r="V320" s="30"/>
      <c r="W320" s="27" t="s">
        <v>200</v>
      </c>
      <c r="X320" s="27" t="s">
        <v>200</v>
      </c>
      <c r="Y320" s="27">
        <f t="shared" si="4"/>
        <v>36.345999999999997</v>
      </c>
      <c r="Z320" s="27">
        <v>36.345999999999997</v>
      </c>
    </row>
    <row r="321" spans="1:29" ht="12.75" customHeight="1">
      <c r="A321" s="2" t="s">
        <v>946</v>
      </c>
      <c r="B321" s="2" t="s">
        <v>2195</v>
      </c>
      <c r="C321" s="2" t="s">
        <v>2195</v>
      </c>
      <c r="D321" s="2" t="s">
        <v>60</v>
      </c>
      <c r="E321" s="2">
        <v>128</v>
      </c>
      <c r="F321" s="2"/>
      <c r="G321" s="2"/>
      <c r="H321" s="26">
        <v>10</v>
      </c>
      <c r="I321" s="26">
        <v>10000000</v>
      </c>
      <c r="J321" s="26">
        <v>10000000</v>
      </c>
      <c r="K321" s="27" t="s">
        <v>200</v>
      </c>
      <c r="L321" s="27" t="s">
        <v>234</v>
      </c>
      <c r="M321" s="27" t="s">
        <v>200</v>
      </c>
      <c r="N321" s="27" t="s">
        <v>234</v>
      </c>
      <c r="O321" s="28">
        <v>5</v>
      </c>
      <c r="P321" s="28">
        <v>0.5</v>
      </c>
      <c r="Q321" s="2">
        <v>3</v>
      </c>
      <c r="R321" s="2"/>
      <c r="S321" s="26">
        <v>100</v>
      </c>
      <c r="T321" s="26" t="s">
        <v>1815</v>
      </c>
      <c r="U321" s="26" t="s">
        <v>1815</v>
      </c>
      <c r="V321" s="30"/>
      <c r="W321" s="27" t="s">
        <v>200</v>
      </c>
      <c r="X321" s="27"/>
      <c r="Y321" s="27">
        <f t="shared" si="4"/>
        <v>2.4300000000000002</v>
      </c>
      <c r="Z321" s="27">
        <v>2.4300000000000002</v>
      </c>
    </row>
    <row r="322" spans="1:29" ht="12.75" customHeight="1">
      <c r="A322" s="2" t="s">
        <v>874</v>
      </c>
      <c r="B322" s="2" t="s">
        <v>2196</v>
      </c>
      <c r="C322" s="2" t="s">
        <v>2196</v>
      </c>
      <c r="D322" s="2" t="s">
        <v>57</v>
      </c>
      <c r="E322" s="2">
        <v>128</v>
      </c>
      <c r="F322" s="2"/>
      <c r="G322" s="2"/>
      <c r="H322" s="26">
        <v>0.1</v>
      </c>
      <c r="I322" s="26">
        <v>100000</v>
      </c>
      <c r="J322" s="26">
        <v>100000</v>
      </c>
      <c r="K322" s="27" t="s">
        <v>200</v>
      </c>
      <c r="L322" s="27" t="s">
        <v>234</v>
      </c>
      <c r="M322" s="27" t="s">
        <v>200</v>
      </c>
      <c r="N322" s="27" t="s">
        <v>234</v>
      </c>
      <c r="O322" s="28">
        <v>50</v>
      </c>
      <c r="P322" s="28">
        <v>5</v>
      </c>
      <c r="Q322" s="2">
        <v>4</v>
      </c>
      <c r="R322" s="2"/>
      <c r="S322" s="26">
        <v>100</v>
      </c>
      <c r="T322" s="26" t="s">
        <v>1815</v>
      </c>
      <c r="U322" s="26" t="s">
        <v>1815</v>
      </c>
      <c r="V322" s="30"/>
      <c r="W322" s="27" t="s">
        <v>200</v>
      </c>
      <c r="X322" s="27"/>
      <c r="Y322" s="27">
        <f t="shared" si="4"/>
        <v>1.7354166666666667E-2</v>
      </c>
      <c r="Z322" s="27"/>
      <c r="AC322" s="6">
        <v>24.99</v>
      </c>
    </row>
    <row r="323" spans="1:29" ht="12.75" customHeight="1">
      <c r="A323" s="2" t="s">
        <v>820</v>
      </c>
      <c r="B323" s="2" t="s">
        <v>2197</v>
      </c>
      <c r="C323" s="2" t="s">
        <v>2197</v>
      </c>
      <c r="D323" s="2" t="s">
        <v>55</v>
      </c>
      <c r="E323" s="2">
        <v>128</v>
      </c>
      <c r="F323" s="13" t="s">
        <v>164</v>
      </c>
      <c r="G323" s="2"/>
      <c r="H323" s="26">
        <v>0.1</v>
      </c>
      <c r="I323" s="26">
        <v>100000</v>
      </c>
      <c r="J323" s="26">
        <v>100000</v>
      </c>
      <c r="K323" s="27" t="s">
        <v>200</v>
      </c>
      <c r="L323" s="27" t="s">
        <v>234</v>
      </c>
      <c r="M323" s="27" t="s">
        <v>200</v>
      </c>
      <c r="N323" s="27" t="s">
        <v>234</v>
      </c>
      <c r="O323" s="28">
        <v>50</v>
      </c>
      <c r="P323" s="28">
        <v>5</v>
      </c>
      <c r="Q323" s="2">
        <v>4</v>
      </c>
      <c r="R323" s="2" t="s">
        <v>117</v>
      </c>
      <c r="S323" s="26">
        <v>10</v>
      </c>
      <c r="T323" s="26" t="s">
        <v>1815</v>
      </c>
      <c r="U323" s="26" t="s">
        <v>1815</v>
      </c>
      <c r="V323" s="30"/>
      <c r="W323" s="27" t="s">
        <v>117</v>
      </c>
      <c r="X323" s="27"/>
      <c r="Y323" s="27">
        <f t="shared" ref="Y323:Y386" si="5">Z323+AA323*365+AB323/24+AC323/(24*60)+AD323/(24*3600)</f>
        <v>7.2222222222222228E-3</v>
      </c>
      <c r="Z323" s="27"/>
      <c r="AC323" s="6">
        <v>10.4</v>
      </c>
    </row>
    <row r="324" spans="1:29" ht="12.75" customHeight="1">
      <c r="A324" s="2" t="s">
        <v>818</v>
      </c>
      <c r="B324" s="2" t="s">
        <v>2198</v>
      </c>
      <c r="C324" s="2" t="s">
        <v>2198</v>
      </c>
      <c r="D324" s="2" t="s">
        <v>55</v>
      </c>
      <c r="E324" s="2">
        <v>128</v>
      </c>
      <c r="F324" s="13" t="s">
        <v>163</v>
      </c>
      <c r="G324" s="2"/>
      <c r="H324" s="26">
        <v>0.1</v>
      </c>
      <c r="I324" s="26">
        <v>100000</v>
      </c>
      <c r="J324" s="26">
        <v>100000</v>
      </c>
      <c r="K324" s="27" t="s">
        <v>200</v>
      </c>
      <c r="L324" s="27" t="s">
        <v>234</v>
      </c>
      <c r="M324" s="27" t="s">
        <v>200</v>
      </c>
      <c r="N324" s="27" t="s">
        <v>234</v>
      </c>
      <c r="O324" s="28">
        <v>5</v>
      </c>
      <c r="P324" s="28">
        <v>0.5</v>
      </c>
      <c r="Q324" s="2">
        <v>3</v>
      </c>
      <c r="R324" s="2" t="s">
        <v>116</v>
      </c>
      <c r="S324" s="26">
        <v>10</v>
      </c>
      <c r="T324" s="26" t="s">
        <v>1815</v>
      </c>
      <c r="U324" s="26" t="s">
        <v>1815</v>
      </c>
      <c r="V324" s="30"/>
      <c r="W324" s="27" t="s">
        <v>116</v>
      </c>
      <c r="X324" s="27"/>
      <c r="Y324" s="27">
        <f t="shared" si="5"/>
        <v>0.37708333333333338</v>
      </c>
      <c r="Z324" s="27"/>
      <c r="AB324" s="6">
        <v>9.0500000000000007</v>
      </c>
    </row>
    <row r="325" spans="1:29" ht="12.75" customHeight="1">
      <c r="A325" s="2" t="s">
        <v>786</v>
      </c>
      <c r="B325" s="2" t="s">
        <v>2199</v>
      </c>
      <c r="C325" s="2" t="s">
        <v>2199</v>
      </c>
      <c r="D325" s="2" t="s">
        <v>54</v>
      </c>
      <c r="E325" s="2">
        <v>128</v>
      </c>
      <c r="F325" s="2"/>
      <c r="G325" s="2"/>
      <c r="H325" s="26">
        <v>1</v>
      </c>
      <c r="I325" s="26">
        <v>1000000</v>
      </c>
      <c r="J325" s="26">
        <v>1000000</v>
      </c>
      <c r="K325" s="27" t="s">
        <v>200</v>
      </c>
      <c r="L325" s="27" t="s">
        <v>234</v>
      </c>
      <c r="M325" s="27" t="s">
        <v>200</v>
      </c>
      <c r="N325" s="27" t="s">
        <v>234</v>
      </c>
      <c r="O325" s="28">
        <v>50</v>
      </c>
      <c r="P325" s="28">
        <v>5</v>
      </c>
      <c r="Q325" s="2">
        <v>4</v>
      </c>
      <c r="R325" s="2"/>
      <c r="S325" s="26">
        <v>10</v>
      </c>
      <c r="T325" s="26" t="s">
        <v>1815</v>
      </c>
      <c r="U325" s="26" t="s">
        <v>1815</v>
      </c>
      <c r="V325" s="30"/>
      <c r="W325" s="27" t="s">
        <v>200</v>
      </c>
      <c r="X325" s="27"/>
      <c r="Y325" s="27">
        <f t="shared" si="5"/>
        <v>4.1020833333333333E-2</v>
      </c>
      <c r="Z325" s="27"/>
      <c r="AC325" s="6">
        <v>59.07</v>
      </c>
    </row>
    <row r="326" spans="1:29" ht="12.75" customHeight="1">
      <c r="A326" s="2" t="s">
        <v>922</v>
      </c>
      <c r="B326" s="2" t="s">
        <v>2200</v>
      </c>
      <c r="C326" s="2" t="s">
        <v>2200</v>
      </c>
      <c r="D326" s="2" t="s">
        <v>59</v>
      </c>
      <c r="E326" s="2">
        <v>129</v>
      </c>
      <c r="F326" s="2"/>
      <c r="G326" s="2"/>
      <c r="H326" s="26">
        <v>0.1</v>
      </c>
      <c r="I326" s="26">
        <v>100000</v>
      </c>
      <c r="J326" s="26">
        <v>100000</v>
      </c>
      <c r="K326" s="27">
        <v>40000</v>
      </c>
      <c r="L326" s="27">
        <v>40000000000</v>
      </c>
      <c r="M326" s="27">
        <v>300000</v>
      </c>
      <c r="N326" s="27">
        <v>300000000000</v>
      </c>
      <c r="O326" s="28">
        <v>50</v>
      </c>
      <c r="P326" s="28">
        <v>5</v>
      </c>
      <c r="Q326" s="2">
        <v>4</v>
      </c>
      <c r="R326" s="2"/>
      <c r="S326" s="26">
        <v>100</v>
      </c>
      <c r="T326" s="26">
        <v>10</v>
      </c>
      <c r="U326" s="26">
        <v>100</v>
      </c>
      <c r="V326" s="30"/>
      <c r="W326" s="27" t="s">
        <v>200</v>
      </c>
      <c r="X326" s="27" t="s">
        <v>200</v>
      </c>
      <c r="Y326" s="27">
        <f t="shared" si="5"/>
        <v>1.3358333333333334</v>
      </c>
      <c r="Z326" s="27"/>
      <c r="AB326" s="6">
        <v>32.06</v>
      </c>
    </row>
    <row r="327" spans="1:29" ht="12.75" customHeight="1">
      <c r="A327" s="2" t="s">
        <v>876</v>
      </c>
      <c r="B327" s="2" t="s">
        <v>2201</v>
      </c>
      <c r="C327" s="2" t="s">
        <v>2201</v>
      </c>
      <c r="D327" s="2" t="s">
        <v>57</v>
      </c>
      <c r="E327" s="2">
        <v>129</v>
      </c>
      <c r="F327" s="2"/>
      <c r="G327" s="2"/>
      <c r="H327" s="26">
        <v>0.1</v>
      </c>
      <c r="I327" s="26">
        <v>100000</v>
      </c>
      <c r="J327" s="26">
        <v>100000</v>
      </c>
      <c r="K327" s="27"/>
      <c r="L327" s="27" t="s">
        <v>166</v>
      </c>
      <c r="M327" s="27" t="s">
        <v>166</v>
      </c>
      <c r="N327" s="27" t="s">
        <v>234</v>
      </c>
      <c r="O327" s="28">
        <v>50</v>
      </c>
      <c r="P327" s="28">
        <v>5</v>
      </c>
      <c r="Q327" s="2">
        <v>4</v>
      </c>
      <c r="R327" s="2"/>
      <c r="S327" s="26">
        <v>100</v>
      </c>
      <c r="T327" s="26">
        <v>0.01</v>
      </c>
      <c r="U327" s="26">
        <v>100</v>
      </c>
      <c r="V327" s="30"/>
      <c r="W327" s="27" t="s">
        <v>200</v>
      </c>
      <c r="X327" s="27" t="s">
        <v>152</v>
      </c>
      <c r="Y327" s="27">
        <f t="shared" si="5"/>
        <v>5730500000</v>
      </c>
      <c r="Z327" s="27"/>
      <c r="AA327" s="73">
        <v>15700000</v>
      </c>
    </row>
    <row r="328" spans="1:29" ht="12.75" customHeight="1">
      <c r="A328" s="2" t="s">
        <v>822</v>
      </c>
      <c r="B328" s="2" t="s">
        <v>2202</v>
      </c>
      <c r="C328" s="2" t="s">
        <v>2202</v>
      </c>
      <c r="D328" s="2" t="s">
        <v>55</v>
      </c>
      <c r="E328" s="2">
        <v>129</v>
      </c>
      <c r="F328" s="2"/>
      <c r="G328" s="2"/>
      <c r="H328" s="26">
        <v>1</v>
      </c>
      <c r="I328" s="26">
        <v>1000000</v>
      </c>
      <c r="J328" s="26">
        <v>1000000</v>
      </c>
      <c r="K328" s="27" t="s">
        <v>200</v>
      </c>
      <c r="L328" s="27" t="s">
        <v>234</v>
      </c>
      <c r="M328" s="27" t="s">
        <v>200</v>
      </c>
      <c r="N328" s="27" t="s">
        <v>234</v>
      </c>
      <c r="O328" s="28">
        <v>5</v>
      </c>
      <c r="P328" s="28">
        <v>0.5</v>
      </c>
      <c r="Q328" s="2">
        <v>3</v>
      </c>
      <c r="R328" s="2"/>
      <c r="S328" s="26">
        <v>10</v>
      </c>
      <c r="T328" s="26" t="s">
        <v>1815</v>
      </c>
      <c r="U328" s="26" t="s">
        <v>1815</v>
      </c>
      <c r="V328" s="30"/>
      <c r="W328" s="27" t="s">
        <v>200</v>
      </c>
      <c r="X328" s="27"/>
      <c r="Y328" s="27">
        <f t="shared" si="5"/>
        <v>0.18191666666666664</v>
      </c>
      <c r="Z328" s="27"/>
      <c r="AB328" s="6">
        <v>4.3659999999999997</v>
      </c>
    </row>
    <row r="329" spans="1:29" ht="12.75" customHeight="1">
      <c r="A329" s="2" t="s">
        <v>846</v>
      </c>
      <c r="B329" s="2" t="s">
        <v>2203</v>
      </c>
      <c r="C329" s="2" t="s">
        <v>2203</v>
      </c>
      <c r="D329" s="2" t="s">
        <v>56</v>
      </c>
      <c r="E329" s="2">
        <v>129</v>
      </c>
      <c r="F329" s="2" t="s">
        <v>156</v>
      </c>
      <c r="G329" s="2"/>
      <c r="H329" s="26">
        <v>1</v>
      </c>
      <c r="I329" s="26">
        <v>1000000</v>
      </c>
      <c r="J329" s="26">
        <v>1000000</v>
      </c>
      <c r="K329" s="27">
        <v>8000</v>
      </c>
      <c r="L329" s="27">
        <v>8000000000</v>
      </c>
      <c r="M329" s="27">
        <v>1000000</v>
      </c>
      <c r="N329" s="27">
        <v>1000000000000</v>
      </c>
      <c r="O329" s="28">
        <v>5</v>
      </c>
      <c r="P329" s="28">
        <v>0.5</v>
      </c>
      <c r="Q329" s="2">
        <v>3</v>
      </c>
      <c r="R329" s="2"/>
      <c r="S329" s="26">
        <v>1000</v>
      </c>
      <c r="T329" s="26">
        <v>10</v>
      </c>
      <c r="U329" s="26">
        <v>1000</v>
      </c>
      <c r="V329" s="30"/>
      <c r="W329" s="27" t="s">
        <v>129</v>
      </c>
      <c r="X329" s="27" t="s">
        <v>200</v>
      </c>
      <c r="Y329" s="27">
        <f t="shared" si="5"/>
        <v>33.6</v>
      </c>
      <c r="Z329" s="27">
        <v>33.6</v>
      </c>
    </row>
    <row r="330" spans="1:29" ht="12.75" customHeight="1">
      <c r="A330" s="2" t="s">
        <v>844</v>
      </c>
      <c r="B330" s="2" t="s">
        <v>2204</v>
      </c>
      <c r="C330" s="2" t="s">
        <v>2204</v>
      </c>
      <c r="D330" s="2" t="s">
        <v>56</v>
      </c>
      <c r="E330" s="2">
        <v>129</v>
      </c>
      <c r="F330" s="2"/>
      <c r="G330" s="2"/>
      <c r="H330" s="26">
        <v>1</v>
      </c>
      <c r="I330" s="26">
        <v>1000000</v>
      </c>
      <c r="J330" s="26">
        <v>1000000</v>
      </c>
      <c r="K330" s="27">
        <v>7000</v>
      </c>
      <c r="L330" s="27">
        <v>7000000000</v>
      </c>
      <c r="M330" s="27">
        <v>1000000</v>
      </c>
      <c r="N330" s="27">
        <v>1000000000000</v>
      </c>
      <c r="O330" s="28">
        <v>50</v>
      </c>
      <c r="P330" s="28">
        <v>5</v>
      </c>
      <c r="Q330" s="2">
        <v>4</v>
      </c>
      <c r="R330" s="2"/>
      <c r="S330" s="26">
        <v>100</v>
      </c>
      <c r="T330" s="26">
        <v>100</v>
      </c>
      <c r="U330" s="26">
        <v>100</v>
      </c>
      <c r="V330" s="30"/>
      <c r="W330" s="27" t="s">
        <v>200</v>
      </c>
      <c r="X330" s="27" t="s">
        <v>200</v>
      </c>
      <c r="Y330" s="27">
        <f t="shared" si="5"/>
        <v>4.8333333333333332E-2</v>
      </c>
      <c r="Z330" s="27"/>
      <c r="AC330" s="6">
        <v>69.599999999999994</v>
      </c>
    </row>
    <row r="331" spans="1:29" ht="12.75" customHeight="1">
      <c r="A331" s="2" t="s">
        <v>904</v>
      </c>
      <c r="B331" s="2" t="s">
        <v>2205</v>
      </c>
      <c r="C331" s="2" t="s">
        <v>2205</v>
      </c>
      <c r="D331" s="2" t="s">
        <v>58</v>
      </c>
      <c r="E331" s="2">
        <v>129</v>
      </c>
      <c r="F331" s="2" t="s">
        <v>156</v>
      </c>
      <c r="G331" s="2"/>
      <c r="H331" s="26">
        <v>0.01</v>
      </c>
      <c r="I331" s="26">
        <v>10000</v>
      </c>
      <c r="J331" s="26">
        <v>10000</v>
      </c>
      <c r="K331" s="27" t="s">
        <v>200</v>
      </c>
      <c r="L331" s="27" t="s">
        <v>234</v>
      </c>
      <c r="M331" s="27" t="s">
        <v>200</v>
      </c>
      <c r="N331" s="27" t="s">
        <v>234</v>
      </c>
      <c r="O331" s="28">
        <v>50</v>
      </c>
      <c r="P331" s="28">
        <v>5</v>
      </c>
      <c r="Q331" s="2">
        <v>4</v>
      </c>
      <c r="R331" s="2"/>
      <c r="S331" s="26">
        <v>1000</v>
      </c>
      <c r="T331" s="26" t="s">
        <v>1815</v>
      </c>
      <c r="U331" s="26" t="s">
        <v>1815</v>
      </c>
      <c r="V331" s="30"/>
      <c r="W331" s="27" t="s">
        <v>200</v>
      </c>
      <c r="X331" s="27"/>
      <c r="Y331" s="27">
        <f t="shared" si="5"/>
        <v>8.8800000000000008</v>
      </c>
      <c r="Z331" s="27">
        <v>8.8800000000000008</v>
      </c>
    </row>
    <row r="332" spans="1:29" ht="12.75" customHeight="1">
      <c r="A332" s="2" t="s">
        <v>924</v>
      </c>
      <c r="B332" s="2" t="s">
        <v>2206</v>
      </c>
      <c r="C332" s="2" t="s">
        <v>2206</v>
      </c>
      <c r="D332" s="2" t="s">
        <v>59</v>
      </c>
      <c r="E332" s="2">
        <v>130</v>
      </c>
      <c r="F332" s="2"/>
      <c r="G332" s="2"/>
      <c r="H332" s="26">
        <v>1</v>
      </c>
      <c r="I332" s="26">
        <v>1000000</v>
      </c>
      <c r="J332" s="26">
        <v>1000000</v>
      </c>
      <c r="K332" s="27" t="s">
        <v>200</v>
      </c>
      <c r="L332" s="27" t="s">
        <v>234</v>
      </c>
      <c r="M332" s="27" t="s">
        <v>200</v>
      </c>
      <c r="N332" s="27" t="s">
        <v>234</v>
      </c>
      <c r="O332" s="28">
        <v>50</v>
      </c>
      <c r="P332" s="28">
        <v>5</v>
      </c>
      <c r="Q332" s="2">
        <v>4</v>
      </c>
      <c r="R332" s="2"/>
      <c r="S332" s="26">
        <v>100</v>
      </c>
      <c r="T332" s="26" t="s">
        <v>1815</v>
      </c>
      <c r="U332" s="26" t="s">
        <v>1815</v>
      </c>
      <c r="V332" s="30"/>
      <c r="W332" s="27" t="s">
        <v>200</v>
      </c>
      <c r="X332" s="27"/>
      <c r="Y332" s="27">
        <f t="shared" si="5"/>
        <v>2.0284722222222221E-2</v>
      </c>
      <c r="Z332" s="27"/>
      <c r="AC332" s="6">
        <v>29.21</v>
      </c>
    </row>
    <row r="333" spans="1:29" ht="12.75" customHeight="1">
      <c r="A333" s="2" t="s">
        <v>878</v>
      </c>
      <c r="B333" s="2" t="s">
        <v>2207</v>
      </c>
      <c r="C333" s="2" t="s">
        <v>2207</v>
      </c>
      <c r="D333" s="2" t="s">
        <v>57</v>
      </c>
      <c r="E333" s="2">
        <v>130</v>
      </c>
      <c r="F333" s="2"/>
      <c r="G333" s="2"/>
      <c r="H333" s="26">
        <v>1</v>
      </c>
      <c r="I333" s="26">
        <v>1000000</v>
      </c>
      <c r="J333" s="26">
        <v>1000000</v>
      </c>
      <c r="K333" s="27" t="s">
        <v>200</v>
      </c>
      <c r="L333" s="27" t="s">
        <v>234</v>
      </c>
      <c r="M333" s="27" t="s">
        <v>200</v>
      </c>
      <c r="N333" s="27" t="s">
        <v>234</v>
      </c>
      <c r="O333" s="28">
        <v>5</v>
      </c>
      <c r="P333" s="28">
        <v>0.5</v>
      </c>
      <c r="Q333" s="2">
        <v>3</v>
      </c>
      <c r="R333" s="2"/>
      <c r="S333" s="26">
        <v>10</v>
      </c>
      <c r="T333" s="26">
        <v>10</v>
      </c>
      <c r="U333" s="26">
        <v>10</v>
      </c>
      <c r="V333" s="30"/>
      <c r="W333" s="27" t="s">
        <v>200</v>
      </c>
      <c r="X333" s="27"/>
      <c r="Y333" s="27">
        <f t="shared" si="5"/>
        <v>0.51500000000000001</v>
      </c>
      <c r="Z333" s="27"/>
      <c r="AB333" s="6">
        <v>12.36</v>
      </c>
    </row>
    <row r="334" spans="1:29" ht="12.75" customHeight="1">
      <c r="A334" s="2" t="s">
        <v>824</v>
      </c>
      <c r="B334" s="2" t="s">
        <v>2208</v>
      </c>
      <c r="C334" s="2" t="s">
        <v>2208</v>
      </c>
      <c r="D334" s="2" t="s">
        <v>55</v>
      </c>
      <c r="E334" s="2">
        <v>130</v>
      </c>
      <c r="F334" s="2"/>
      <c r="G334" s="2"/>
      <c r="H334" s="26">
        <v>0.1</v>
      </c>
      <c r="I334" s="26">
        <v>100000</v>
      </c>
      <c r="J334" s="26">
        <v>100000</v>
      </c>
      <c r="K334" s="27" t="s">
        <v>200</v>
      </c>
      <c r="L334" s="27" t="s">
        <v>234</v>
      </c>
      <c r="M334" s="27" t="s">
        <v>200</v>
      </c>
      <c r="N334" s="27" t="s">
        <v>234</v>
      </c>
      <c r="O334" s="28">
        <v>50</v>
      </c>
      <c r="P334" s="28">
        <v>5</v>
      </c>
      <c r="Q334" s="2">
        <v>4</v>
      </c>
      <c r="R334" s="2"/>
      <c r="S334" s="26">
        <v>10</v>
      </c>
      <c r="T334" s="26" t="s">
        <v>1815</v>
      </c>
      <c r="U334" s="26" t="s">
        <v>1815</v>
      </c>
      <c r="V334" s="30"/>
      <c r="W334" s="27" t="s">
        <v>200</v>
      </c>
      <c r="X334" s="27"/>
      <c r="Y334" s="27">
        <f t="shared" si="5"/>
        <v>2.7430555555555555E-2</v>
      </c>
      <c r="Z334" s="27"/>
      <c r="AC334" s="6">
        <v>39.5</v>
      </c>
    </row>
    <row r="335" spans="1:29" ht="12.75" customHeight="1">
      <c r="A335" s="2" t="s">
        <v>950</v>
      </c>
      <c r="B335" s="2" t="s">
        <v>2209</v>
      </c>
      <c r="C335" s="2" t="s">
        <v>2209</v>
      </c>
      <c r="D335" s="2" t="s">
        <v>60</v>
      </c>
      <c r="E335" s="2">
        <v>131</v>
      </c>
      <c r="F335" s="2" t="s">
        <v>156</v>
      </c>
      <c r="G335" s="2"/>
      <c r="H335" s="26">
        <v>10</v>
      </c>
      <c r="I335" s="26">
        <v>10000000</v>
      </c>
      <c r="J335" s="26">
        <v>10000000</v>
      </c>
      <c r="K335" s="27" t="s">
        <v>200</v>
      </c>
      <c r="L335" s="27" t="s">
        <v>234</v>
      </c>
      <c r="M335" s="27" t="s">
        <v>200</v>
      </c>
      <c r="N335" s="27" t="s">
        <v>234</v>
      </c>
      <c r="O335" s="28">
        <v>50</v>
      </c>
      <c r="P335" s="28">
        <v>5</v>
      </c>
      <c r="Q335" s="2">
        <v>4</v>
      </c>
      <c r="R335" s="2"/>
      <c r="S335" s="26">
        <v>100</v>
      </c>
      <c r="T335" s="26" t="s">
        <v>1815</v>
      </c>
      <c r="U335" s="26" t="s">
        <v>1815</v>
      </c>
      <c r="V335" s="30"/>
      <c r="W335" s="27" t="s">
        <v>200</v>
      </c>
      <c r="X335" s="27"/>
      <c r="Y335" s="27">
        <f t="shared" si="5"/>
        <v>1.0138888888888888E-2</v>
      </c>
      <c r="Z335" s="27"/>
      <c r="AC335" s="6">
        <v>14.6</v>
      </c>
    </row>
    <row r="336" spans="1:29" ht="12.75" customHeight="1">
      <c r="A336" s="2" t="s">
        <v>948</v>
      </c>
      <c r="B336" s="2" t="s">
        <v>2210</v>
      </c>
      <c r="C336" s="2" t="s">
        <v>2210</v>
      </c>
      <c r="D336" s="2" t="s">
        <v>60</v>
      </c>
      <c r="E336" s="2">
        <v>131</v>
      </c>
      <c r="F336" s="2"/>
      <c r="G336" s="2"/>
      <c r="H336" s="26">
        <v>1</v>
      </c>
      <c r="I336" s="26">
        <v>1000000</v>
      </c>
      <c r="J336" s="26">
        <v>1000000</v>
      </c>
      <c r="K336" s="27">
        <v>20000</v>
      </c>
      <c r="L336" s="27">
        <v>20000000000</v>
      </c>
      <c r="M336" s="27">
        <v>200000</v>
      </c>
      <c r="N336" s="27">
        <v>200000000000</v>
      </c>
      <c r="O336" s="28">
        <v>5</v>
      </c>
      <c r="P336" s="28">
        <v>0.5</v>
      </c>
      <c r="Q336" s="2">
        <v>3</v>
      </c>
      <c r="R336" s="2"/>
      <c r="S336" s="26">
        <v>100</v>
      </c>
      <c r="T336" s="26">
        <v>10</v>
      </c>
      <c r="U336" s="26">
        <v>100</v>
      </c>
      <c r="V336" s="30"/>
      <c r="W336" s="27" t="s">
        <v>129</v>
      </c>
      <c r="X336" s="27" t="s">
        <v>200</v>
      </c>
      <c r="Y336" s="27">
        <f t="shared" si="5"/>
        <v>11.5</v>
      </c>
      <c r="Z336" s="27">
        <v>11.5</v>
      </c>
    </row>
    <row r="337" spans="1:29" ht="12.75" customHeight="1">
      <c r="A337" s="2" t="s">
        <v>926</v>
      </c>
      <c r="B337" s="2" t="s">
        <v>2211</v>
      </c>
      <c r="C337" s="2" t="s">
        <v>2211</v>
      </c>
      <c r="D337" s="2" t="s">
        <v>59</v>
      </c>
      <c r="E337" s="2">
        <v>131</v>
      </c>
      <c r="F337" s="2"/>
      <c r="G337" s="2"/>
      <c r="H337" s="26">
        <v>1</v>
      </c>
      <c r="I337" s="26">
        <v>1000000</v>
      </c>
      <c r="J337" s="26">
        <v>1000000</v>
      </c>
      <c r="K337" s="27">
        <v>300000</v>
      </c>
      <c r="L337" s="27">
        <v>300000000000</v>
      </c>
      <c r="M337" s="27">
        <v>20000000</v>
      </c>
      <c r="N337" s="27">
        <v>20000000000000</v>
      </c>
      <c r="O337" s="28">
        <v>50</v>
      </c>
      <c r="P337" s="28">
        <v>5</v>
      </c>
      <c r="Q337" s="2">
        <v>4</v>
      </c>
      <c r="R337" s="2"/>
      <c r="S337" s="26">
        <v>1000</v>
      </c>
      <c r="T337" s="26">
        <v>1000</v>
      </c>
      <c r="U337" s="26">
        <v>1000</v>
      </c>
      <c r="V337" s="30"/>
      <c r="W337" s="27" t="s">
        <v>200</v>
      </c>
      <c r="X337" s="27" t="s">
        <v>200</v>
      </c>
      <c r="Y337" s="27">
        <f t="shared" si="5"/>
        <v>9.6890000000000001</v>
      </c>
      <c r="Z337" s="27">
        <v>9.6890000000000001</v>
      </c>
    </row>
    <row r="338" spans="1:29" ht="12.75" customHeight="1">
      <c r="A338" s="2" t="s">
        <v>880</v>
      </c>
      <c r="B338" s="2" t="s">
        <v>2212</v>
      </c>
      <c r="C338" s="2" t="s">
        <v>2212</v>
      </c>
      <c r="D338" s="2" t="s">
        <v>57</v>
      </c>
      <c r="E338" s="2">
        <v>131</v>
      </c>
      <c r="F338" s="2"/>
      <c r="G338" s="2"/>
      <c r="H338" s="26">
        <v>1</v>
      </c>
      <c r="I338" s="26">
        <v>1000000</v>
      </c>
      <c r="J338" s="26">
        <v>1000000</v>
      </c>
      <c r="K338" s="27">
        <v>30000</v>
      </c>
      <c r="L338" s="27">
        <v>30000000000</v>
      </c>
      <c r="M338" s="27">
        <v>200000</v>
      </c>
      <c r="N338" s="27">
        <v>200000000000</v>
      </c>
      <c r="O338" s="28">
        <v>5</v>
      </c>
      <c r="P338" s="28">
        <v>0.05</v>
      </c>
      <c r="Q338" s="2">
        <v>2</v>
      </c>
      <c r="R338" s="2"/>
      <c r="S338" s="26">
        <v>100</v>
      </c>
      <c r="T338" s="26">
        <v>10</v>
      </c>
      <c r="U338" s="26">
        <v>100</v>
      </c>
      <c r="V338" s="30"/>
      <c r="W338" s="27" t="s">
        <v>200</v>
      </c>
      <c r="X338" s="27" t="s">
        <v>200</v>
      </c>
      <c r="Y338" s="27">
        <f t="shared" si="5"/>
        <v>8.0251999999999999</v>
      </c>
      <c r="Z338" s="27">
        <v>8.0251999999999999</v>
      </c>
    </row>
    <row r="339" spans="1:29" ht="12.75" customHeight="1">
      <c r="A339" s="2" t="s">
        <v>968</v>
      </c>
      <c r="B339" s="2" t="s">
        <v>2213</v>
      </c>
      <c r="C339" s="2" t="s">
        <v>2213</v>
      </c>
      <c r="D339" s="2" t="s">
        <v>61</v>
      </c>
      <c r="E339" s="2">
        <v>131</v>
      </c>
      <c r="F339" s="2"/>
      <c r="G339" s="2"/>
      <c r="H339" s="26">
        <v>1</v>
      </c>
      <c r="I339" s="26">
        <v>1000000</v>
      </c>
      <c r="J339" s="26">
        <v>1000000</v>
      </c>
      <c r="K339" s="27" t="s">
        <v>200</v>
      </c>
      <c r="L339" s="27" t="s">
        <v>234</v>
      </c>
      <c r="M339" s="27" t="s">
        <v>200</v>
      </c>
      <c r="N339" s="27" t="s">
        <v>234</v>
      </c>
      <c r="O339" s="28">
        <v>50</v>
      </c>
      <c r="P339" s="28">
        <v>5</v>
      </c>
      <c r="Q339" s="2">
        <v>4</v>
      </c>
      <c r="R339" s="2"/>
      <c r="S339" s="26">
        <v>10</v>
      </c>
      <c r="T339" s="26" t="s">
        <v>1815</v>
      </c>
      <c r="U339" s="26" t="s">
        <v>1815</v>
      </c>
      <c r="V339" s="30"/>
      <c r="W339" s="27" t="s">
        <v>200</v>
      </c>
      <c r="X339" s="27"/>
      <c r="Y339" s="27">
        <f t="shared" si="5"/>
        <v>4.0972222222222222E-2</v>
      </c>
      <c r="Z339" s="27"/>
      <c r="AC339" s="6">
        <v>59</v>
      </c>
    </row>
    <row r="340" spans="1:29" ht="12.75" customHeight="1">
      <c r="A340" s="2" t="s">
        <v>826</v>
      </c>
      <c r="B340" s="2" t="s">
        <v>2214</v>
      </c>
      <c r="C340" s="2" t="s">
        <v>2214</v>
      </c>
      <c r="D340" s="2" t="s">
        <v>55</v>
      </c>
      <c r="E340" s="2">
        <v>131</v>
      </c>
      <c r="F340" s="2"/>
      <c r="G340" s="2"/>
      <c r="H340" s="26">
        <v>1</v>
      </c>
      <c r="I340" s="26">
        <v>1000000</v>
      </c>
      <c r="J340" s="26">
        <v>1000000</v>
      </c>
      <c r="K340" s="27" t="s">
        <v>200</v>
      </c>
      <c r="L340" s="27" t="s">
        <v>234</v>
      </c>
      <c r="M340" s="27" t="s">
        <v>200</v>
      </c>
      <c r="N340" s="27" t="s">
        <v>234</v>
      </c>
      <c r="O340" s="28">
        <v>50</v>
      </c>
      <c r="P340" s="28">
        <v>5</v>
      </c>
      <c r="Q340" s="2">
        <v>4</v>
      </c>
      <c r="R340" s="2"/>
      <c r="S340" s="26">
        <v>10</v>
      </c>
      <c r="T340" s="26" t="s">
        <v>1815</v>
      </c>
      <c r="U340" s="26" t="s">
        <v>1815</v>
      </c>
      <c r="V340" s="30"/>
      <c r="W340" s="27" t="s">
        <v>200</v>
      </c>
      <c r="X340" s="27"/>
      <c r="Y340" s="27">
        <f t="shared" si="5"/>
        <v>1.5993055555555555E-2</v>
      </c>
      <c r="Z340" s="27"/>
      <c r="AC340" s="6">
        <v>23.03</v>
      </c>
    </row>
    <row r="341" spans="1:29" ht="12.75" customHeight="1">
      <c r="A341" s="2" t="s">
        <v>850</v>
      </c>
      <c r="B341" s="2" t="s">
        <v>2215</v>
      </c>
      <c r="C341" s="2" t="s">
        <v>2215</v>
      </c>
      <c r="D341" s="2" t="s">
        <v>56</v>
      </c>
      <c r="E341" s="2">
        <v>131</v>
      </c>
      <c r="F341" s="2" t="s">
        <v>156</v>
      </c>
      <c r="G341" s="2"/>
      <c r="H341" s="26">
        <v>1</v>
      </c>
      <c r="I341" s="26">
        <v>1000000</v>
      </c>
      <c r="J341" s="26">
        <v>1000000</v>
      </c>
      <c r="K341" s="27">
        <v>7000</v>
      </c>
      <c r="L341" s="27">
        <v>7000000000</v>
      </c>
      <c r="M341" s="27">
        <v>40000</v>
      </c>
      <c r="N341" s="27">
        <v>40000000000</v>
      </c>
      <c r="O341" s="28">
        <v>5</v>
      </c>
      <c r="P341" s="28">
        <v>0.5</v>
      </c>
      <c r="Q341" s="2">
        <v>3</v>
      </c>
      <c r="R341" s="2"/>
      <c r="S341" s="26">
        <v>10</v>
      </c>
      <c r="T341" s="26">
        <v>10</v>
      </c>
      <c r="U341" s="26">
        <v>10</v>
      </c>
      <c r="V341" s="30"/>
      <c r="W341" s="27" t="s">
        <v>129</v>
      </c>
      <c r="X341" s="27" t="s">
        <v>200</v>
      </c>
      <c r="Y341" s="27">
        <f t="shared" si="5"/>
        <v>1.3854166666666667</v>
      </c>
      <c r="Z341" s="27"/>
      <c r="AB341" s="6">
        <v>33.25</v>
      </c>
    </row>
    <row r="342" spans="1:29" ht="12.75" customHeight="1">
      <c r="A342" s="2" t="s">
        <v>848</v>
      </c>
      <c r="B342" s="2" t="s">
        <v>2216</v>
      </c>
      <c r="C342" s="2" t="s">
        <v>2216</v>
      </c>
      <c r="D342" s="2" t="s">
        <v>56</v>
      </c>
      <c r="E342" s="2">
        <v>131</v>
      </c>
      <c r="F342" s="2"/>
      <c r="G342" s="2"/>
      <c r="H342" s="26">
        <v>0.1</v>
      </c>
      <c r="I342" s="26">
        <v>100000</v>
      </c>
      <c r="J342" s="26">
        <v>100000</v>
      </c>
      <c r="K342" s="27" t="s">
        <v>200</v>
      </c>
      <c r="L342" s="27" t="s">
        <v>234</v>
      </c>
      <c r="M342" s="27" t="s">
        <v>200</v>
      </c>
      <c r="N342" s="27" t="s">
        <v>234</v>
      </c>
      <c r="O342" s="28">
        <v>5</v>
      </c>
      <c r="P342" s="28">
        <v>0.5</v>
      </c>
      <c r="Q342" s="2">
        <v>3</v>
      </c>
      <c r="R342" s="2"/>
      <c r="S342" s="26">
        <v>100</v>
      </c>
      <c r="T342" s="26">
        <v>100</v>
      </c>
      <c r="U342" s="26">
        <v>100</v>
      </c>
      <c r="V342" s="30"/>
      <c r="W342" s="27" t="s">
        <v>200</v>
      </c>
      <c r="X342" s="27"/>
      <c r="Y342" s="27">
        <f t="shared" si="5"/>
        <v>1.7361111111111112E-2</v>
      </c>
      <c r="Z342" s="27"/>
      <c r="AC342" s="6">
        <v>25</v>
      </c>
    </row>
    <row r="343" spans="1:29" ht="12.75" customHeight="1">
      <c r="A343" s="2" t="s">
        <v>906</v>
      </c>
      <c r="B343" s="2" t="s">
        <v>2217</v>
      </c>
      <c r="C343" s="2" t="s">
        <v>2217</v>
      </c>
      <c r="D343" s="2" t="s">
        <v>58</v>
      </c>
      <c r="E343" s="2">
        <v>131</v>
      </c>
      <c r="F343" s="2" t="s">
        <v>156</v>
      </c>
      <c r="G343" s="2"/>
      <c r="H343" s="26">
        <v>0.01</v>
      </c>
      <c r="I343" s="26">
        <v>10000</v>
      </c>
      <c r="J343" s="26">
        <v>10000</v>
      </c>
      <c r="K343" s="27">
        <v>400000</v>
      </c>
      <c r="L343" s="27">
        <v>400000000000</v>
      </c>
      <c r="M343" s="27">
        <v>10000000</v>
      </c>
      <c r="N343" s="27">
        <v>10000000000000</v>
      </c>
      <c r="O343" s="28">
        <v>50</v>
      </c>
      <c r="P343" s="28">
        <v>5</v>
      </c>
      <c r="Q343" s="2">
        <v>4</v>
      </c>
      <c r="R343" s="2"/>
      <c r="S343" s="26">
        <v>10000</v>
      </c>
      <c r="T343" s="26" t="s">
        <v>1815</v>
      </c>
      <c r="U343" s="26">
        <v>10000</v>
      </c>
      <c r="V343" s="30"/>
      <c r="W343" s="27" t="s">
        <v>200</v>
      </c>
      <c r="X343" s="27" t="s">
        <v>200</v>
      </c>
      <c r="Y343" s="27">
        <f t="shared" si="5"/>
        <v>11.84</v>
      </c>
      <c r="Z343" s="27">
        <v>11.84</v>
      </c>
    </row>
    <row r="344" spans="1:29" ht="12.75" customHeight="1">
      <c r="A344" s="2" t="s">
        <v>928</v>
      </c>
      <c r="B344" s="2" t="s">
        <v>2218</v>
      </c>
      <c r="C344" s="2" t="s">
        <v>2218</v>
      </c>
      <c r="D344" s="2" t="s">
        <v>59</v>
      </c>
      <c r="E344" s="2">
        <v>132</v>
      </c>
      <c r="F344" s="2"/>
      <c r="G344" s="2"/>
      <c r="H344" s="26">
        <v>0.1</v>
      </c>
      <c r="I344" s="26">
        <v>100000</v>
      </c>
      <c r="J344" s="26">
        <v>100000</v>
      </c>
      <c r="K344" s="27">
        <v>10000</v>
      </c>
      <c r="L344" s="27">
        <v>10000000000</v>
      </c>
      <c r="M344" s="27">
        <v>100000</v>
      </c>
      <c r="N344" s="27">
        <v>100000000000</v>
      </c>
      <c r="O344" s="28">
        <v>5</v>
      </c>
      <c r="P344" s="28">
        <v>0.5</v>
      </c>
      <c r="Q344" s="2">
        <v>3</v>
      </c>
      <c r="R344" s="2"/>
      <c r="S344" s="26">
        <v>10</v>
      </c>
      <c r="T344" s="26">
        <v>10</v>
      </c>
      <c r="U344" s="26">
        <v>10</v>
      </c>
      <c r="V344" s="30"/>
      <c r="W344" s="27" t="s">
        <v>200</v>
      </c>
      <c r="X344" s="27" t="s">
        <v>200</v>
      </c>
      <c r="Y344" s="27">
        <f t="shared" si="5"/>
        <v>6.48</v>
      </c>
      <c r="Z344" s="27">
        <v>6.48</v>
      </c>
    </row>
    <row r="345" spans="1:29" ht="12.75" customHeight="1">
      <c r="A345" s="2" t="s">
        <v>884</v>
      </c>
      <c r="B345" s="2" t="s">
        <v>2219</v>
      </c>
      <c r="C345" s="2" t="s">
        <v>2219</v>
      </c>
      <c r="D345" s="2" t="s">
        <v>57</v>
      </c>
      <c r="E345" s="2">
        <v>132</v>
      </c>
      <c r="F345" s="2" t="s">
        <v>156</v>
      </c>
      <c r="G345" s="2"/>
      <c r="H345" s="26">
        <v>1</v>
      </c>
      <c r="I345" s="26">
        <v>1000000</v>
      </c>
      <c r="J345" s="26">
        <v>1000000</v>
      </c>
      <c r="K345" s="27" t="s">
        <v>200</v>
      </c>
      <c r="L345" s="27" t="s">
        <v>234</v>
      </c>
      <c r="M345" s="27" t="s">
        <v>200</v>
      </c>
      <c r="N345" s="27" t="s">
        <v>234</v>
      </c>
      <c r="O345" s="28">
        <v>5</v>
      </c>
      <c r="P345" s="28">
        <v>0.5</v>
      </c>
      <c r="Q345" s="2">
        <v>3</v>
      </c>
      <c r="R345" s="2"/>
      <c r="S345" s="26">
        <v>100</v>
      </c>
      <c r="T345" s="26" t="s">
        <v>1815</v>
      </c>
      <c r="U345" s="26" t="s">
        <v>1815</v>
      </c>
      <c r="V345" s="30"/>
      <c r="W345" s="27" t="s">
        <v>200</v>
      </c>
      <c r="X345" s="27"/>
      <c r="Y345" s="27">
        <f t="shared" si="5"/>
        <v>5.7791666666666665E-2</v>
      </c>
      <c r="Z345" s="27"/>
      <c r="AB345" s="6">
        <v>1.387</v>
      </c>
    </row>
    <row r="346" spans="1:29" ht="12.75" customHeight="1">
      <c r="A346" s="2" t="s">
        <v>882</v>
      </c>
      <c r="B346" s="2" t="s">
        <v>2220</v>
      </c>
      <c r="C346" s="2" t="s">
        <v>2220</v>
      </c>
      <c r="D346" s="2" t="s">
        <v>57</v>
      </c>
      <c r="E346" s="2">
        <v>132</v>
      </c>
      <c r="F346" s="2"/>
      <c r="G346" s="2"/>
      <c r="H346" s="26">
        <v>0.1</v>
      </c>
      <c r="I346" s="26">
        <v>100000</v>
      </c>
      <c r="J346" s="26">
        <v>100000</v>
      </c>
      <c r="K346" s="27">
        <v>4000</v>
      </c>
      <c r="L346" s="27">
        <v>4000000000</v>
      </c>
      <c r="M346" s="27">
        <v>30000</v>
      </c>
      <c r="N346" s="27">
        <v>30000000000</v>
      </c>
      <c r="O346" s="28">
        <v>5</v>
      </c>
      <c r="P346" s="28">
        <v>0.5</v>
      </c>
      <c r="Q346" s="2">
        <v>3</v>
      </c>
      <c r="R346" s="2"/>
      <c r="S346" s="26">
        <v>10</v>
      </c>
      <c r="T346" s="26">
        <v>10</v>
      </c>
      <c r="U346" s="26">
        <v>10</v>
      </c>
      <c r="V346" s="30"/>
      <c r="W346" s="27" t="s">
        <v>200</v>
      </c>
      <c r="X346" s="27" t="s">
        <v>200</v>
      </c>
      <c r="Y346" s="27">
        <f t="shared" si="5"/>
        <v>9.5625000000000002E-2</v>
      </c>
      <c r="Z346" s="27"/>
      <c r="AB346" s="6">
        <v>2.2949999999999999</v>
      </c>
    </row>
    <row r="347" spans="1:29" ht="12.75" customHeight="1">
      <c r="A347" s="2" t="s">
        <v>970</v>
      </c>
      <c r="B347" s="2" t="s">
        <v>2221</v>
      </c>
      <c r="C347" s="2" t="s">
        <v>2221</v>
      </c>
      <c r="D347" s="2" t="s">
        <v>61</v>
      </c>
      <c r="E347" s="2">
        <v>132</v>
      </c>
      <c r="F347" s="2"/>
      <c r="G347" s="2"/>
      <c r="H347" s="26">
        <v>1</v>
      </c>
      <c r="I347" s="26">
        <v>1000000</v>
      </c>
      <c r="J347" s="26">
        <v>1000000</v>
      </c>
      <c r="K347" s="27" t="s">
        <v>200</v>
      </c>
      <c r="L347" s="27" t="s">
        <v>234</v>
      </c>
      <c r="M347" s="27" t="s">
        <v>200</v>
      </c>
      <c r="N347" s="27" t="s">
        <v>234</v>
      </c>
      <c r="O347" s="28">
        <v>5</v>
      </c>
      <c r="P347" s="28">
        <v>0.5</v>
      </c>
      <c r="Q347" s="2">
        <v>3</v>
      </c>
      <c r="R347" s="2"/>
      <c r="S347" s="26">
        <v>10</v>
      </c>
      <c r="T347" s="26" t="s">
        <v>1815</v>
      </c>
      <c r="U347" s="26" t="s">
        <v>1815</v>
      </c>
      <c r="V347" s="30"/>
      <c r="W347" s="27" t="s">
        <v>200</v>
      </c>
      <c r="X347" s="27"/>
      <c r="Y347" s="27">
        <f t="shared" si="5"/>
        <v>0.19999999999999998</v>
      </c>
      <c r="Z347" s="27"/>
      <c r="AB347" s="6">
        <v>4.8</v>
      </c>
    </row>
    <row r="348" spans="1:29" ht="12.75" customHeight="1">
      <c r="A348" s="2" t="s">
        <v>852</v>
      </c>
      <c r="B348" s="2" t="s">
        <v>2222</v>
      </c>
      <c r="C348" s="2" t="s">
        <v>2222</v>
      </c>
      <c r="D348" s="2" t="s">
        <v>56</v>
      </c>
      <c r="E348" s="2">
        <v>132</v>
      </c>
      <c r="F348" s="2"/>
      <c r="G348" s="2"/>
      <c r="H348" s="26">
        <v>10</v>
      </c>
      <c r="I348" s="26">
        <v>10000000</v>
      </c>
      <c r="J348" s="26">
        <v>10000000</v>
      </c>
      <c r="K348" s="27">
        <v>5000</v>
      </c>
      <c r="L348" s="27">
        <v>5000000000</v>
      </c>
      <c r="M348" s="27">
        <v>30000</v>
      </c>
      <c r="N348" s="27">
        <v>30000000000</v>
      </c>
      <c r="O348" s="28">
        <v>5</v>
      </c>
      <c r="P348" s="28">
        <v>0.5</v>
      </c>
      <c r="Q348" s="2">
        <v>3</v>
      </c>
      <c r="R348" s="2"/>
      <c r="S348" s="26">
        <v>100</v>
      </c>
      <c r="T348" s="26">
        <v>1</v>
      </c>
      <c r="U348" s="26">
        <v>100</v>
      </c>
      <c r="V348" s="30"/>
      <c r="W348" s="27" t="s">
        <v>129</v>
      </c>
      <c r="X348" s="27" t="s">
        <v>200</v>
      </c>
      <c r="Y348" s="27">
        <f t="shared" si="5"/>
        <v>3.2040000000000002</v>
      </c>
      <c r="Z348" s="27">
        <v>3.2040000000000002</v>
      </c>
    </row>
    <row r="349" spans="1:29" ht="12.75" customHeight="1">
      <c r="A349" s="2" t="s">
        <v>954</v>
      </c>
      <c r="B349" s="2" t="s">
        <v>2223</v>
      </c>
      <c r="C349" s="2" t="s">
        <v>2223</v>
      </c>
      <c r="D349" s="2" t="s">
        <v>60</v>
      </c>
      <c r="E349" s="2">
        <v>133</v>
      </c>
      <c r="F349" s="2" t="s">
        <v>156</v>
      </c>
      <c r="G349" s="2"/>
      <c r="H349" s="26">
        <v>1</v>
      </c>
      <c r="I349" s="26">
        <v>1000000</v>
      </c>
      <c r="J349" s="26">
        <v>1000000</v>
      </c>
      <c r="K349" s="27">
        <v>200000</v>
      </c>
      <c r="L349" s="27">
        <v>200000000000</v>
      </c>
      <c r="M349" s="27">
        <v>300000</v>
      </c>
      <c r="N349" s="27">
        <v>300000000000</v>
      </c>
      <c r="O349" s="28">
        <v>5</v>
      </c>
      <c r="P349" s="28">
        <v>0.5</v>
      </c>
      <c r="Q349" s="2">
        <v>3</v>
      </c>
      <c r="R349" s="2"/>
      <c r="S349" s="26">
        <v>100</v>
      </c>
      <c r="T349" s="26" t="s">
        <v>1815</v>
      </c>
      <c r="U349" s="26" t="s">
        <v>1815</v>
      </c>
      <c r="V349" s="30"/>
      <c r="W349" s="27" t="s">
        <v>200</v>
      </c>
      <c r="X349" s="27" t="s">
        <v>200</v>
      </c>
      <c r="Y349" s="27">
        <f t="shared" si="5"/>
        <v>1.6220833333333333</v>
      </c>
      <c r="Z349" s="27"/>
      <c r="AB349" s="6">
        <v>38.93</v>
      </c>
    </row>
    <row r="350" spans="1:29" ht="12.75" customHeight="1">
      <c r="A350" s="2" t="s">
        <v>952</v>
      </c>
      <c r="B350" s="2" t="s">
        <v>2224</v>
      </c>
      <c r="C350" s="2" t="s">
        <v>2224</v>
      </c>
      <c r="D350" s="2" t="s">
        <v>60</v>
      </c>
      <c r="E350" s="2">
        <v>133</v>
      </c>
      <c r="F350" s="2"/>
      <c r="G350" s="2"/>
      <c r="H350" s="26">
        <v>1</v>
      </c>
      <c r="I350" s="26">
        <v>1000000</v>
      </c>
      <c r="J350" s="26">
        <v>1000000</v>
      </c>
      <c r="K350" s="27">
        <v>30000</v>
      </c>
      <c r="L350" s="27">
        <v>30000000000</v>
      </c>
      <c r="M350" s="27">
        <v>200000</v>
      </c>
      <c r="N350" s="27">
        <v>200000000000</v>
      </c>
      <c r="O350" s="28">
        <v>5</v>
      </c>
      <c r="P350" s="28">
        <v>0.5</v>
      </c>
      <c r="Q350" s="2">
        <v>3</v>
      </c>
      <c r="R350" s="2"/>
      <c r="S350" s="26">
        <v>100</v>
      </c>
      <c r="T350" s="26" t="s">
        <v>1815</v>
      </c>
      <c r="U350" s="26" t="s">
        <v>1815</v>
      </c>
      <c r="V350" s="30"/>
      <c r="W350" s="27" t="s">
        <v>200</v>
      </c>
      <c r="X350" s="27" t="s">
        <v>200</v>
      </c>
      <c r="Y350" s="27">
        <f t="shared" si="5"/>
        <v>3851.1150000000002</v>
      </c>
      <c r="Z350" s="27"/>
      <c r="AA350" s="6">
        <v>10.551</v>
      </c>
    </row>
    <row r="351" spans="1:29" ht="12.75" customHeight="1">
      <c r="A351" s="2" t="s">
        <v>886</v>
      </c>
      <c r="B351" s="2" t="s">
        <v>2225</v>
      </c>
      <c r="C351" s="2" t="s">
        <v>2225</v>
      </c>
      <c r="D351" s="2" t="s">
        <v>57</v>
      </c>
      <c r="E351" s="2">
        <v>133</v>
      </c>
      <c r="F351" s="2"/>
      <c r="G351" s="2"/>
      <c r="H351" s="26">
        <v>1</v>
      </c>
      <c r="I351" s="26">
        <v>1000000</v>
      </c>
      <c r="J351" s="26">
        <v>1000000</v>
      </c>
      <c r="K351" s="27">
        <v>7000</v>
      </c>
      <c r="L351" s="27">
        <v>7000000000</v>
      </c>
      <c r="M351" s="27">
        <v>100000</v>
      </c>
      <c r="N351" s="27">
        <v>100000000000</v>
      </c>
      <c r="O351" s="28">
        <v>5</v>
      </c>
      <c r="P351" s="28">
        <v>0.5</v>
      </c>
      <c r="Q351" s="2">
        <v>3</v>
      </c>
      <c r="R351" s="2"/>
      <c r="S351" s="26">
        <v>10</v>
      </c>
      <c r="T351" s="26">
        <v>10</v>
      </c>
      <c r="U351" s="26">
        <v>10</v>
      </c>
      <c r="V351" s="30"/>
      <c r="W351" s="27" t="s">
        <v>200</v>
      </c>
      <c r="X351" s="27" t="s">
        <v>200</v>
      </c>
      <c r="Y351" s="27">
        <f t="shared" si="5"/>
        <v>0.86791666666666656</v>
      </c>
      <c r="Z351" s="27"/>
      <c r="AB351" s="6">
        <v>20.83</v>
      </c>
    </row>
    <row r="352" spans="1:29" ht="12.75" customHeight="1">
      <c r="A352" s="2" t="s">
        <v>856</v>
      </c>
      <c r="B352" s="2" t="s">
        <v>2226</v>
      </c>
      <c r="C352" s="2" t="s">
        <v>2226</v>
      </c>
      <c r="D352" s="2" t="s">
        <v>56</v>
      </c>
      <c r="E352" s="2">
        <v>133</v>
      </c>
      <c r="F352" s="2" t="s">
        <v>156</v>
      </c>
      <c r="G352" s="2"/>
      <c r="H352" s="26">
        <v>0.1</v>
      </c>
      <c r="I352" s="26">
        <v>100000</v>
      </c>
      <c r="J352" s="26">
        <v>100000</v>
      </c>
      <c r="K352" s="27" t="s">
        <v>200</v>
      </c>
      <c r="L352" s="27" t="s">
        <v>234</v>
      </c>
      <c r="M352" s="27" t="s">
        <v>200</v>
      </c>
      <c r="N352" s="27" t="s">
        <v>234</v>
      </c>
      <c r="O352" s="28">
        <v>5</v>
      </c>
      <c r="P352" s="28">
        <v>0.5</v>
      </c>
      <c r="Q352" s="2">
        <v>3</v>
      </c>
      <c r="R352" s="2"/>
      <c r="S352" s="26">
        <v>10</v>
      </c>
      <c r="T352" s="26">
        <v>10</v>
      </c>
      <c r="U352" s="26">
        <v>10</v>
      </c>
      <c r="V352" s="30"/>
      <c r="W352" s="27" t="s">
        <v>200</v>
      </c>
      <c r="X352" s="27"/>
      <c r="Y352" s="27">
        <f t="shared" si="5"/>
        <v>3.847222222222222E-2</v>
      </c>
      <c r="Z352" s="27"/>
      <c r="AC352" s="6">
        <v>55.4</v>
      </c>
    </row>
    <row r="353" spans="1:29" ht="12.75" customHeight="1">
      <c r="A353" s="2" t="s">
        <v>854</v>
      </c>
      <c r="B353" s="2" t="s">
        <v>2227</v>
      </c>
      <c r="C353" s="2" t="s">
        <v>2227</v>
      </c>
      <c r="D353" s="2" t="s">
        <v>56</v>
      </c>
      <c r="E353" s="2">
        <v>133</v>
      </c>
      <c r="F353" s="2"/>
      <c r="G353" s="2"/>
      <c r="H353" s="26">
        <v>0.1</v>
      </c>
      <c r="I353" s="26">
        <v>100000</v>
      </c>
      <c r="J353" s="26">
        <v>100000</v>
      </c>
      <c r="K353" s="27" t="s">
        <v>200</v>
      </c>
      <c r="L353" s="27" t="s">
        <v>234</v>
      </c>
      <c r="M353" s="27" t="s">
        <v>200</v>
      </c>
      <c r="N353" s="27" t="s">
        <v>234</v>
      </c>
      <c r="O353" s="28">
        <v>50</v>
      </c>
      <c r="P353" s="28">
        <v>5</v>
      </c>
      <c r="Q353" s="2">
        <v>4</v>
      </c>
      <c r="R353" s="2"/>
      <c r="S353" s="26">
        <v>10</v>
      </c>
      <c r="T353" s="26">
        <v>10</v>
      </c>
      <c r="U353" s="26">
        <v>10</v>
      </c>
      <c r="V353" s="30"/>
      <c r="W353" s="27" t="s">
        <v>200</v>
      </c>
      <c r="X353" s="27"/>
      <c r="Y353" s="27">
        <f t="shared" si="5"/>
        <v>8.6805555555555559E-3</v>
      </c>
      <c r="Z353" s="27"/>
      <c r="AC353" s="6">
        <v>12.5</v>
      </c>
    </row>
    <row r="354" spans="1:29" ht="12.75" customHeight="1">
      <c r="A354" s="2" t="s">
        <v>910</v>
      </c>
      <c r="B354" s="2" t="s">
        <v>2228</v>
      </c>
      <c r="C354" s="2" t="s">
        <v>2228</v>
      </c>
      <c r="D354" s="2" t="s">
        <v>58</v>
      </c>
      <c r="E354" s="2">
        <v>133</v>
      </c>
      <c r="F354" s="2" t="s">
        <v>156</v>
      </c>
      <c r="G354" s="2"/>
      <c r="H354" s="26">
        <v>0.01</v>
      </c>
      <c r="I354" s="26">
        <v>10000</v>
      </c>
      <c r="J354" s="26">
        <v>10000</v>
      </c>
      <c r="K354" s="27" t="s">
        <v>200</v>
      </c>
      <c r="L354" s="27" t="s">
        <v>234</v>
      </c>
      <c r="M354" s="27" t="s">
        <v>200</v>
      </c>
      <c r="N354" s="27" t="s">
        <v>234</v>
      </c>
      <c r="O354" s="28">
        <v>50</v>
      </c>
      <c r="P354" s="28">
        <v>5</v>
      </c>
      <c r="Q354" s="2">
        <v>4</v>
      </c>
      <c r="R354" s="2"/>
      <c r="S354" s="26">
        <v>1000</v>
      </c>
      <c r="T354" s="26" t="s">
        <v>1815</v>
      </c>
      <c r="U354" s="26" t="s">
        <v>1815</v>
      </c>
      <c r="V354" s="30"/>
      <c r="W354" s="27" t="s">
        <v>200</v>
      </c>
      <c r="X354" s="27"/>
      <c r="Y354" s="27">
        <f t="shared" si="5"/>
        <v>2.198</v>
      </c>
      <c r="Z354" s="27">
        <v>2.198</v>
      </c>
    </row>
    <row r="355" spans="1:29" ht="12.75" customHeight="1">
      <c r="A355" s="2" t="s">
        <v>908</v>
      </c>
      <c r="B355" s="2" t="s">
        <v>2229</v>
      </c>
      <c r="C355" s="2" t="s">
        <v>2229</v>
      </c>
      <c r="D355" s="2" t="s">
        <v>58</v>
      </c>
      <c r="E355" s="2">
        <v>133</v>
      </c>
      <c r="F355" s="2"/>
      <c r="G355" s="2"/>
      <c r="H355" s="26">
        <v>0.01</v>
      </c>
      <c r="I355" s="26">
        <v>10000</v>
      </c>
      <c r="J355" s="26">
        <v>10000</v>
      </c>
      <c r="K355" s="27">
        <v>200000</v>
      </c>
      <c r="L355" s="27">
        <v>200000000000</v>
      </c>
      <c r="M355" s="27">
        <v>3000000</v>
      </c>
      <c r="N355" s="27">
        <v>3000000000000</v>
      </c>
      <c r="O355" s="28">
        <v>50</v>
      </c>
      <c r="P355" s="28">
        <v>5</v>
      </c>
      <c r="Q355" s="2">
        <v>4</v>
      </c>
      <c r="R355" s="2"/>
      <c r="S355" s="26">
        <v>1000</v>
      </c>
      <c r="T355" s="26" t="s">
        <v>1815</v>
      </c>
      <c r="U355" s="26">
        <v>1000</v>
      </c>
      <c r="V355" s="30"/>
      <c r="W355" s="27" t="s">
        <v>200</v>
      </c>
      <c r="X355" s="27" t="s">
        <v>200</v>
      </c>
      <c r="Y355" s="27">
        <f t="shared" si="5"/>
        <v>5.2474999999999996</v>
      </c>
      <c r="Z355" s="27">
        <v>5.2474999999999996</v>
      </c>
    </row>
    <row r="356" spans="1:29" ht="12.75" customHeight="1">
      <c r="A356" s="2" t="s">
        <v>986</v>
      </c>
      <c r="B356" s="2" t="s">
        <v>2230</v>
      </c>
      <c r="C356" s="2" t="s">
        <v>2230</v>
      </c>
      <c r="D356" s="2" t="s">
        <v>62</v>
      </c>
      <c r="E356" s="2">
        <v>134</v>
      </c>
      <c r="F356" s="2"/>
      <c r="G356" s="2"/>
      <c r="H356" s="26">
        <v>10</v>
      </c>
      <c r="I356" s="26">
        <v>10000000</v>
      </c>
      <c r="J356" s="26">
        <v>10000000</v>
      </c>
      <c r="K356" s="27" t="s">
        <v>200</v>
      </c>
      <c r="L356" s="27" t="s">
        <v>234</v>
      </c>
      <c r="M356" s="27" t="s">
        <v>200</v>
      </c>
      <c r="N356" s="27" t="s">
        <v>234</v>
      </c>
      <c r="O356" s="28">
        <v>5</v>
      </c>
      <c r="P356" s="28">
        <v>0.5</v>
      </c>
      <c r="Q356" s="2">
        <v>3</v>
      </c>
      <c r="R356" s="2" t="s">
        <v>17</v>
      </c>
      <c r="S356" s="26">
        <v>1000</v>
      </c>
      <c r="T356" s="26" t="s">
        <v>1815</v>
      </c>
      <c r="U356" s="26" t="s">
        <v>1815</v>
      </c>
      <c r="V356" s="30"/>
      <c r="W356" s="27" t="s">
        <v>200</v>
      </c>
      <c r="X356" s="27"/>
      <c r="Y356" s="27">
        <f t="shared" si="5"/>
        <v>3.16</v>
      </c>
      <c r="Z356" s="27">
        <v>3.16</v>
      </c>
    </row>
    <row r="357" spans="1:29" ht="12.75" customHeight="1">
      <c r="A357" s="2" t="s">
        <v>932</v>
      </c>
      <c r="B357" s="2" t="s">
        <v>2231</v>
      </c>
      <c r="C357" s="2" t="s">
        <v>2231</v>
      </c>
      <c r="D357" s="2" t="s">
        <v>59</v>
      </c>
      <c r="E357" s="2">
        <v>134</v>
      </c>
      <c r="F357" s="2" t="s">
        <v>156</v>
      </c>
      <c r="G357" s="2"/>
      <c r="H357" s="26">
        <v>0.1</v>
      </c>
      <c r="I357" s="26">
        <v>100000</v>
      </c>
      <c r="J357" s="26">
        <v>100000</v>
      </c>
      <c r="K357" s="27">
        <v>400000</v>
      </c>
      <c r="L357" s="27">
        <v>400000000000</v>
      </c>
      <c r="M357" s="27">
        <v>40000</v>
      </c>
      <c r="N357" s="27">
        <v>40000000000</v>
      </c>
      <c r="O357" s="28">
        <v>50</v>
      </c>
      <c r="P357" s="28">
        <v>5</v>
      </c>
      <c r="Q357" s="2">
        <v>4</v>
      </c>
      <c r="R357" s="2"/>
      <c r="S357" s="26">
        <v>1000</v>
      </c>
      <c r="T357" s="26">
        <v>1000</v>
      </c>
      <c r="U357" s="26">
        <v>1000</v>
      </c>
      <c r="V357" s="30"/>
      <c r="W357" s="27" t="s">
        <v>200</v>
      </c>
      <c r="X357" s="27" t="s">
        <v>200</v>
      </c>
      <c r="Y357" s="27">
        <f t="shared" si="5"/>
        <v>0.12133333333333333</v>
      </c>
      <c r="Z357" s="27"/>
      <c r="AB357" s="6">
        <v>2.9119999999999999</v>
      </c>
    </row>
    <row r="358" spans="1:29" ht="12.75" customHeight="1">
      <c r="A358" s="2" t="s">
        <v>930</v>
      </c>
      <c r="B358" s="2" t="s">
        <v>2232</v>
      </c>
      <c r="C358" s="2" t="s">
        <v>2232</v>
      </c>
      <c r="D358" s="2" t="s">
        <v>59</v>
      </c>
      <c r="E358" s="2">
        <v>134</v>
      </c>
      <c r="F358" s="2"/>
      <c r="G358" s="2"/>
      <c r="H358" s="26">
        <v>0.01</v>
      </c>
      <c r="I358" s="26">
        <v>10000</v>
      </c>
      <c r="J358" s="26">
        <v>10000</v>
      </c>
      <c r="K358" s="27">
        <v>7000</v>
      </c>
      <c r="L358" s="27">
        <v>7000000000</v>
      </c>
      <c r="M358" s="27">
        <v>40000</v>
      </c>
      <c r="N358" s="27">
        <v>40000000000</v>
      </c>
      <c r="O358" s="28">
        <v>5</v>
      </c>
      <c r="P358" s="28">
        <v>0.05</v>
      </c>
      <c r="Q358" s="2">
        <v>2</v>
      </c>
      <c r="R358" s="2"/>
      <c r="S358" s="26">
        <v>10</v>
      </c>
      <c r="T358" s="26">
        <v>0.1</v>
      </c>
      <c r="U358" s="26">
        <v>10</v>
      </c>
      <c r="V358" s="30"/>
      <c r="W358" s="27" t="s">
        <v>200</v>
      </c>
      <c r="X358" s="27" t="s">
        <v>200</v>
      </c>
      <c r="Y358" s="27">
        <f t="shared" si="5"/>
        <v>753.798</v>
      </c>
      <c r="Z358" s="27"/>
      <c r="AA358" s="6">
        <v>2.0651999999999999</v>
      </c>
    </row>
    <row r="359" spans="1:29" ht="12.75" customHeight="1">
      <c r="A359" s="2" t="s">
        <v>888</v>
      </c>
      <c r="B359" s="2" t="s">
        <v>2233</v>
      </c>
      <c r="C359" s="2" t="s">
        <v>2233</v>
      </c>
      <c r="D359" s="2" t="s">
        <v>57</v>
      </c>
      <c r="E359" s="2">
        <v>134</v>
      </c>
      <c r="F359" s="2"/>
      <c r="G359" s="2"/>
      <c r="H359" s="26">
        <v>0.1</v>
      </c>
      <c r="I359" s="26">
        <v>100000</v>
      </c>
      <c r="J359" s="26">
        <v>100000</v>
      </c>
      <c r="K359" s="27">
        <v>3000</v>
      </c>
      <c r="L359" s="27">
        <v>3000000000</v>
      </c>
      <c r="M359" s="27">
        <v>30000</v>
      </c>
      <c r="N359" s="27">
        <v>30000000000</v>
      </c>
      <c r="O359" s="28">
        <v>50</v>
      </c>
      <c r="P359" s="28">
        <v>5</v>
      </c>
      <c r="Q359" s="2">
        <v>4</v>
      </c>
      <c r="R359" s="2"/>
      <c r="S359" s="26">
        <v>10</v>
      </c>
      <c r="T359" s="26">
        <v>10</v>
      </c>
      <c r="U359" s="26">
        <v>10</v>
      </c>
      <c r="V359" s="30"/>
      <c r="W359" s="27" t="s">
        <v>200</v>
      </c>
      <c r="X359" s="27" t="s">
        <v>200</v>
      </c>
      <c r="Y359" s="27">
        <f t="shared" si="5"/>
        <v>3.6458333333333336E-2</v>
      </c>
      <c r="Z359" s="27"/>
      <c r="AC359" s="6">
        <v>52.5</v>
      </c>
    </row>
    <row r="360" spans="1:29" ht="12.75" customHeight="1">
      <c r="A360" s="2" t="s">
        <v>858</v>
      </c>
      <c r="B360" s="2" t="s">
        <v>2234</v>
      </c>
      <c r="C360" s="2" t="s">
        <v>2234</v>
      </c>
      <c r="D360" s="2" t="s">
        <v>56</v>
      </c>
      <c r="E360" s="2">
        <v>134</v>
      </c>
      <c r="F360" s="2"/>
      <c r="G360" s="2"/>
      <c r="H360" s="26">
        <v>1</v>
      </c>
      <c r="I360" s="26">
        <v>1000000</v>
      </c>
      <c r="J360" s="26">
        <v>1000000</v>
      </c>
      <c r="K360" s="27" t="s">
        <v>200</v>
      </c>
      <c r="L360" s="27" t="s">
        <v>234</v>
      </c>
      <c r="M360" s="27" t="s">
        <v>200</v>
      </c>
      <c r="N360" s="27" t="s">
        <v>234</v>
      </c>
      <c r="O360" s="28">
        <v>50</v>
      </c>
      <c r="P360" s="28">
        <v>5</v>
      </c>
      <c r="Q360" s="2">
        <v>4</v>
      </c>
      <c r="R360" s="2"/>
      <c r="S360" s="26">
        <v>10</v>
      </c>
      <c r="T360" s="26">
        <v>10</v>
      </c>
      <c r="U360" s="26">
        <v>10</v>
      </c>
      <c r="V360" s="30"/>
      <c r="W360" s="27" t="s">
        <v>200</v>
      </c>
      <c r="X360" s="27"/>
      <c r="Y360" s="27">
        <f t="shared" si="5"/>
        <v>2.9027777777777777E-2</v>
      </c>
      <c r="Z360" s="27"/>
      <c r="AC360" s="6">
        <v>41.8</v>
      </c>
    </row>
    <row r="361" spans="1:29" ht="12.75" customHeight="1">
      <c r="A361" s="2" t="s">
        <v>956</v>
      </c>
      <c r="B361" s="2" t="s">
        <v>2235</v>
      </c>
      <c r="C361" s="2" t="s">
        <v>2235</v>
      </c>
      <c r="D361" s="2" t="s">
        <v>60</v>
      </c>
      <c r="E361" s="2">
        <v>135</v>
      </c>
      <c r="F361" s="2" t="s">
        <v>156</v>
      </c>
      <c r="G361" s="2"/>
      <c r="H361" s="26">
        <v>1</v>
      </c>
      <c r="I361" s="26">
        <v>1000000</v>
      </c>
      <c r="J361" s="26">
        <v>1000000</v>
      </c>
      <c r="K361" s="27" t="s">
        <v>200</v>
      </c>
      <c r="L361" s="27" t="s">
        <v>234</v>
      </c>
      <c r="M361" s="27" t="s">
        <v>200</v>
      </c>
      <c r="N361" s="27" t="s">
        <v>234</v>
      </c>
      <c r="O361" s="28">
        <v>5</v>
      </c>
      <c r="P361" s="28">
        <v>0.5</v>
      </c>
      <c r="Q361" s="2">
        <v>3</v>
      </c>
      <c r="R361" s="2"/>
      <c r="S361" s="26">
        <v>100</v>
      </c>
      <c r="T361" s="26" t="s">
        <v>1815</v>
      </c>
      <c r="U361" s="26" t="s">
        <v>1815</v>
      </c>
      <c r="V361" s="30"/>
      <c r="W361" s="27" t="s">
        <v>200</v>
      </c>
      <c r="X361" s="27"/>
      <c r="Y361" s="27">
        <f t="shared" si="5"/>
        <v>1.1958333333333333</v>
      </c>
      <c r="Z361" s="27"/>
      <c r="AB361" s="6">
        <v>28.7</v>
      </c>
    </row>
    <row r="362" spans="1:29" ht="12.75" customHeight="1">
      <c r="A362" s="2" t="s">
        <v>988</v>
      </c>
      <c r="B362" s="2" t="s">
        <v>2236</v>
      </c>
      <c r="C362" s="2" t="s">
        <v>2236</v>
      </c>
      <c r="D362" s="2" t="s">
        <v>62</v>
      </c>
      <c r="E362" s="2">
        <v>135</v>
      </c>
      <c r="F362" s="2"/>
      <c r="G362" s="2"/>
      <c r="H362" s="26">
        <v>1</v>
      </c>
      <c r="I362" s="26">
        <v>1000000</v>
      </c>
      <c r="J362" s="26">
        <v>1000000</v>
      </c>
      <c r="K362" s="27" t="s">
        <v>200</v>
      </c>
      <c r="L362" s="27" t="s">
        <v>234</v>
      </c>
      <c r="M362" s="27" t="s">
        <v>200</v>
      </c>
      <c r="N362" s="27" t="s">
        <v>234</v>
      </c>
      <c r="O362" s="28">
        <v>5</v>
      </c>
      <c r="P362" s="28">
        <v>0.5</v>
      </c>
      <c r="Q362" s="2">
        <v>3</v>
      </c>
      <c r="R362" s="2"/>
      <c r="S362" s="26">
        <v>10</v>
      </c>
      <c r="T362" s="26" t="s">
        <v>1815</v>
      </c>
      <c r="U362" s="26" t="s">
        <v>1815</v>
      </c>
      <c r="V362" s="30"/>
      <c r="W362" s="27" t="s">
        <v>200</v>
      </c>
      <c r="X362" s="27"/>
      <c r="Y362" s="27">
        <f t="shared" si="5"/>
        <v>0.73749999999999993</v>
      </c>
      <c r="Z362" s="27"/>
      <c r="AB362" s="6">
        <v>17.7</v>
      </c>
    </row>
    <row r="363" spans="1:29" ht="12.75" customHeight="1">
      <c r="A363" s="2" t="s">
        <v>934</v>
      </c>
      <c r="B363" s="2" t="s">
        <v>2237</v>
      </c>
      <c r="C363" s="2" t="s">
        <v>2237</v>
      </c>
      <c r="D363" s="2" t="s">
        <v>59</v>
      </c>
      <c r="E363" s="2">
        <v>135</v>
      </c>
      <c r="F363" s="2"/>
      <c r="G363" s="2"/>
      <c r="H363" s="26">
        <v>10</v>
      </c>
      <c r="I363" s="26">
        <v>10000000</v>
      </c>
      <c r="J363" s="26">
        <v>10000000</v>
      </c>
      <c r="K363" s="27">
        <v>400000</v>
      </c>
      <c r="L363" s="27">
        <v>400000000000</v>
      </c>
      <c r="M363" s="27" t="s">
        <v>166</v>
      </c>
      <c r="N363" s="27" t="s">
        <v>234</v>
      </c>
      <c r="O363" s="28">
        <v>50</v>
      </c>
      <c r="P363" s="28">
        <v>5</v>
      </c>
      <c r="Q363" s="2">
        <v>4</v>
      </c>
      <c r="R363" s="2"/>
      <c r="S363" s="26">
        <v>10000</v>
      </c>
      <c r="T363" s="26">
        <v>100</v>
      </c>
      <c r="U363" s="26">
        <v>10000</v>
      </c>
      <c r="V363" s="30"/>
      <c r="W363" s="27" t="s">
        <v>200</v>
      </c>
      <c r="X363" s="27" t="s">
        <v>152</v>
      </c>
      <c r="Y363" s="27">
        <f t="shared" si="5"/>
        <v>839500000</v>
      </c>
      <c r="Z363" s="27"/>
      <c r="AA363" s="73">
        <v>2300000</v>
      </c>
    </row>
    <row r="364" spans="1:29" ht="12.75" customHeight="1">
      <c r="A364" s="2" t="s">
        <v>936</v>
      </c>
      <c r="B364" s="2" t="s">
        <v>2238</v>
      </c>
      <c r="C364" s="2" t="s">
        <v>2238</v>
      </c>
      <c r="D364" s="2" t="s">
        <v>195</v>
      </c>
      <c r="E364" s="2">
        <v>135</v>
      </c>
      <c r="F364" s="2" t="s">
        <v>156</v>
      </c>
      <c r="G364" s="2"/>
      <c r="H364" s="26">
        <v>1</v>
      </c>
      <c r="I364" s="26">
        <v>1000000</v>
      </c>
      <c r="J364" s="26">
        <v>1000000</v>
      </c>
      <c r="K364" s="27" t="s">
        <v>200</v>
      </c>
      <c r="L364" s="27" t="s">
        <v>234</v>
      </c>
      <c r="M364" s="27" t="s">
        <v>200</v>
      </c>
      <c r="N364" s="27" t="s">
        <v>234</v>
      </c>
      <c r="O364" s="28">
        <v>50</v>
      </c>
      <c r="P364" s="28">
        <v>5</v>
      </c>
      <c r="Q364" s="2">
        <v>4</v>
      </c>
      <c r="R364" s="2"/>
      <c r="S364" s="26">
        <v>10</v>
      </c>
      <c r="T364" s="26" t="s">
        <v>1815</v>
      </c>
      <c r="U364" s="26" t="s">
        <v>1815</v>
      </c>
      <c r="V364" s="30"/>
      <c r="W364" s="27"/>
      <c r="X364" s="27"/>
      <c r="Y364" s="27">
        <f t="shared" si="5"/>
        <v>3.6805555555555557E-2</v>
      </c>
      <c r="Z364" s="27"/>
      <c r="AC364" s="6">
        <v>53</v>
      </c>
    </row>
    <row r="365" spans="1:29" ht="12.75" customHeight="1">
      <c r="A365" s="2" t="s">
        <v>890</v>
      </c>
      <c r="B365" s="2" t="s">
        <v>2239</v>
      </c>
      <c r="C365" s="2" t="s">
        <v>2239</v>
      </c>
      <c r="D365" s="2" t="s">
        <v>57</v>
      </c>
      <c r="E365" s="2">
        <v>135</v>
      </c>
      <c r="F365" s="2"/>
      <c r="G365" s="2"/>
      <c r="H365" s="26">
        <v>1</v>
      </c>
      <c r="I365" s="26">
        <v>1000000</v>
      </c>
      <c r="J365" s="26">
        <v>1000000</v>
      </c>
      <c r="K365" s="27">
        <v>6000</v>
      </c>
      <c r="L365" s="27">
        <v>6000000000</v>
      </c>
      <c r="M365" s="27">
        <v>40000</v>
      </c>
      <c r="N365" s="27">
        <v>40000000000</v>
      </c>
      <c r="O365" s="28">
        <v>5</v>
      </c>
      <c r="P365" s="28">
        <v>0.5</v>
      </c>
      <c r="Q365" s="2">
        <v>3</v>
      </c>
      <c r="R365" s="2"/>
      <c r="S365" s="26">
        <v>10</v>
      </c>
      <c r="T365" s="26">
        <v>10</v>
      </c>
      <c r="U365" s="26">
        <v>10</v>
      </c>
      <c r="V365" s="30"/>
      <c r="W365" s="27" t="s">
        <v>129</v>
      </c>
      <c r="X365" s="27" t="s">
        <v>200</v>
      </c>
      <c r="Y365" s="27">
        <f t="shared" si="5"/>
        <v>0.27416666666666667</v>
      </c>
      <c r="Z365" s="27"/>
      <c r="AB365" s="6">
        <v>6.58</v>
      </c>
    </row>
    <row r="366" spans="1:29" ht="12.75" customHeight="1">
      <c r="A366" s="2" t="s">
        <v>972</v>
      </c>
      <c r="B366" s="2" t="s">
        <v>2240</v>
      </c>
      <c r="C366" s="2" t="s">
        <v>2240</v>
      </c>
      <c r="D366" s="2" t="s">
        <v>61</v>
      </c>
      <c r="E366" s="2">
        <v>135</v>
      </c>
      <c r="F366" s="2"/>
      <c r="G366" s="2"/>
      <c r="H366" s="26">
        <v>10</v>
      </c>
      <c r="I366" s="26">
        <v>10000000</v>
      </c>
      <c r="J366" s="26">
        <v>10000000</v>
      </c>
      <c r="K366" s="27" t="s">
        <v>200</v>
      </c>
      <c r="L366" s="27" t="s">
        <v>234</v>
      </c>
      <c r="M366" s="27" t="s">
        <v>200</v>
      </c>
      <c r="N366" s="27" t="s">
        <v>234</v>
      </c>
      <c r="O366" s="28">
        <v>50</v>
      </c>
      <c r="P366" s="28">
        <v>5</v>
      </c>
      <c r="Q366" s="2">
        <v>4</v>
      </c>
      <c r="R366" s="2"/>
      <c r="S366" s="26">
        <v>1000</v>
      </c>
      <c r="T366" s="26" t="s">
        <v>1815</v>
      </c>
      <c r="U366" s="26" t="s">
        <v>1815</v>
      </c>
      <c r="V366" s="30"/>
      <c r="W366" s="27" t="s">
        <v>200</v>
      </c>
      <c r="X366" s="27"/>
      <c r="Y366" s="27">
        <f t="shared" si="5"/>
        <v>0.8125</v>
      </c>
      <c r="Z366" s="27"/>
      <c r="AB366" s="6">
        <v>19.5</v>
      </c>
    </row>
    <row r="367" spans="1:29" ht="12.75" customHeight="1">
      <c r="A367" s="2" t="s">
        <v>914</v>
      </c>
      <c r="B367" s="2" t="s">
        <v>2241</v>
      </c>
      <c r="C367" s="2" t="s">
        <v>2241</v>
      </c>
      <c r="D367" s="2" t="s">
        <v>58</v>
      </c>
      <c r="E367" s="2">
        <v>135</v>
      </c>
      <c r="F367" s="2" t="s">
        <v>156</v>
      </c>
      <c r="G367" s="2"/>
      <c r="H367" s="26">
        <v>1000</v>
      </c>
      <c r="I367" s="26">
        <v>1000000000</v>
      </c>
      <c r="J367" s="26">
        <v>1000000000</v>
      </c>
      <c r="K367" s="27" t="s">
        <v>200</v>
      </c>
      <c r="L367" s="27" t="s">
        <v>234</v>
      </c>
      <c r="M367" s="27" t="s">
        <v>200</v>
      </c>
      <c r="N367" s="27" t="s">
        <v>234</v>
      </c>
      <c r="O367" s="28">
        <v>50</v>
      </c>
      <c r="P367" s="28">
        <v>5</v>
      </c>
      <c r="Q367" s="2">
        <v>4</v>
      </c>
      <c r="R367" s="2"/>
      <c r="S367" s="26">
        <v>100</v>
      </c>
      <c r="T367" s="26" t="s">
        <v>1815</v>
      </c>
      <c r="U367" s="26" t="s">
        <v>1815</v>
      </c>
      <c r="V367" s="30"/>
      <c r="W367" s="27" t="s">
        <v>200</v>
      </c>
      <c r="X367" s="27"/>
      <c r="Y367" s="27">
        <f t="shared" si="5"/>
        <v>1.0618055555555554E-2</v>
      </c>
      <c r="Z367" s="27"/>
      <c r="AC367" s="6">
        <v>15.29</v>
      </c>
    </row>
    <row r="368" spans="1:29" ht="12.75" customHeight="1">
      <c r="A368" s="2" t="s">
        <v>912</v>
      </c>
      <c r="B368" s="2" t="s">
        <v>2242</v>
      </c>
      <c r="C368" s="2" t="s">
        <v>2242</v>
      </c>
      <c r="D368" s="2" t="s">
        <v>58</v>
      </c>
      <c r="E368" s="2">
        <v>135</v>
      </c>
      <c r="F368" s="2"/>
      <c r="G368" s="2"/>
      <c r="H368" s="26">
        <v>10000</v>
      </c>
      <c r="I368" s="26">
        <v>10000000000</v>
      </c>
      <c r="J368" s="26">
        <v>10000000000</v>
      </c>
      <c r="K368" s="27">
        <v>30000</v>
      </c>
      <c r="L368" s="27">
        <v>30000000000</v>
      </c>
      <c r="M368" s="27">
        <v>300000</v>
      </c>
      <c r="N368" s="27">
        <v>300000000000</v>
      </c>
      <c r="O368" s="28">
        <v>50</v>
      </c>
      <c r="P368" s="28">
        <v>5</v>
      </c>
      <c r="Q368" s="2">
        <v>4</v>
      </c>
      <c r="R368" s="2"/>
      <c r="S368" s="26">
        <v>1000</v>
      </c>
      <c r="T368" s="26" t="s">
        <v>1815</v>
      </c>
      <c r="U368" s="26">
        <v>1000</v>
      </c>
      <c r="V368" s="30"/>
      <c r="W368" s="27" t="s">
        <v>200</v>
      </c>
      <c r="X368" s="27" t="s">
        <v>200</v>
      </c>
      <c r="Y368" s="27">
        <f t="shared" si="5"/>
        <v>0.38083333333333336</v>
      </c>
      <c r="Z368" s="27"/>
      <c r="AB368" s="6">
        <v>9.14</v>
      </c>
    </row>
    <row r="369" spans="1:29" ht="12.75" customHeight="1">
      <c r="A369" s="2" t="s">
        <v>938</v>
      </c>
      <c r="B369" s="2" t="s">
        <v>2243</v>
      </c>
      <c r="C369" s="2" t="s">
        <v>2243</v>
      </c>
      <c r="D369" s="2" t="s">
        <v>59</v>
      </c>
      <c r="E369" s="2">
        <v>136</v>
      </c>
      <c r="F369" s="2"/>
      <c r="G369" s="2"/>
      <c r="H369" s="26">
        <v>0.1</v>
      </c>
      <c r="I369" s="26">
        <v>100000</v>
      </c>
      <c r="J369" s="26">
        <v>100000</v>
      </c>
      <c r="K369" s="27">
        <v>5000</v>
      </c>
      <c r="L369" s="27">
        <v>5000000000</v>
      </c>
      <c r="M369" s="27">
        <v>30000</v>
      </c>
      <c r="N369" s="27">
        <v>30000000000</v>
      </c>
      <c r="O369" s="28">
        <v>5</v>
      </c>
      <c r="P369" s="28">
        <v>0.5</v>
      </c>
      <c r="Q369" s="2">
        <v>3</v>
      </c>
      <c r="R369" s="2"/>
      <c r="S369" s="26">
        <v>10</v>
      </c>
      <c r="T369" s="26">
        <v>1</v>
      </c>
      <c r="U369" s="26">
        <v>10</v>
      </c>
      <c r="V369" s="30"/>
      <c r="W369" s="27" t="s">
        <v>200</v>
      </c>
      <c r="X369" s="27" t="s">
        <v>200</v>
      </c>
      <c r="Y369" s="27">
        <f t="shared" si="5"/>
        <v>13.16</v>
      </c>
      <c r="Z369" s="27">
        <v>13.16</v>
      </c>
    </row>
    <row r="370" spans="1:29" ht="12.75" customHeight="1">
      <c r="A370" s="2" t="s">
        <v>1022</v>
      </c>
      <c r="B370" s="2" t="s">
        <v>2244</v>
      </c>
      <c r="C370" s="2" t="s">
        <v>2244</v>
      </c>
      <c r="D370" s="2" t="s">
        <v>64</v>
      </c>
      <c r="E370" s="2">
        <v>136</v>
      </c>
      <c r="F370" s="2"/>
      <c r="G370" s="2"/>
      <c r="H370" s="26">
        <v>1</v>
      </c>
      <c r="I370" s="26">
        <v>1000000</v>
      </c>
      <c r="J370" s="26">
        <v>1000000</v>
      </c>
      <c r="K370" s="27" t="s">
        <v>200</v>
      </c>
      <c r="L370" s="27" t="s">
        <v>234</v>
      </c>
      <c r="M370" s="27" t="s">
        <v>200</v>
      </c>
      <c r="N370" s="27" t="s">
        <v>234</v>
      </c>
      <c r="O370" s="28">
        <v>50</v>
      </c>
      <c r="P370" s="28">
        <v>5</v>
      </c>
      <c r="Q370" s="2">
        <v>4</v>
      </c>
      <c r="R370" s="2"/>
      <c r="S370" s="26">
        <v>100</v>
      </c>
      <c r="T370" s="26" t="s">
        <v>1815</v>
      </c>
      <c r="U370" s="26" t="s">
        <v>1815</v>
      </c>
      <c r="V370" s="30"/>
      <c r="W370" s="27" t="s">
        <v>200</v>
      </c>
      <c r="X370" s="27"/>
      <c r="Y370" s="27">
        <f t="shared" si="5"/>
        <v>3.5173611111111107E-2</v>
      </c>
      <c r="Z370" s="27"/>
      <c r="AC370" s="6">
        <v>50.65</v>
      </c>
    </row>
    <row r="371" spans="1:29" ht="12.75" customHeight="1">
      <c r="A371" s="2" t="s">
        <v>1002</v>
      </c>
      <c r="B371" s="2" t="s">
        <v>2245</v>
      </c>
      <c r="C371" s="2" t="s">
        <v>2245</v>
      </c>
      <c r="D371" s="2" t="s">
        <v>63</v>
      </c>
      <c r="E371" s="2">
        <v>136</v>
      </c>
      <c r="F371" s="2"/>
      <c r="G371" s="2"/>
      <c r="H371" s="26">
        <v>0.1</v>
      </c>
      <c r="I371" s="26">
        <v>100000</v>
      </c>
      <c r="J371" s="26">
        <v>100000</v>
      </c>
      <c r="K371" s="27" t="s">
        <v>200</v>
      </c>
      <c r="L371" s="27" t="s">
        <v>234</v>
      </c>
      <c r="M371" s="27" t="s">
        <v>200</v>
      </c>
      <c r="N371" s="27" t="s">
        <v>234</v>
      </c>
      <c r="O371" s="28">
        <v>50</v>
      </c>
      <c r="P371" s="28">
        <v>5</v>
      </c>
      <c r="Q371" s="2">
        <v>4</v>
      </c>
      <c r="R371" s="2"/>
      <c r="S371" s="26">
        <v>10</v>
      </c>
      <c r="T371" s="26" t="s">
        <v>1815</v>
      </c>
      <c r="U371" s="26" t="s">
        <v>1815</v>
      </c>
      <c r="V371" s="30"/>
      <c r="W371" s="27" t="s">
        <v>200</v>
      </c>
      <c r="X371" s="27"/>
      <c r="Y371" s="27">
        <f t="shared" si="5"/>
        <v>9.0972222222222218E-3</v>
      </c>
      <c r="Z371" s="27"/>
      <c r="AC371" s="6">
        <v>13.1</v>
      </c>
    </row>
    <row r="372" spans="1:29" ht="12.75" customHeight="1">
      <c r="A372" s="2" t="s">
        <v>958</v>
      </c>
      <c r="B372" s="2" t="s">
        <v>2246</v>
      </c>
      <c r="C372" s="2" t="s">
        <v>2246</v>
      </c>
      <c r="D372" s="2" t="s">
        <v>60</v>
      </c>
      <c r="E372" s="2">
        <v>137</v>
      </c>
      <c r="F372" s="2" t="s">
        <v>156</v>
      </c>
      <c r="G372" s="2"/>
      <c r="H372" s="26">
        <v>1</v>
      </c>
      <c r="I372" s="26">
        <v>1000000</v>
      </c>
      <c r="J372" s="26">
        <v>1000000</v>
      </c>
      <c r="K372" s="27" t="s">
        <v>200</v>
      </c>
      <c r="L372" s="27" t="s">
        <v>234</v>
      </c>
      <c r="M372" s="27" t="s">
        <v>200</v>
      </c>
      <c r="N372" s="27" t="s">
        <v>234</v>
      </c>
      <c r="O372" s="28" t="s">
        <v>200</v>
      </c>
      <c r="P372" s="28" t="s">
        <v>200</v>
      </c>
      <c r="Q372" s="2"/>
      <c r="R372" s="2"/>
      <c r="S372" s="26">
        <v>10</v>
      </c>
      <c r="T372" s="26" t="s">
        <v>1815</v>
      </c>
      <c r="U372" s="26" t="s">
        <v>1815</v>
      </c>
      <c r="V372" s="30"/>
      <c r="W372" s="27" t="s">
        <v>200</v>
      </c>
      <c r="X372" s="27"/>
      <c r="Y372" s="27">
        <f t="shared" si="5"/>
        <v>1.7722222222222223E-3</v>
      </c>
      <c r="Z372" s="27"/>
      <c r="AC372" s="6">
        <v>2.552</v>
      </c>
    </row>
    <row r="373" spans="1:29" ht="12.75" customHeight="1">
      <c r="A373" s="2" t="s">
        <v>992</v>
      </c>
      <c r="B373" s="2" t="s">
        <v>2247</v>
      </c>
      <c r="C373" s="2" t="s">
        <v>2247</v>
      </c>
      <c r="D373" s="2" t="s">
        <v>62</v>
      </c>
      <c r="E373" s="2">
        <v>137</v>
      </c>
      <c r="F373" s="2" t="s">
        <v>156</v>
      </c>
      <c r="G373" s="2"/>
      <c r="H373" s="26">
        <v>1</v>
      </c>
      <c r="I373" s="26">
        <v>1000000</v>
      </c>
      <c r="J373" s="26">
        <v>1000000</v>
      </c>
      <c r="K373" s="27" t="s">
        <v>200</v>
      </c>
      <c r="L373" s="27" t="s">
        <v>234</v>
      </c>
      <c r="M373" s="27" t="s">
        <v>200</v>
      </c>
      <c r="N373" s="27" t="s">
        <v>234</v>
      </c>
      <c r="O373" s="28">
        <v>5</v>
      </c>
      <c r="P373" s="28">
        <v>0.5</v>
      </c>
      <c r="Q373" s="2">
        <v>3</v>
      </c>
      <c r="R373" s="2"/>
      <c r="S373" s="26">
        <v>1000</v>
      </c>
      <c r="T373" s="26" t="s">
        <v>1815</v>
      </c>
      <c r="U373" s="26" t="s">
        <v>1815</v>
      </c>
      <c r="V373" s="30"/>
      <c r="W373" s="27" t="s">
        <v>200</v>
      </c>
      <c r="X373" s="27"/>
      <c r="Y373" s="27">
        <f t="shared" si="5"/>
        <v>1.4333333333333333</v>
      </c>
      <c r="Z373" s="27"/>
      <c r="AB373" s="6">
        <v>34.4</v>
      </c>
    </row>
    <row r="374" spans="1:29" ht="12.75" customHeight="1">
      <c r="A374" s="2" t="s">
        <v>990</v>
      </c>
      <c r="B374" s="2" t="s">
        <v>2248</v>
      </c>
      <c r="C374" s="2" t="s">
        <v>2248</v>
      </c>
      <c r="D374" s="2" t="s">
        <v>62</v>
      </c>
      <c r="E374" s="2">
        <v>137</v>
      </c>
      <c r="F374" s="2"/>
      <c r="G374" s="2"/>
      <c r="H374" s="26">
        <v>10</v>
      </c>
      <c r="I374" s="26">
        <v>10000000</v>
      </c>
      <c r="J374" s="26">
        <v>10000000</v>
      </c>
      <c r="K374" s="27" t="s">
        <v>200</v>
      </c>
      <c r="L374" s="27" t="s">
        <v>234</v>
      </c>
      <c r="M374" s="27" t="s">
        <v>200</v>
      </c>
      <c r="N374" s="27" t="s">
        <v>234</v>
      </c>
      <c r="O374" s="28">
        <v>50</v>
      </c>
      <c r="P374" s="28">
        <v>5</v>
      </c>
      <c r="Q374" s="2">
        <v>4</v>
      </c>
      <c r="R374" s="2"/>
      <c r="S374" s="26">
        <v>1000</v>
      </c>
      <c r="T374" s="26" t="s">
        <v>1815</v>
      </c>
      <c r="U374" s="26" t="s">
        <v>1815</v>
      </c>
      <c r="V374" s="30"/>
      <c r="W374" s="27" t="s">
        <v>200</v>
      </c>
      <c r="X374" s="27"/>
      <c r="Y374" s="27">
        <f t="shared" si="5"/>
        <v>0.375</v>
      </c>
      <c r="Z374" s="27"/>
      <c r="AB374" s="6">
        <v>9</v>
      </c>
    </row>
    <row r="375" spans="1:29" ht="12.75" customHeight="1">
      <c r="A375" s="2" t="s">
        <v>940</v>
      </c>
      <c r="B375" s="2" t="s">
        <v>2249</v>
      </c>
      <c r="C375" s="2" t="s">
        <v>2249</v>
      </c>
      <c r="D375" s="2" t="s">
        <v>59</v>
      </c>
      <c r="E375" s="2">
        <v>137</v>
      </c>
      <c r="F375" s="2"/>
      <c r="G375" s="2"/>
      <c r="H375" s="26">
        <v>0.01</v>
      </c>
      <c r="I375" s="26">
        <v>10000</v>
      </c>
      <c r="J375" s="26">
        <v>10000</v>
      </c>
      <c r="K375" s="27">
        <v>20000</v>
      </c>
      <c r="L375" s="27">
        <v>20000000000</v>
      </c>
      <c r="M375" s="27">
        <v>100000</v>
      </c>
      <c r="N375" s="27">
        <v>100000000000</v>
      </c>
      <c r="O375" s="28">
        <v>5</v>
      </c>
      <c r="P375" s="28">
        <v>0.5</v>
      </c>
      <c r="Q375" s="2">
        <v>3</v>
      </c>
      <c r="R375" s="2" t="s">
        <v>17</v>
      </c>
      <c r="S375" s="26">
        <v>10</v>
      </c>
      <c r="T375" s="26">
        <v>0.1</v>
      </c>
      <c r="U375" s="26">
        <v>10</v>
      </c>
      <c r="V375" s="30"/>
      <c r="W375" s="27" t="s">
        <v>129</v>
      </c>
      <c r="X375" s="27" t="s">
        <v>200</v>
      </c>
      <c r="Y375" s="27">
        <f t="shared" si="5"/>
        <v>10979.199999999999</v>
      </c>
      <c r="Z375" s="27"/>
      <c r="AA375" s="6">
        <v>30.08</v>
      </c>
    </row>
    <row r="376" spans="1:29" ht="12.75" customHeight="1">
      <c r="A376" s="2" t="s">
        <v>974</v>
      </c>
      <c r="B376" s="2" t="s">
        <v>2250</v>
      </c>
      <c r="C376" s="2" t="s">
        <v>2250</v>
      </c>
      <c r="D376" s="2" t="s">
        <v>61</v>
      </c>
      <c r="E376" s="2">
        <v>137</v>
      </c>
      <c r="F376" s="2"/>
      <c r="G376" s="2"/>
      <c r="H376" s="26">
        <v>10</v>
      </c>
      <c r="I376" s="26">
        <v>10000000</v>
      </c>
      <c r="J376" s="26">
        <v>10000000</v>
      </c>
      <c r="K376" s="27">
        <v>300000</v>
      </c>
      <c r="L376" s="27">
        <v>300000000000</v>
      </c>
      <c r="M376" s="27">
        <v>20000000</v>
      </c>
      <c r="N376" s="27">
        <v>20000000000000</v>
      </c>
      <c r="O376" s="28">
        <v>5</v>
      </c>
      <c r="P376" s="28">
        <v>0.05</v>
      </c>
      <c r="Q376" s="2">
        <v>2</v>
      </c>
      <c r="R376" s="2"/>
      <c r="S376" s="26">
        <v>1000</v>
      </c>
      <c r="T376" s="26" t="s">
        <v>1815</v>
      </c>
      <c r="U376" s="26" t="s">
        <v>1815</v>
      </c>
      <c r="V376" s="30"/>
      <c r="W376" s="27" t="s">
        <v>200</v>
      </c>
      <c r="X376" s="27" t="s">
        <v>200</v>
      </c>
      <c r="Y376" s="27">
        <f t="shared" si="5"/>
        <v>21900000</v>
      </c>
      <c r="Z376" s="27"/>
      <c r="AA376" s="73">
        <v>60000</v>
      </c>
    </row>
    <row r="377" spans="1:29" ht="12.75" customHeight="1">
      <c r="A377" s="2" t="s">
        <v>1004</v>
      </c>
      <c r="B377" s="2" t="s">
        <v>2251</v>
      </c>
      <c r="C377" s="2" t="s">
        <v>2251</v>
      </c>
      <c r="D377" s="2" t="s">
        <v>63</v>
      </c>
      <c r="E377" s="2">
        <v>137</v>
      </c>
      <c r="F377" s="2"/>
      <c r="G377" s="2"/>
      <c r="H377" s="26">
        <v>1</v>
      </c>
      <c r="I377" s="26">
        <v>1000000</v>
      </c>
      <c r="J377" s="26">
        <v>1000000</v>
      </c>
      <c r="K377" s="27" t="s">
        <v>200</v>
      </c>
      <c r="L377" s="27" t="s">
        <v>234</v>
      </c>
      <c r="M377" s="27" t="s">
        <v>200</v>
      </c>
      <c r="N377" s="27" t="s">
        <v>234</v>
      </c>
      <c r="O377" s="28">
        <v>50</v>
      </c>
      <c r="P377" s="28">
        <v>5</v>
      </c>
      <c r="Q377" s="2">
        <v>4</v>
      </c>
      <c r="R377" s="2"/>
      <c r="S377" s="26">
        <v>100</v>
      </c>
      <c r="T377" s="26" t="s">
        <v>1815</v>
      </c>
      <c r="U377" s="26" t="s">
        <v>1815</v>
      </c>
      <c r="V377" s="30"/>
      <c r="W377" s="27" t="s">
        <v>200</v>
      </c>
      <c r="X377" s="27"/>
      <c r="Y377" s="27">
        <f t="shared" si="5"/>
        <v>5.3333333333333337E-2</v>
      </c>
      <c r="Z377" s="27"/>
      <c r="AB377" s="6">
        <v>1.28</v>
      </c>
    </row>
    <row r="378" spans="1:29" ht="12.75" customHeight="1">
      <c r="A378" s="2" t="s">
        <v>942</v>
      </c>
      <c r="B378" s="2" t="s">
        <v>2252</v>
      </c>
      <c r="C378" s="2" t="s">
        <v>2252</v>
      </c>
      <c r="D378" s="2" t="s">
        <v>59</v>
      </c>
      <c r="E378" s="2">
        <v>138</v>
      </c>
      <c r="F378" s="2"/>
      <c r="G378" s="2"/>
      <c r="H378" s="26">
        <v>0.01</v>
      </c>
      <c r="I378" s="26">
        <v>10000</v>
      </c>
      <c r="J378" s="26">
        <v>10000</v>
      </c>
      <c r="K378" s="27" t="s">
        <v>200</v>
      </c>
      <c r="L378" s="27" t="s">
        <v>234</v>
      </c>
      <c r="M378" s="27" t="s">
        <v>200</v>
      </c>
      <c r="N378" s="27" t="s">
        <v>234</v>
      </c>
      <c r="O378" s="28">
        <v>50</v>
      </c>
      <c r="P378" s="28">
        <v>5</v>
      </c>
      <c r="Q378" s="2">
        <v>4</v>
      </c>
      <c r="R378" s="2"/>
      <c r="S378" s="26">
        <v>10</v>
      </c>
      <c r="T378" s="26">
        <v>10</v>
      </c>
      <c r="U378" s="26">
        <v>10</v>
      </c>
      <c r="V378" s="30"/>
      <c r="W378" s="27" t="s">
        <v>200</v>
      </c>
      <c r="X378" s="27"/>
      <c r="Y378" s="27">
        <f t="shared" si="5"/>
        <v>2.3201388888888886E-2</v>
      </c>
      <c r="Z378" s="27"/>
      <c r="AC378" s="6">
        <v>33.409999999999997</v>
      </c>
    </row>
    <row r="379" spans="1:29" ht="12.75" customHeight="1">
      <c r="A379" s="2" t="s">
        <v>976</v>
      </c>
      <c r="B379" s="2" t="s">
        <v>2253</v>
      </c>
      <c r="C379" s="2" t="s">
        <v>2253</v>
      </c>
      <c r="D379" s="2" t="s">
        <v>61</v>
      </c>
      <c r="E379" s="2">
        <v>138</v>
      </c>
      <c r="F379" s="2"/>
      <c r="G379" s="2"/>
      <c r="H379" s="26">
        <v>1</v>
      </c>
      <c r="I379" s="26">
        <v>1000000</v>
      </c>
      <c r="J379" s="26">
        <v>1000000</v>
      </c>
      <c r="K379" s="27" t="s">
        <v>200</v>
      </c>
      <c r="L379" s="27" t="s">
        <v>234</v>
      </c>
      <c r="M379" s="27" t="s">
        <v>200</v>
      </c>
      <c r="N379" s="27" t="s">
        <v>234</v>
      </c>
      <c r="O379" s="28">
        <v>50</v>
      </c>
      <c r="P379" s="28">
        <v>5</v>
      </c>
      <c r="Q379" s="2">
        <v>4</v>
      </c>
      <c r="R379" s="2"/>
      <c r="S379" s="26">
        <v>10</v>
      </c>
      <c r="T379" s="26" t="s">
        <v>1815</v>
      </c>
      <c r="U379" s="26" t="s">
        <v>1815</v>
      </c>
      <c r="V379" s="30"/>
      <c r="W379" s="27" t="s">
        <v>200</v>
      </c>
      <c r="X379" s="27"/>
      <c r="Y379" s="27">
        <f t="shared" si="5"/>
        <v>37230000000000</v>
      </c>
      <c r="Z379" s="27"/>
      <c r="AA379" s="73">
        <v>102000000000</v>
      </c>
    </row>
    <row r="380" spans="1:29" ht="12.75" customHeight="1">
      <c r="A380" s="2" t="s">
        <v>1024</v>
      </c>
      <c r="B380" s="2" t="s">
        <v>2254</v>
      </c>
      <c r="C380" s="2" t="s">
        <v>2254</v>
      </c>
      <c r="D380" s="2" t="s">
        <v>64</v>
      </c>
      <c r="E380" s="2">
        <v>138</v>
      </c>
      <c r="F380" s="2"/>
      <c r="G380" s="2"/>
      <c r="H380" s="26">
        <v>10</v>
      </c>
      <c r="I380" s="26">
        <v>10000000</v>
      </c>
      <c r="J380" s="26">
        <v>10000000</v>
      </c>
      <c r="K380" s="27" t="s">
        <v>200</v>
      </c>
      <c r="L380" s="27" t="s">
        <v>234</v>
      </c>
      <c r="M380" s="27" t="s">
        <v>200</v>
      </c>
      <c r="N380" s="27" t="s">
        <v>234</v>
      </c>
      <c r="O380" s="28">
        <v>5</v>
      </c>
      <c r="P380" s="28">
        <v>0.5</v>
      </c>
      <c r="Q380" s="2">
        <v>3</v>
      </c>
      <c r="R380" s="39"/>
      <c r="S380" s="26">
        <v>1000</v>
      </c>
      <c r="T380" s="26" t="s">
        <v>1815</v>
      </c>
      <c r="U380" s="26" t="s">
        <v>1815</v>
      </c>
      <c r="V380" s="30"/>
      <c r="W380" s="27" t="s">
        <v>200</v>
      </c>
      <c r="X380" s="27"/>
      <c r="Y380" s="27">
        <f t="shared" si="5"/>
        <v>0.21</v>
      </c>
      <c r="Z380" s="27"/>
      <c r="AB380" s="6">
        <v>5.04</v>
      </c>
    </row>
    <row r="381" spans="1:29" ht="12.75" customHeight="1">
      <c r="A381" s="2" t="s">
        <v>1006</v>
      </c>
      <c r="B381" s="2" t="s">
        <v>2255</v>
      </c>
      <c r="C381" s="2" t="s">
        <v>2255</v>
      </c>
      <c r="D381" s="2" t="s">
        <v>63</v>
      </c>
      <c r="E381" s="2">
        <v>138</v>
      </c>
      <c r="F381" s="2" t="s">
        <v>156</v>
      </c>
      <c r="G381" s="2"/>
      <c r="H381" s="26">
        <v>1</v>
      </c>
      <c r="I381" s="26">
        <v>1000000</v>
      </c>
      <c r="J381" s="26">
        <v>1000000</v>
      </c>
      <c r="K381" s="27" t="s">
        <v>200</v>
      </c>
      <c r="L381" s="27" t="s">
        <v>234</v>
      </c>
      <c r="M381" s="27" t="s">
        <v>200</v>
      </c>
      <c r="N381" s="27" t="s">
        <v>234</v>
      </c>
      <c r="O381" s="28">
        <v>50</v>
      </c>
      <c r="P381" s="28">
        <v>5</v>
      </c>
      <c r="Q381" s="2">
        <v>4</v>
      </c>
      <c r="R381" s="2"/>
      <c r="S381" s="26">
        <v>10</v>
      </c>
      <c r="T381" s="26" t="s">
        <v>1815</v>
      </c>
      <c r="U381" s="26" t="s">
        <v>1815</v>
      </c>
      <c r="V381" s="30"/>
      <c r="W381" s="27" t="s">
        <v>200</v>
      </c>
      <c r="X381" s="27"/>
      <c r="Y381" s="27">
        <f t="shared" si="5"/>
        <v>8.8333333333333333E-2</v>
      </c>
      <c r="Z381" s="27"/>
      <c r="AB381" s="6">
        <v>2.12</v>
      </c>
    </row>
    <row r="382" spans="1:29" ht="12.75" customHeight="1">
      <c r="A382" s="2" t="s">
        <v>916</v>
      </c>
      <c r="B382" s="2" t="s">
        <v>2256</v>
      </c>
      <c r="C382" s="2" t="s">
        <v>2256</v>
      </c>
      <c r="D382" s="2" t="s">
        <v>58</v>
      </c>
      <c r="E382" s="2">
        <v>138</v>
      </c>
      <c r="F382" s="2"/>
      <c r="G382" s="2"/>
      <c r="H382" s="26">
        <v>1000</v>
      </c>
      <c r="I382" s="26">
        <v>1000000000</v>
      </c>
      <c r="J382" s="26">
        <v>1000000000</v>
      </c>
      <c r="K382" s="27" t="s">
        <v>200</v>
      </c>
      <c r="L382" s="27" t="s">
        <v>234</v>
      </c>
      <c r="M382" s="27" t="s">
        <v>200</v>
      </c>
      <c r="N382" s="27" t="s">
        <v>234</v>
      </c>
      <c r="O382" s="28">
        <v>5</v>
      </c>
      <c r="P382" s="28">
        <v>0.5</v>
      </c>
      <c r="Q382" s="2">
        <v>3</v>
      </c>
      <c r="R382" s="2"/>
      <c r="S382" s="26">
        <v>100</v>
      </c>
      <c r="T382" s="26" t="s">
        <v>1815</v>
      </c>
      <c r="U382" s="26" t="s">
        <v>1815</v>
      </c>
      <c r="V382" s="30"/>
      <c r="W382" s="27" t="s">
        <v>200</v>
      </c>
      <c r="X382" s="27"/>
      <c r="Y382" s="27">
        <f t="shared" si="5"/>
        <v>9.7777777777777776E-3</v>
      </c>
      <c r="Z382" s="27"/>
      <c r="AC382" s="6">
        <v>14.08</v>
      </c>
    </row>
    <row r="383" spans="1:29" ht="12.75" customHeight="1">
      <c r="A383" s="2" t="s">
        <v>960</v>
      </c>
      <c r="B383" s="2" t="s">
        <v>2257</v>
      </c>
      <c r="C383" s="2" t="s">
        <v>2257</v>
      </c>
      <c r="D383" s="2" t="s">
        <v>60</v>
      </c>
      <c r="E383" s="2">
        <v>139</v>
      </c>
      <c r="F383" s="2"/>
      <c r="G383" s="2"/>
      <c r="H383" s="26">
        <v>0.1</v>
      </c>
      <c r="I383" s="26">
        <v>100000</v>
      </c>
      <c r="J383" s="26">
        <v>100000</v>
      </c>
      <c r="K383" s="27" t="s">
        <v>200</v>
      </c>
      <c r="L383" s="27" t="s">
        <v>234</v>
      </c>
      <c r="M383" s="27" t="s">
        <v>200</v>
      </c>
      <c r="N383" s="27" t="s">
        <v>234</v>
      </c>
      <c r="O383" s="28">
        <v>50</v>
      </c>
      <c r="P383" s="28">
        <v>5</v>
      </c>
      <c r="Q383" s="2">
        <v>4</v>
      </c>
      <c r="R383" s="2"/>
      <c r="S383" s="26">
        <v>100</v>
      </c>
      <c r="T383" s="26" t="s">
        <v>1815</v>
      </c>
      <c r="U383" s="26" t="s">
        <v>1815</v>
      </c>
      <c r="V383" s="30"/>
      <c r="W383" s="27" t="s">
        <v>200</v>
      </c>
      <c r="X383" s="27"/>
      <c r="Y383" s="27">
        <f t="shared" si="5"/>
        <v>5.7590277777777782E-2</v>
      </c>
      <c r="Z383" s="27"/>
      <c r="AC383" s="6">
        <v>82.93</v>
      </c>
    </row>
    <row r="384" spans="1:29" ht="12.75" customHeight="1">
      <c r="A384" s="2" t="s">
        <v>994</v>
      </c>
      <c r="B384" s="2" t="s">
        <v>2258</v>
      </c>
      <c r="C384" s="2" t="s">
        <v>2258</v>
      </c>
      <c r="D384" s="2" t="s">
        <v>62</v>
      </c>
      <c r="E384" s="2">
        <v>139</v>
      </c>
      <c r="F384" s="2"/>
      <c r="G384" s="2"/>
      <c r="H384" s="26">
        <v>1</v>
      </c>
      <c r="I384" s="26">
        <v>1000000</v>
      </c>
      <c r="J384" s="26">
        <v>1000000</v>
      </c>
      <c r="K384" s="27">
        <v>70000</v>
      </c>
      <c r="L384" s="27">
        <v>70000000000</v>
      </c>
      <c r="M384" s="27">
        <v>600000</v>
      </c>
      <c r="N384" s="27">
        <v>600000000000</v>
      </c>
      <c r="O384" s="28">
        <v>5</v>
      </c>
      <c r="P384" s="28">
        <v>0.5</v>
      </c>
      <c r="Q384" s="2">
        <v>3</v>
      </c>
      <c r="R384" s="2"/>
      <c r="S384" s="26">
        <v>100</v>
      </c>
      <c r="T384" s="26">
        <v>1</v>
      </c>
      <c r="U384" s="26">
        <v>100</v>
      </c>
      <c r="V384" s="30"/>
      <c r="W384" s="27" t="s">
        <v>200</v>
      </c>
      <c r="X384" s="27" t="s">
        <v>200</v>
      </c>
      <c r="Y384" s="27">
        <f t="shared" si="5"/>
        <v>137.63</v>
      </c>
      <c r="Z384" s="27">
        <v>137.63</v>
      </c>
    </row>
    <row r="385" spans="1:29" ht="12.75" customHeight="1">
      <c r="A385" s="2" t="s">
        <v>1028</v>
      </c>
      <c r="B385" s="2" t="s">
        <v>2259</v>
      </c>
      <c r="C385" s="2" t="s">
        <v>2259</v>
      </c>
      <c r="D385" s="2" t="s">
        <v>64</v>
      </c>
      <c r="E385" s="2">
        <v>139</v>
      </c>
      <c r="F385" s="2" t="s">
        <v>156</v>
      </c>
      <c r="G385" s="2"/>
      <c r="H385" s="26">
        <v>1</v>
      </c>
      <c r="I385" s="26">
        <v>1000000</v>
      </c>
      <c r="J385" s="26">
        <v>1000000</v>
      </c>
      <c r="K385" s="27" t="s">
        <v>200</v>
      </c>
      <c r="L385" s="27" t="s">
        <v>234</v>
      </c>
      <c r="M385" s="27" t="s">
        <v>200</v>
      </c>
      <c r="N385" s="27" t="s">
        <v>234</v>
      </c>
      <c r="O385" s="28">
        <v>50</v>
      </c>
      <c r="P385" s="28">
        <v>5</v>
      </c>
      <c r="Q385" s="2">
        <v>4</v>
      </c>
      <c r="R385" s="2"/>
      <c r="S385" s="26">
        <v>10</v>
      </c>
      <c r="T385" s="26" t="s">
        <v>1815</v>
      </c>
      <c r="U385" s="26" t="s">
        <v>1815</v>
      </c>
      <c r="V385" s="30"/>
      <c r="W385" s="27" t="s">
        <v>200</v>
      </c>
      <c r="X385" s="27"/>
      <c r="Y385" s="27">
        <f t="shared" si="5"/>
        <v>0.22916666666666666</v>
      </c>
      <c r="Z385" s="27"/>
      <c r="AB385" s="6">
        <v>5.5</v>
      </c>
    </row>
    <row r="386" spans="1:29" ht="12.75" customHeight="1">
      <c r="A386" s="2" t="s">
        <v>1026</v>
      </c>
      <c r="B386" s="2" t="s">
        <v>2260</v>
      </c>
      <c r="C386" s="2" t="s">
        <v>2260</v>
      </c>
      <c r="D386" s="2" t="s">
        <v>64</v>
      </c>
      <c r="E386" s="2">
        <v>139</v>
      </c>
      <c r="F386" s="2"/>
      <c r="G386" s="2"/>
      <c r="H386" s="26">
        <v>1</v>
      </c>
      <c r="I386" s="26">
        <v>1000000</v>
      </c>
      <c r="J386" s="26">
        <v>1000000</v>
      </c>
      <c r="K386" s="27" t="s">
        <v>200</v>
      </c>
      <c r="L386" s="27" t="s">
        <v>234</v>
      </c>
      <c r="M386" s="27" t="s">
        <v>200</v>
      </c>
      <c r="N386" s="27" t="s">
        <v>234</v>
      </c>
      <c r="O386" s="28">
        <v>50</v>
      </c>
      <c r="P386" s="28">
        <v>5</v>
      </c>
      <c r="Q386" s="2">
        <v>4</v>
      </c>
      <c r="R386" s="2"/>
      <c r="S386" s="26">
        <v>100</v>
      </c>
      <c r="T386" s="26" t="s">
        <v>1815</v>
      </c>
      <c r="U386" s="26" t="s">
        <v>1815</v>
      </c>
      <c r="V386" s="30"/>
      <c r="W386" s="27" t="s">
        <v>200</v>
      </c>
      <c r="X386" s="27"/>
      <c r="Y386" s="27">
        <f t="shared" si="5"/>
        <v>2.0625000000000001E-2</v>
      </c>
      <c r="Z386" s="27"/>
      <c r="AC386" s="6">
        <v>29.7</v>
      </c>
    </row>
    <row r="387" spans="1:29" ht="12.75" customHeight="1">
      <c r="A387" s="2" t="s">
        <v>1008</v>
      </c>
      <c r="B387" s="2" t="s">
        <v>2261</v>
      </c>
      <c r="C387" s="2" t="s">
        <v>2261</v>
      </c>
      <c r="D387" s="2" t="s">
        <v>63</v>
      </c>
      <c r="E387" s="2">
        <v>139</v>
      </c>
      <c r="F387" s="2"/>
      <c r="G387" s="2"/>
      <c r="H387" s="26">
        <v>10</v>
      </c>
      <c r="I387" s="26">
        <v>10000000</v>
      </c>
      <c r="J387" s="26">
        <v>10000000</v>
      </c>
      <c r="K387" s="27" t="s">
        <v>200</v>
      </c>
      <c r="L387" s="27" t="s">
        <v>234</v>
      </c>
      <c r="M387" s="27" t="s">
        <v>200</v>
      </c>
      <c r="N387" s="27" t="s">
        <v>234</v>
      </c>
      <c r="O387" s="28">
        <v>50</v>
      </c>
      <c r="P387" s="28">
        <v>5</v>
      </c>
      <c r="Q387" s="2">
        <v>4</v>
      </c>
      <c r="R387" s="2"/>
      <c r="S387" s="26">
        <v>100</v>
      </c>
      <c r="T387" s="26" t="s">
        <v>1815</v>
      </c>
      <c r="U387" s="26" t="s">
        <v>1815</v>
      </c>
      <c r="V387" s="30"/>
      <c r="W387" s="27" t="s">
        <v>200</v>
      </c>
      <c r="X387" s="27"/>
      <c r="Y387" s="27">
        <f t="shared" ref="Y387:Y450" si="6">Z387+AA387*365+AB387/24+AC387/(24*60)+AD387/(24*3600)</f>
        <v>0.18375</v>
      </c>
      <c r="Z387" s="27"/>
      <c r="AB387" s="6">
        <v>4.41</v>
      </c>
    </row>
    <row r="388" spans="1:29" ht="12.75" customHeight="1">
      <c r="A388" s="2" t="s">
        <v>962</v>
      </c>
      <c r="B388" s="2" t="s">
        <v>2262</v>
      </c>
      <c r="C388" s="2" t="s">
        <v>2262</v>
      </c>
      <c r="D388" s="2" t="s">
        <v>60</v>
      </c>
      <c r="E388" s="2">
        <v>140</v>
      </c>
      <c r="F388" s="2"/>
      <c r="G388" s="2"/>
      <c r="H388" s="26">
        <v>0.1</v>
      </c>
      <c r="I388" s="26">
        <v>100000</v>
      </c>
      <c r="J388" s="26">
        <v>100000</v>
      </c>
      <c r="K388" s="27">
        <v>5000</v>
      </c>
      <c r="L388" s="27">
        <v>5000000000</v>
      </c>
      <c r="M388" s="27">
        <v>30000</v>
      </c>
      <c r="N388" s="27">
        <v>30000000000</v>
      </c>
      <c r="O388" s="28">
        <v>5</v>
      </c>
      <c r="P388" s="28">
        <v>0.5</v>
      </c>
      <c r="Q388" s="2">
        <v>3</v>
      </c>
      <c r="R388" s="2" t="s">
        <v>17</v>
      </c>
      <c r="S388" s="26">
        <v>10</v>
      </c>
      <c r="T388" s="26">
        <v>1</v>
      </c>
      <c r="U388" s="26">
        <v>10</v>
      </c>
      <c r="V388" s="30"/>
      <c r="W388" s="27" t="s">
        <v>129</v>
      </c>
      <c r="X388" s="27" t="s">
        <v>200</v>
      </c>
      <c r="Y388" s="27">
        <f t="shared" si="6"/>
        <v>12.752700000000001</v>
      </c>
      <c r="Z388" s="27">
        <v>12.752700000000001</v>
      </c>
    </row>
    <row r="389" spans="1:29" ht="12.75" customHeight="1">
      <c r="A389" s="2" t="s">
        <v>978</v>
      </c>
      <c r="B389" s="2" t="s">
        <v>2263</v>
      </c>
      <c r="C389" s="2" t="s">
        <v>2263</v>
      </c>
      <c r="D389" s="2" t="s">
        <v>61</v>
      </c>
      <c r="E389" s="2">
        <v>140</v>
      </c>
      <c r="F389" s="2"/>
      <c r="G389" s="2"/>
      <c r="H389" s="26">
        <v>0.1</v>
      </c>
      <c r="I389" s="26">
        <v>100000</v>
      </c>
      <c r="J389" s="26">
        <v>100000</v>
      </c>
      <c r="K389" s="27">
        <v>4000</v>
      </c>
      <c r="L389" s="27">
        <v>4000000000</v>
      </c>
      <c r="M389" s="27">
        <v>30000</v>
      </c>
      <c r="N389" s="27">
        <v>30000000000</v>
      </c>
      <c r="O389" s="28">
        <v>5</v>
      </c>
      <c r="P389" s="28">
        <v>0.5</v>
      </c>
      <c r="Q389" s="2">
        <v>3</v>
      </c>
      <c r="R389" s="2"/>
      <c r="S389" s="26">
        <v>10</v>
      </c>
      <c r="T389" s="26">
        <v>1</v>
      </c>
      <c r="U389" s="26">
        <v>10</v>
      </c>
      <c r="V389" s="30"/>
      <c r="W389" s="27" t="s">
        <v>200</v>
      </c>
      <c r="X389" s="27" t="s">
        <v>200</v>
      </c>
      <c r="Y389" s="27">
        <f t="shared" si="6"/>
        <v>1.67855</v>
      </c>
      <c r="Z389" s="27">
        <v>1.67855</v>
      </c>
    </row>
    <row r="390" spans="1:29" ht="12.75" customHeight="1">
      <c r="A390" s="2" t="s">
        <v>964</v>
      </c>
      <c r="B390" s="2" t="s">
        <v>2264</v>
      </c>
      <c r="C390" s="2" t="s">
        <v>2264</v>
      </c>
      <c r="D390" s="2" t="s">
        <v>60</v>
      </c>
      <c r="E390" s="2">
        <v>141</v>
      </c>
      <c r="F390" s="2"/>
      <c r="G390" s="2"/>
      <c r="H390" s="26">
        <v>0.1</v>
      </c>
      <c r="I390" s="26">
        <v>100000</v>
      </c>
      <c r="J390" s="26">
        <v>100000</v>
      </c>
      <c r="K390" s="27" t="s">
        <v>200</v>
      </c>
      <c r="L390" s="27" t="s">
        <v>234</v>
      </c>
      <c r="M390" s="27" t="s">
        <v>200</v>
      </c>
      <c r="N390" s="27" t="s">
        <v>234</v>
      </c>
      <c r="O390" s="28">
        <v>50</v>
      </c>
      <c r="P390" s="28">
        <v>5</v>
      </c>
      <c r="Q390" s="2">
        <v>4</v>
      </c>
      <c r="R390" s="2"/>
      <c r="S390" s="26">
        <v>10</v>
      </c>
      <c r="T390" s="26" t="s">
        <v>1815</v>
      </c>
      <c r="U390" s="26" t="s">
        <v>1815</v>
      </c>
      <c r="V390" s="30"/>
      <c r="W390" s="27" t="s">
        <v>200</v>
      </c>
      <c r="X390" s="27"/>
      <c r="Y390" s="27">
        <f t="shared" si="6"/>
        <v>1.2687499999999999E-2</v>
      </c>
      <c r="Z390" s="27"/>
      <c r="AC390" s="6">
        <v>18.27</v>
      </c>
    </row>
    <row r="391" spans="1:29" ht="12.75" customHeight="1">
      <c r="A391" s="2" t="s">
        <v>996</v>
      </c>
      <c r="B391" s="2" t="s">
        <v>2265</v>
      </c>
      <c r="C391" s="2" t="s">
        <v>2265</v>
      </c>
      <c r="D391" s="2" t="s">
        <v>62</v>
      </c>
      <c r="E391" s="2">
        <v>141</v>
      </c>
      <c r="F391" s="2"/>
      <c r="G391" s="2"/>
      <c r="H391" s="26">
        <v>10</v>
      </c>
      <c r="I391" s="26">
        <v>10000000</v>
      </c>
      <c r="J391" s="26">
        <v>10000000</v>
      </c>
      <c r="K391" s="27">
        <v>200000</v>
      </c>
      <c r="L391" s="27">
        <v>200000000000</v>
      </c>
      <c r="M391" s="27">
        <v>1000000</v>
      </c>
      <c r="N391" s="27">
        <v>1000000000000</v>
      </c>
      <c r="O391" s="28">
        <v>5</v>
      </c>
      <c r="P391" s="28">
        <v>0.5</v>
      </c>
      <c r="Q391" s="2">
        <v>3</v>
      </c>
      <c r="R391" s="2"/>
      <c r="S391" s="26">
        <v>100</v>
      </c>
      <c r="T391" s="26">
        <v>100</v>
      </c>
      <c r="U391" s="26">
        <v>100</v>
      </c>
      <c r="V391" s="30"/>
      <c r="W391" s="27" t="s">
        <v>200</v>
      </c>
      <c r="X391" s="27" t="s">
        <v>200</v>
      </c>
      <c r="Y391" s="27">
        <f t="shared" si="6"/>
        <v>32.511000000000003</v>
      </c>
      <c r="Z391" s="27">
        <v>32.511000000000003</v>
      </c>
    </row>
    <row r="392" spans="1:29" ht="12.75" customHeight="1">
      <c r="A392" s="2" t="s">
        <v>980</v>
      </c>
      <c r="B392" s="2" t="s">
        <v>2266</v>
      </c>
      <c r="C392" s="2" t="s">
        <v>2266</v>
      </c>
      <c r="D392" s="2" t="s">
        <v>61</v>
      </c>
      <c r="E392" s="2">
        <v>141</v>
      </c>
      <c r="F392" s="2"/>
      <c r="G392" s="2"/>
      <c r="H392" s="26">
        <v>0.1</v>
      </c>
      <c r="I392" s="26">
        <v>100000</v>
      </c>
      <c r="J392" s="26">
        <v>100000</v>
      </c>
      <c r="K392" s="27" t="s">
        <v>200</v>
      </c>
      <c r="L392" s="27" t="s">
        <v>234</v>
      </c>
      <c r="M392" s="27" t="s">
        <v>200</v>
      </c>
      <c r="N392" s="27" t="s">
        <v>234</v>
      </c>
      <c r="O392" s="28">
        <v>5</v>
      </c>
      <c r="P392" s="28">
        <v>0.5</v>
      </c>
      <c r="Q392" s="2">
        <v>3</v>
      </c>
      <c r="R392" s="2"/>
      <c r="S392" s="26">
        <v>100</v>
      </c>
      <c r="T392" s="26" t="s">
        <v>1815</v>
      </c>
      <c r="U392" s="26" t="s">
        <v>1815</v>
      </c>
      <c r="V392" s="30"/>
      <c r="W392" s="27" t="s">
        <v>200</v>
      </c>
      <c r="X392" s="27"/>
      <c r="Y392" s="27">
        <f t="shared" si="6"/>
        <v>0.16333333333333333</v>
      </c>
      <c r="Z392" s="27"/>
      <c r="AB392" s="6">
        <v>3.92</v>
      </c>
    </row>
    <row r="393" spans="1:29" ht="12.75" customHeight="1">
      <c r="A393" s="2" t="s">
        <v>1030</v>
      </c>
      <c r="B393" s="2" t="s">
        <v>2267</v>
      </c>
      <c r="C393" s="2" t="s">
        <v>2267</v>
      </c>
      <c r="D393" s="2" t="s">
        <v>64</v>
      </c>
      <c r="E393" s="2">
        <v>141</v>
      </c>
      <c r="F393" s="2"/>
      <c r="G393" s="2"/>
      <c r="H393" s="26">
        <v>10</v>
      </c>
      <c r="I393" s="26">
        <v>10000000</v>
      </c>
      <c r="J393" s="26">
        <v>10000000</v>
      </c>
      <c r="K393" s="27" t="s">
        <v>200</v>
      </c>
      <c r="L393" s="27" t="s">
        <v>234</v>
      </c>
      <c r="M393" s="27" t="s">
        <v>200</v>
      </c>
      <c r="N393" s="27" t="s">
        <v>234</v>
      </c>
      <c r="O393" s="28">
        <v>50</v>
      </c>
      <c r="P393" s="28">
        <v>5</v>
      </c>
      <c r="Q393" s="2">
        <v>4</v>
      </c>
      <c r="R393" s="2"/>
      <c r="S393" s="26">
        <v>100</v>
      </c>
      <c r="T393" s="26" t="s">
        <v>1815</v>
      </c>
      <c r="U393" s="26" t="s">
        <v>1815</v>
      </c>
      <c r="V393" s="30"/>
      <c r="W393" s="27" t="s">
        <v>200</v>
      </c>
      <c r="X393" s="27"/>
      <c r="Y393" s="27">
        <f t="shared" si="6"/>
        <v>0.10375000000000001</v>
      </c>
      <c r="Z393" s="27"/>
      <c r="AB393" s="6">
        <v>2.4900000000000002</v>
      </c>
    </row>
    <row r="394" spans="1:29" ht="12.75" customHeight="1">
      <c r="A394" s="2" t="s">
        <v>1038</v>
      </c>
      <c r="B394" s="2" t="s">
        <v>2268</v>
      </c>
      <c r="C394" s="2" t="s">
        <v>2268</v>
      </c>
      <c r="D394" s="2" t="s">
        <v>65</v>
      </c>
      <c r="E394" s="2">
        <v>141</v>
      </c>
      <c r="F394" s="2"/>
      <c r="G394" s="2"/>
      <c r="H394" s="26">
        <v>0.1</v>
      </c>
      <c r="I394" s="26">
        <v>100000</v>
      </c>
      <c r="J394" s="26">
        <v>100000</v>
      </c>
      <c r="K394" s="27" t="s">
        <v>200</v>
      </c>
      <c r="L394" s="27" t="s">
        <v>234</v>
      </c>
      <c r="M394" s="27" t="s">
        <v>200</v>
      </c>
      <c r="N394" s="27" t="s">
        <v>234</v>
      </c>
      <c r="O394" s="28">
        <v>50</v>
      </c>
      <c r="P394" s="28">
        <v>5</v>
      </c>
      <c r="Q394" s="2">
        <v>4</v>
      </c>
      <c r="R394" s="2"/>
      <c r="S394" s="26">
        <v>10</v>
      </c>
      <c r="T394" s="26" t="s">
        <v>1815</v>
      </c>
      <c r="U394" s="26" t="s">
        <v>1815</v>
      </c>
      <c r="V394" s="30"/>
      <c r="W394" s="27"/>
      <c r="X394" s="27"/>
      <c r="Y394" s="27">
        <f t="shared" si="6"/>
        <v>1.4513888888888889E-2</v>
      </c>
      <c r="Z394" s="27"/>
      <c r="AC394" s="6">
        <v>20.9</v>
      </c>
    </row>
    <row r="395" spans="1:29" ht="12.75" customHeight="1">
      <c r="A395" s="2" t="s">
        <v>1062</v>
      </c>
      <c r="B395" s="2" t="s">
        <v>2269</v>
      </c>
      <c r="C395" s="2" t="s">
        <v>2269</v>
      </c>
      <c r="D395" s="2" t="s">
        <v>66</v>
      </c>
      <c r="E395" s="2">
        <v>141</v>
      </c>
      <c r="F395" s="2" t="s">
        <v>156</v>
      </c>
      <c r="G395" s="2"/>
      <c r="H395" s="26">
        <v>1</v>
      </c>
      <c r="I395" s="26">
        <v>1000000</v>
      </c>
      <c r="J395" s="26">
        <v>1000000</v>
      </c>
      <c r="K395" s="27" t="s">
        <v>200</v>
      </c>
      <c r="L395" s="27" t="s">
        <v>234</v>
      </c>
      <c r="M395" s="27" t="s">
        <v>200</v>
      </c>
      <c r="N395" s="27" t="s">
        <v>234</v>
      </c>
      <c r="O395" s="28">
        <v>50</v>
      </c>
      <c r="P395" s="28">
        <v>5</v>
      </c>
      <c r="Q395" s="2">
        <v>4</v>
      </c>
      <c r="R395" s="2"/>
      <c r="S395" s="26">
        <v>10</v>
      </c>
      <c r="T395" s="26" t="s">
        <v>1815</v>
      </c>
      <c r="U395" s="26" t="s">
        <v>1815</v>
      </c>
      <c r="V395" s="30"/>
      <c r="W395" s="27" t="s">
        <v>200</v>
      </c>
      <c r="X395" s="27"/>
      <c r="Y395" s="27">
        <f t="shared" si="6"/>
        <v>1.5694444444444445E-2</v>
      </c>
      <c r="Z395" s="27"/>
      <c r="AC395" s="6">
        <v>22.6</v>
      </c>
    </row>
    <row r="396" spans="1:29" ht="12.75" customHeight="1">
      <c r="A396" s="2" t="s">
        <v>1060</v>
      </c>
      <c r="B396" s="2" t="s">
        <v>2270</v>
      </c>
      <c r="C396" s="2" t="s">
        <v>2270</v>
      </c>
      <c r="D396" s="2" t="s">
        <v>66</v>
      </c>
      <c r="E396" s="2">
        <v>141</v>
      </c>
      <c r="F396" s="2"/>
      <c r="G396" s="2"/>
      <c r="H396" s="26">
        <v>0.1</v>
      </c>
      <c r="I396" s="26">
        <v>100000</v>
      </c>
      <c r="J396" s="26">
        <v>100000</v>
      </c>
      <c r="K396" s="27" t="s">
        <v>200</v>
      </c>
      <c r="L396" s="27" t="s">
        <v>234</v>
      </c>
      <c r="M396" s="27" t="s">
        <v>200</v>
      </c>
      <c r="N396" s="27" t="s">
        <v>234</v>
      </c>
      <c r="O396" s="28">
        <v>50</v>
      </c>
      <c r="P396" s="28">
        <v>5</v>
      </c>
      <c r="Q396" s="2">
        <v>4</v>
      </c>
      <c r="R396" s="2"/>
      <c r="S396" s="26">
        <v>10</v>
      </c>
      <c r="T396" s="26" t="s">
        <v>1815</v>
      </c>
      <c r="U396" s="26" t="s">
        <v>1815</v>
      </c>
      <c r="V396" s="30"/>
      <c r="W396" s="27"/>
      <c r="X396" s="27"/>
      <c r="Y396" s="27">
        <f t="shared" si="6"/>
        <v>7.083333333333333E-3</v>
      </c>
      <c r="Z396" s="27"/>
      <c r="AC396" s="6">
        <v>10.199999999999999</v>
      </c>
    </row>
    <row r="397" spans="1:29" ht="12.75" customHeight="1">
      <c r="A397" s="2" t="s">
        <v>966</v>
      </c>
      <c r="B397" s="2" t="s">
        <v>2271</v>
      </c>
      <c r="C397" s="2" t="s">
        <v>2271</v>
      </c>
      <c r="D397" s="2" t="s">
        <v>60</v>
      </c>
      <c r="E397" s="2">
        <v>142</v>
      </c>
      <c r="F397" s="2"/>
      <c r="G397" s="2"/>
      <c r="H397" s="26">
        <v>1</v>
      </c>
      <c r="I397" s="26">
        <v>1000000</v>
      </c>
      <c r="J397" s="26">
        <v>1000000</v>
      </c>
      <c r="K397" s="27" t="s">
        <v>200</v>
      </c>
      <c r="L397" s="27" t="s">
        <v>234</v>
      </c>
      <c r="M397" s="27" t="s">
        <v>200</v>
      </c>
      <c r="N397" s="27" t="s">
        <v>234</v>
      </c>
      <c r="O397" s="28">
        <v>50</v>
      </c>
      <c r="P397" s="28">
        <v>5</v>
      </c>
      <c r="Q397" s="2">
        <v>4</v>
      </c>
      <c r="R397" s="2"/>
      <c r="S397" s="26">
        <v>10</v>
      </c>
      <c r="T397" s="26" t="s">
        <v>1815</v>
      </c>
      <c r="U397" s="26" t="s">
        <v>1815</v>
      </c>
      <c r="V397" s="30"/>
      <c r="W397" s="27" t="s">
        <v>200</v>
      </c>
      <c r="X397" s="27"/>
      <c r="Y397" s="27">
        <f t="shared" si="6"/>
        <v>7.3611111111111108E-3</v>
      </c>
      <c r="Z397" s="27"/>
      <c r="AC397" s="6">
        <v>10.6</v>
      </c>
    </row>
    <row r="398" spans="1:29" ht="12.75" customHeight="1">
      <c r="A398" s="2" t="s">
        <v>982</v>
      </c>
      <c r="B398" s="2" t="s">
        <v>2272</v>
      </c>
      <c r="C398" s="2" t="s">
        <v>2272</v>
      </c>
      <c r="D398" s="2" t="s">
        <v>61</v>
      </c>
      <c r="E398" s="2">
        <v>142</v>
      </c>
      <c r="F398" s="2"/>
      <c r="G398" s="2"/>
      <c r="H398" s="26">
        <v>0.1</v>
      </c>
      <c r="I398" s="26">
        <v>100000</v>
      </c>
      <c r="J398" s="26">
        <v>100000</v>
      </c>
      <c r="K398" s="27" t="s">
        <v>200</v>
      </c>
      <c r="L398" s="27" t="s">
        <v>234</v>
      </c>
      <c r="M398" s="27" t="s">
        <v>200</v>
      </c>
      <c r="N398" s="27" t="s">
        <v>234</v>
      </c>
      <c r="O398" s="28">
        <v>50</v>
      </c>
      <c r="P398" s="28">
        <v>5</v>
      </c>
      <c r="Q398" s="2">
        <v>4</v>
      </c>
      <c r="R398" s="2"/>
      <c r="S398" s="26">
        <v>10</v>
      </c>
      <c r="T398" s="26" t="s">
        <v>1815</v>
      </c>
      <c r="U398" s="26" t="s">
        <v>1815</v>
      </c>
      <c r="V398" s="30"/>
      <c r="W398" s="27" t="s">
        <v>200</v>
      </c>
      <c r="X398" s="27"/>
      <c r="Y398" s="27">
        <f t="shared" si="6"/>
        <v>6.3263888888888883E-2</v>
      </c>
      <c r="Z398" s="27"/>
      <c r="AC398" s="6">
        <v>91.1</v>
      </c>
    </row>
    <row r="399" spans="1:29" ht="12.75" customHeight="1">
      <c r="A399" s="2" t="s">
        <v>1012</v>
      </c>
      <c r="B399" s="2" t="s">
        <v>2273</v>
      </c>
      <c r="C399" s="2" t="s">
        <v>2273</v>
      </c>
      <c r="D399" s="2" t="s">
        <v>63</v>
      </c>
      <c r="E399" s="2">
        <v>142</v>
      </c>
      <c r="F399" s="2" t="s">
        <v>156</v>
      </c>
      <c r="G399" s="2"/>
      <c r="H399" s="26">
        <v>1000</v>
      </c>
      <c r="I399" s="26">
        <v>1000000000</v>
      </c>
      <c r="J399" s="26">
        <v>1000000000</v>
      </c>
      <c r="K399" s="27" t="s">
        <v>200</v>
      </c>
      <c r="L399" s="27" t="s">
        <v>234</v>
      </c>
      <c r="M399" s="27" t="s">
        <v>200</v>
      </c>
      <c r="N399" s="27" t="s">
        <v>234</v>
      </c>
      <c r="O399" s="28">
        <v>50</v>
      </c>
      <c r="P399" s="28">
        <v>5</v>
      </c>
      <c r="Q399" s="2">
        <v>4</v>
      </c>
      <c r="R399" s="2"/>
      <c r="S399" s="26">
        <v>10000000</v>
      </c>
      <c r="T399" s="26" t="s">
        <v>1815</v>
      </c>
      <c r="U399" s="26" t="s">
        <v>1815</v>
      </c>
      <c r="V399" s="30"/>
      <c r="W399" s="27" t="s">
        <v>200</v>
      </c>
      <c r="X399" s="27"/>
      <c r="Y399" s="27">
        <f t="shared" si="6"/>
        <v>1.0138888888888888E-2</v>
      </c>
      <c r="Z399" s="27"/>
      <c r="AC399" s="6">
        <v>14.6</v>
      </c>
    </row>
    <row r="400" spans="1:29" ht="12.75" customHeight="1">
      <c r="A400" s="2" t="s">
        <v>1010</v>
      </c>
      <c r="B400" s="2" t="s">
        <v>2274</v>
      </c>
      <c r="C400" s="2" t="s">
        <v>2274</v>
      </c>
      <c r="D400" s="2" t="s">
        <v>63</v>
      </c>
      <c r="E400" s="2">
        <v>142</v>
      </c>
      <c r="F400" s="2"/>
      <c r="G400" s="2"/>
      <c r="H400" s="26">
        <v>0.1</v>
      </c>
      <c r="I400" s="26">
        <v>100000</v>
      </c>
      <c r="J400" s="26">
        <v>100000</v>
      </c>
      <c r="K400" s="27">
        <v>4000</v>
      </c>
      <c r="L400" s="27">
        <v>4000000000</v>
      </c>
      <c r="M400" s="27">
        <v>1000000</v>
      </c>
      <c r="N400" s="27">
        <v>1000000000000</v>
      </c>
      <c r="O400" s="28">
        <v>5</v>
      </c>
      <c r="P400" s="28">
        <v>0.5</v>
      </c>
      <c r="Q400" s="2">
        <v>3</v>
      </c>
      <c r="R400" s="2"/>
      <c r="S400" s="26">
        <v>100</v>
      </c>
      <c r="T400" s="26">
        <v>100</v>
      </c>
      <c r="U400" s="26">
        <v>100</v>
      </c>
      <c r="V400" s="30"/>
      <c r="W400" s="27" t="s">
        <v>200</v>
      </c>
      <c r="X400" s="27" t="s">
        <v>200</v>
      </c>
      <c r="Y400" s="27">
        <f t="shared" si="6"/>
        <v>0.79666666666666675</v>
      </c>
      <c r="Z400" s="27"/>
      <c r="AB400" s="6">
        <v>19.12</v>
      </c>
    </row>
    <row r="401" spans="1:29" ht="12.75" customHeight="1">
      <c r="A401" s="2" t="s">
        <v>1064</v>
      </c>
      <c r="B401" s="2" t="s">
        <v>2275</v>
      </c>
      <c r="C401" s="2" t="s">
        <v>2275</v>
      </c>
      <c r="D401" s="2" t="s">
        <v>66</v>
      </c>
      <c r="E401" s="2">
        <v>142</v>
      </c>
      <c r="F401" s="2"/>
      <c r="G401" s="2"/>
      <c r="H401" s="26">
        <v>10</v>
      </c>
      <c r="I401" s="26">
        <v>10000000</v>
      </c>
      <c r="J401" s="26">
        <v>10000000</v>
      </c>
      <c r="K401" s="27" t="s">
        <v>200</v>
      </c>
      <c r="L401" s="27" t="s">
        <v>234</v>
      </c>
      <c r="M401" s="27" t="s">
        <v>200</v>
      </c>
      <c r="N401" s="27" t="s">
        <v>234</v>
      </c>
      <c r="O401" s="28">
        <v>50</v>
      </c>
      <c r="P401" s="28">
        <v>5</v>
      </c>
      <c r="Q401" s="2">
        <v>4</v>
      </c>
      <c r="R401" s="2"/>
      <c r="S401" s="26">
        <v>100</v>
      </c>
      <c r="T401" s="26" t="s">
        <v>1815</v>
      </c>
      <c r="U401" s="26" t="s">
        <v>1815</v>
      </c>
      <c r="V401" s="30"/>
      <c r="W401" s="27"/>
      <c r="X401" s="27"/>
      <c r="Y401" s="27">
        <f t="shared" si="6"/>
        <v>5.0340277777777775E-2</v>
      </c>
      <c r="Z401" s="27"/>
      <c r="AC401" s="6">
        <v>72.489999999999995</v>
      </c>
    </row>
    <row r="402" spans="1:29" ht="12.75" customHeight="1">
      <c r="A402" s="2" t="s">
        <v>998</v>
      </c>
      <c r="B402" s="2" t="s">
        <v>2276</v>
      </c>
      <c r="C402" s="2" t="s">
        <v>2276</v>
      </c>
      <c r="D402" s="2" t="s">
        <v>62</v>
      </c>
      <c r="E402" s="2">
        <v>143</v>
      </c>
      <c r="F402" s="2"/>
      <c r="G402" s="2"/>
      <c r="H402" s="26">
        <v>1</v>
      </c>
      <c r="I402" s="26">
        <v>1000000</v>
      </c>
      <c r="J402" s="26">
        <v>1000000</v>
      </c>
      <c r="K402" s="27">
        <v>9000</v>
      </c>
      <c r="L402" s="27">
        <v>9000000000</v>
      </c>
      <c r="M402" s="27">
        <v>300000</v>
      </c>
      <c r="N402" s="27">
        <v>300000000000</v>
      </c>
      <c r="O402" s="28">
        <v>5</v>
      </c>
      <c r="P402" s="28">
        <v>0.5</v>
      </c>
      <c r="Q402" s="2">
        <v>3</v>
      </c>
      <c r="R402" s="2"/>
      <c r="S402" s="26">
        <v>100</v>
      </c>
      <c r="T402" s="26">
        <v>10</v>
      </c>
      <c r="U402" s="26">
        <v>100</v>
      </c>
      <c r="V402" s="30"/>
      <c r="W402" s="27" t="s">
        <v>200</v>
      </c>
      <c r="X402" s="27" t="s">
        <v>200</v>
      </c>
      <c r="Y402" s="27">
        <f t="shared" si="6"/>
        <v>1.376625</v>
      </c>
      <c r="Z402" s="27"/>
      <c r="AB402" s="6">
        <v>33.039000000000001</v>
      </c>
    </row>
    <row r="403" spans="1:29" ht="12.75" customHeight="1">
      <c r="A403" s="2" t="s">
        <v>984</v>
      </c>
      <c r="B403" s="2" t="s">
        <v>2277</v>
      </c>
      <c r="C403" s="2" t="s">
        <v>2277</v>
      </c>
      <c r="D403" s="2" t="s">
        <v>61</v>
      </c>
      <c r="E403" s="2">
        <v>143</v>
      </c>
      <c r="F403" s="2"/>
      <c r="G403" s="2"/>
      <c r="H403" s="26">
        <v>0.1</v>
      </c>
      <c r="I403" s="26">
        <v>100000</v>
      </c>
      <c r="J403" s="26">
        <v>100000</v>
      </c>
      <c r="K403" s="27" t="s">
        <v>200</v>
      </c>
      <c r="L403" s="27" t="s">
        <v>234</v>
      </c>
      <c r="M403" s="27" t="s">
        <v>200</v>
      </c>
      <c r="N403" s="27" t="s">
        <v>234</v>
      </c>
      <c r="O403" s="28">
        <v>50</v>
      </c>
      <c r="P403" s="28">
        <v>5</v>
      </c>
      <c r="Q403" s="2">
        <v>4</v>
      </c>
      <c r="R403" s="2"/>
      <c r="S403" s="26">
        <v>100</v>
      </c>
      <c r="T403" s="26" t="s">
        <v>1815</v>
      </c>
      <c r="U403" s="26" t="s">
        <v>1815</v>
      </c>
      <c r="V403" s="30"/>
      <c r="W403" s="27" t="s">
        <v>200</v>
      </c>
      <c r="X403" s="27"/>
      <c r="Y403" s="27">
        <f t="shared" si="6"/>
        <v>9.8611111111111104E-3</v>
      </c>
      <c r="Z403" s="27"/>
      <c r="AC403" s="6">
        <v>14.2</v>
      </c>
    </row>
    <row r="404" spans="1:29" ht="12.75" customHeight="1">
      <c r="A404" s="2" t="s">
        <v>1040</v>
      </c>
      <c r="B404" s="2" t="s">
        <v>2278</v>
      </c>
      <c r="C404" s="2" t="s">
        <v>2278</v>
      </c>
      <c r="D404" s="2" t="s">
        <v>65</v>
      </c>
      <c r="E404" s="2">
        <v>143</v>
      </c>
      <c r="F404" s="2"/>
      <c r="G404" s="2"/>
      <c r="H404" s="26">
        <v>1</v>
      </c>
      <c r="I404" s="26">
        <v>1000000</v>
      </c>
      <c r="J404" s="26">
        <v>1000000</v>
      </c>
      <c r="K404" s="27">
        <v>30000</v>
      </c>
      <c r="L404" s="27">
        <v>30000000000</v>
      </c>
      <c r="M404" s="27">
        <v>200000</v>
      </c>
      <c r="N404" s="27">
        <v>200000000000</v>
      </c>
      <c r="O404" s="28">
        <v>5</v>
      </c>
      <c r="P404" s="28">
        <v>0.5</v>
      </c>
      <c r="Q404" s="2">
        <v>3</v>
      </c>
      <c r="R404" s="2"/>
      <c r="S404" s="26">
        <v>100</v>
      </c>
      <c r="T404" s="26" t="s">
        <v>1815</v>
      </c>
      <c r="U404" s="26" t="s">
        <v>1815</v>
      </c>
      <c r="V404" s="30"/>
      <c r="W404" s="27" t="s">
        <v>200</v>
      </c>
      <c r="X404" s="27" t="s">
        <v>200</v>
      </c>
      <c r="Y404" s="27">
        <f t="shared" si="6"/>
        <v>265</v>
      </c>
      <c r="Z404" s="27">
        <v>265</v>
      </c>
    </row>
    <row r="405" spans="1:29" ht="12.75" customHeight="1">
      <c r="A405" s="2" t="s">
        <v>1014</v>
      </c>
      <c r="B405" s="2" t="s">
        <v>2279</v>
      </c>
      <c r="C405" s="2" t="s">
        <v>2279</v>
      </c>
      <c r="D405" s="2" t="s">
        <v>63</v>
      </c>
      <c r="E405" s="2">
        <v>143</v>
      </c>
      <c r="F405" s="2"/>
      <c r="G405" s="2"/>
      <c r="H405" s="26">
        <v>1</v>
      </c>
      <c r="I405" s="26">
        <v>1000000</v>
      </c>
      <c r="J405" s="26">
        <v>1000000</v>
      </c>
      <c r="K405" s="27">
        <v>30000</v>
      </c>
      <c r="L405" s="27">
        <v>30000000000</v>
      </c>
      <c r="M405" s="27">
        <v>30000000</v>
      </c>
      <c r="N405" s="27">
        <v>30000000000000</v>
      </c>
      <c r="O405" s="28">
        <v>5</v>
      </c>
      <c r="P405" s="28">
        <v>0.5</v>
      </c>
      <c r="Q405" s="2">
        <v>3</v>
      </c>
      <c r="R405" s="2"/>
      <c r="S405" s="26">
        <v>10000</v>
      </c>
      <c r="T405" s="26">
        <v>1000</v>
      </c>
      <c r="U405" s="26">
        <v>10000</v>
      </c>
      <c r="V405" s="30"/>
      <c r="W405" s="27" t="s">
        <v>200</v>
      </c>
      <c r="X405" s="27" t="s">
        <v>200</v>
      </c>
      <c r="Y405" s="27">
        <f t="shared" si="6"/>
        <v>13.57</v>
      </c>
      <c r="Z405" s="27">
        <v>13.57</v>
      </c>
    </row>
    <row r="406" spans="1:29" ht="12.75" customHeight="1">
      <c r="A406" s="2" t="s">
        <v>1000</v>
      </c>
      <c r="B406" s="2" t="s">
        <v>2280</v>
      </c>
      <c r="C406" s="2" t="s">
        <v>2280</v>
      </c>
      <c r="D406" s="2" t="s">
        <v>62</v>
      </c>
      <c r="E406" s="2">
        <v>144</v>
      </c>
      <c r="F406" s="2"/>
      <c r="G406" s="2"/>
      <c r="H406" s="26">
        <v>0.1</v>
      </c>
      <c r="I406" s="26">
        <v>100000</v>
      </c>
      <c r="J406" s="26">
        <v>100000</v>
      </c>
      <c r="K406" s="27">
        <v>2000</v>
      </c>
      <c r="L406" s="27">
        <v>2000000000</v>
      </c>
      <c r="M406" s="27">
        <v>900000</v>
      </c>
      <c r="N406" s="27">
        <v>900000000000</v>
      </c>
      <c r="O406" s="28">
        <v>5</v>
      </c>
      <c r="P406" s="28">
        <v>0.05</v>
      </c>
      <c r="Q406" s="2">
        <v>2</v>
      </c>
      <c r="R406" s="2" t="s">
        <v>17</v>
      </c>
      <c r="S406" s="26">
        <v>100</v>
      </c>
      <c r="T406" s="26">
        <v>10</v>
      </c>
      <c r="U406" s="26">
        <v>100</v>
      </c>
      <c r="V406" s="30"/>
      <c r="W406" s="27" t="s">
        <v>129</v>
      </c>
      <c r="X406" s="27" t="s">
        <v>200</v>
      </c>
      <c r="Y406" s="27">
        <f t="shared" si="6"/>
        <v>284.91000000000003</v>
      </c>
      <c r="Z406" s="27">
        <v>284.91000000000003</v>
      </c>
    </row>
    <row r="407" spans="1:29" ht="12.75" customHeight="1">
      <c r="A407" s="2" t="s">
        <v>1042</v>
      </c>
      <c r="B407" s="2" t="s">
        <v>2281</v>
      </c>
      <c r="C407" s="2" t="s">
        <v>2281</v>
      </c>
      <c r="D407" s="2" t="s">
        <v>65</v>
      </c>
      <c r="E407" s="2">
        <v>144</v>
      </c>
      <c r="F407" s="2"/>
      <c r="G407" s="2"/>
      <c r="H407" s="26">
        <v>1</v>
      </c>
      <c r="I407" s="26">
        <v>1000000</v>
      </c>
      <c r="J407" s="26">
        <v>1000000</v>
      </c>
      <c r="K407" s="27">
        <v>7000</v>
      </c>
      <c r="L407" s="27">
        <v>7000000000</v>
      </c>
      <c r="M407" s="27">
        <v>40000</v>
      </c>
      <c r="N407" s="27">
        <v>40000000000</v>
      </c>
      <c r="O407" s="28">
        <v>5</v>
      </c>
      <c r="P407" s="28">
        <v>0.05</v>
      </c>
      <c r="Q407" s="2">
        <v>2</v>
      </c>
      <c r="R407" s="2"/>
      <c r="S407" s="26">
        <v>10</v>
      </c>
      <c r="T407" s="26" t="s">
        <v>1815</v>
      </c>
      <c r="U407" s="26" t="s">
        <v>1815</v>
      </c>
      <c r="V407" s="30"/>
      <c r="W407" s="27" t="s">
        <v>200</v>
      </c>
      <c r="X407" s="27" t="s">
        <v>200</v>
      </c>
      <c r="Y407" s="27">
        <f t="shared" si="6"/>
        <v>363</v>
      </c>
      <c r="Z407" s="27">
        <v>363</v>
      </c>
    </row>
    <row r="408" spans="1:29" ht="12.75" customHeight="1">
      <c r="A408" s="2" t="s">
        <v>1016</v>
      </c>
      <c r="B408" s="2" t="s">
        <v>2282</v>
      </c>
      <c r="C408" s="2" t="s">
        <v>2282</v>
      </c>
      <c r="D408" s="2" t="s">
        <v>63</v>
      </c>
      <c r="E408" s="2">
        <v>144</v>
      </c>
      <c r="F408" s="2"/>
      <c r="G408" s="2"/>
      <c r="H408" s="26">
        <v>0.1</v>
      </c>
      <c r="I408" s="26">
        <v>100000</v>
      </c>
      <c r="J408" s="26">
        <v>100000</v>
      </c>
      <c r="K408" s="27" t="s">
        <v>200</v>
      </c>
      <c r="L408" s="27" t="s">
        <v>234</v>
      </c>
      <c r="M408" s="27" t="s">
        <v>200</v>
      </c>
      <c r="N408" s="27" t="s">
        <v>234</v>
      </c>
      <c r="O408" s="28">
        <v>50</v>
      </c>
      <c r="P408" s="28">
        <v>5</v>
      </c>
      <c r="Q408" s="2">
        <v>4</v>
      </c>
      <c r="R408" s="2"/>
      <c r="S408" s="26">
        <v>100</v>
      </c>
      <c r="T408" s="26" t="s">
        <v>1815</v>
      </c>
      <c r="U408" s="26" t="s">
        <v>1815</v>
      </c>
      <c r="V408" s="30"/>
      <c r="W408" s="27" t="s">
        <v>200</v>
      </c>
      <c r="X408" s="27"/>
      <c r="Y408" s="27">
        <f t="shared" si="6"/>
        <v>1.2E-2</v>
      </c>
      <c r="Z408" s="27"/>
      <c r="AC408" s="6">
        <v>17.28</v>
      </c>
    </row>
    <row r="409" spans="1:29" ht="12.75" customHeight="1">
      <c r="A409" s="2" t="s">
        <v>1080</v>
      </c>
      <c r="B409" s="2" t="s">
        <v>2283</v>
      </c>
      <c r="C409" s="2" t="s">
        <v>2283</v>
      </c>
      <c r="D409" s="2" t="s">
        <v>67</v>
      </c>
      <c r="E409" s="2">
        <v>145</v>
      </c>
      <c r="F409" s="2"/>
      <c r="G409" s="2"/>
      <c r="H409" s="26">
        <v>1</v>
      </c>
      <c r="I409" s="26">
        <v>1000000</v>
      </c>
      <c r="J409" s="26">
        <v>1000000</v>
      </c>
      <c r="K409" s="27" t="s">
        <v>200</v>
      </c>
      <c r="L409" s="27" t="s">
        <v>234</v>
      </c>
      <c r="M409" s="27" t="s">
        <v>200</v>
      </c>
      <c r="N409" s="27" t="s">
        <v>234</v>
      </c>
      <c r="O409" s="28">
        <v>5</v>
      </c>
      <c r="P409" s="28">
        <v>0.5</v>
      </c>
      <c r="Q409" s="2">
        <v>3</v>
      </c>
      <c r="R409" s="2"/>
      <c r="S409" s="26">
        <v>10</v>
      </c>
      <c r="T409" s="26" t="s">
        <v>1815</v>
      </c>
      <c r="U409" s="26" t="s">
        <v>1815</v>
      </c>
      <c r="V409" s="30"/>
      <c r="W409" s="27" t="s">
        <v>200</v>
      </c>
      <c r="X409" s="27"/>
      <c r="Y409" s="27">
        <f t="shared" si="6"/>
        <v>5.93</v>
      </c>
      <c r="Z409" s="27">
        <v>5.93</v>
      </c>
    </row>
    <row r="410" spans="1:29" ht="12.75" customHeight="1">
      <c r="A410" s="2" t="s">
        <v>1109</v>
      </c>
      <c r="B410" s="2" t="s">
        <v>2284</v>
      </c>
      <c r="C410" s="2" t="s">
        <v>2284</v>
      </c>
      <c r="D410" s="2" t="s">
        <v>68</v>
      </c>
      <c r="E410" s="2">
        <v>145</v>
      </c>
      <c r="F410" s="2"/>
      <c r="G410" s="2"/>
      <c r="H410" s="26">
        <v>0.1</v>
      </c>
      <c r="I410" s="26">
        <v>100000</v>
      </c>
      <c r="J410" s="26">
        <v>100000</v>
      </c>
      <c r="K410" s="27" t="s">
        <v>200</v>
      </c>
      <c r="L410" s="27" t="s">
        <v>234</v>
      </c>
      <c r="M410" s="27" t="s">
        <v>200</v>
      </c>
      <c r="N410" s="27" t="s">
        <v>234</v>
      </c>
      <c r="O410" s="28">
        <v>50</v>
      </c>
      <c r="P410" s="28">
        <v>5</v>
      </c>
      <c r="Q410" s="2">
        <v>4</v>
      </c>
      <c r="R410" s="2"/>
      <c r="S410" s="26">
        <v>10</v>
      </c>
      <c r="T410" s="26" t="s">
        <v>1815</v>
      </c>
      <c r="U410" s="26" t="s">
        <v>1815</v>
      </c>
      <c r="V410" s="30"/>
      <c r="W410" s="27" t="s">
        <v>200</v>
      </c>
      <c r="X410" s="27"/>
      <c r="Y410" s="27">
        <f t="shared" si="6"/>
        <v>1.5972222222222221E-2</v>
      </c>
      <c r="Z410" s="27"/>
      <c r="AC410" s="6">
        <v>23</v>
      </c>
    </row>
    <row r="411" spans="1:29" ht="12.75" customHeight="1">
      <c r="A411" s="2" t="s">
        <v>1044</v>
      </c>
      <c r="B411" s="2" t="s">
        <v>2285</v>
      </c>
      <c r="C411" s="2" t="s">
        <v>2285</v>
      </c>
      <c r="D411" s="2" t="s">
        <v>65</v>
      </c>
      <c r="E411" s="2">
        <v>145</v>
      </c>
      <c r="F411" s="2"/>
      <c r="G411" s="2"/>
      <c r="H411" s="26">
        <v>10</v>
      </c>
      <c r="I411" s="26">
        <v>10000000</v>
      </c>
      <c r="J411" s="26">
        <v>10000000</v>
      </c>
      <c r="K411" s="27">
        <v>300000</v>
      </c>
      <c r="L411" s="27">
        <v>300000000000</v>
      </c>
      <c r="M411" s="27">
        <v>10000000</v>
      </c>
      <c r="N411" s="27">
        <v>10000000000000</v>
      </c>
      <c r="O411" s="28">
        <v>5</v>
      </c>
      <c r="P411" s="28">
        <v>0.5</v>
      </c>
      <c r="Q411" s="2">
        <v>3</v>
      </c>
      <c r="R411" s="2"/>
      <c r="S411" s="26">
        <v>1000</v>
      </c>
      <c r="T411" s="26" t="s">
        <v>1815</v>
      </c>
      <c r="U411" s="26" t="s">
        <v>1815</v>
      </c>
      <c r="V411" s="30"/>
      <c r="W411" s="27" t="s">
        <v>200</v>
      </c>
      <c r="X411" s="27" t="s">
        <v>200</v>
      </c>
      <c r="Y411" s="27">
        <f t="shared" si="6"/>
        <v>6460.5</v>
      </c>
      <c r="Z411" s="27"/>
      <c r="AA411" s="6">
        <v>17.7</v>
      </c>
    </row>
    <row r="412" spans="1:29" ht="12.75" customHeight="1">
      <c r="A412" s="2" t="s">
        <v>1018</v>
      </c>
      <c r="B412" s="2" t="s">
        <v>2286</v>
      </c>
      <c r="C412" s="2" t="s">
        <v>2286</v>
      </c>
      <c r="D412" s="2" t="s">
        <v>63</v>
      </c>
      <c r="E412" s="2">
        <v>145</v>
      </c>
      <c r="F412" s="2"/>
      <c r="G412" s="2"/>
      <c r="H412" s="26">
        <v>0.1</v>
      </c>
      <c r="I412" s="26">
        <v>100000</v>
      </c>
      <c r="J412" s="26">
        <v>100000</v>
      </c>
      <c r="K412" s="27" t="s">
        <v>200</v>
      </c>
      <c r="L412" s="27" t="s">
        <v>234</v>
      </c>
      <c r="M412" s="27" t="s">
        <v>200</v>
      </c>
      <c r="N412" s="27" t="s">
        <v>234</v>
      </c>
      <c r="O412" s="28">
        <v>5</v>
      </c>
      <c r="P412" s="28">
        <v>0.5</v>
      </c>
      <c r="Q412" s="2">
        <v>3</v>
      </c>
      <c r="R412" s="2"/>
      <c r="S412" s="26">
        <v>1000</v>
      </c>
      <c r="T412" s="26" t="s">
        <v>1815</v>
      </c>
      <c r="U412" s="26" t="s">
        <v>1815</v>
      </c>
      <c r="V412" s="30"/>
      <c r="W412" s="27" t="s">
        <v>200</v>
      </c>
      <c r="X412" s="27"/>
      <c r="Y412" s="27">
        <f t="shared" si="6"/>
        <v>0.24933333333333332</v>
      </c>
      <c r="Z412" s="27"/>
      <c r="AB412" s="6">
        <v>5.984</v>
      </c>
    </row>
    <row r="413" spans="1:29" ht="12.75" customHeight="1">
      <c r="A413" s="2" t="s">
        <v>1066</v>
      </c>
      <c r="B413" s="2" t="s">
        <v>2287</v>
      </c>
      <c r="C413" s="2" t="s">
        <v>2287</v>
      </c>
      <c r="D413" s="2" t="s">
        <v>66</v>
      </c>
      <c r="E413" s="2">
        <v>145</v>
      </c>
      <c r="F413" s="2"/>
      <c r="G413" s="2"/>
      <c r="H413" s="26">
        <v>10</v>
      </c>
      <c r="I413" s="26">
        <v>10000000</v>
      </c>
      <c r="J413" s="26">
        <v>10000000</v>
      </c>
      <c r="K413" s="27">
        <v>100000</v>
      </c>
      <c r="L413" s="27">
        <v>100000000000</v>
      </c>
      <c r="M413" s="27">
        <v>4000000</v>
      </c>
      <c r="N413" s="27">
        <v>4000000000000</v>
      </c>
      <c r="O413" s="28">
        <v>5</v>
      </c>
      <c r="P413" s="28">
        <v>0.5</v>
      </c>
      <c r="Q413" s="2">
        <v>3</v>
      </c>
      <c r="R413" s="2"/>
      <c r="S413" s="26">
        <v>100</v>
      </c>
      <c r="T413" s="26" t="s">
        <v>1815</v>
      </c>
      <c r="U413" s="26" t="s">
        <v>1815</v>
      </c>
      <c r="V413" s="30"/>
      <c r="W413" s="27" t="s">
        <v>200</v>
      </c>
      <c r="X413" s="27" t="s">
        <v>200</v>
      </c>
      <c r="Y413" s="27">
        <f t="shared" si="6"/>
        <v>340</v>
      </c>
      <c r="Z413" s="27">
        <v>340</v>
      </c>
    </row>
    <row r="414" spans="1:29" ht="12.75" customHeight="1">
      <c r="A414" s="2" t="s">
        <v>1082</v>
      </c>
      <c r="B414" s="2" t="s">
        <v>2288</v>
      </c>
      <c r="C414" s="2" t="s">
        <v>2288</v>
      </c>
      <c r="D414" s="2" t="s">
        <v>67</v>
      </c>
      <c r="E414" s="2">
        <v>146</v>
      </c>
      <c r="F414" s="2"/>
      <c r="G414" s="2"/>
      <c r="H414" s="26">
        <v>1</v>
      </c>
      <c r="I414" s="26">
        <v>1000000</v>
      </c>
      <c r="J414" s="26">
        <v>1000000</v>
      </c>
      <c r="K414" s="27" t="s">
        <v>200</v>
      </c>
      <c r="L414" s="27" t="s">
        <v>234</v>
      </c>
      <c r="M414" s="27" t="s">
        <v>200</v>
      </c>
      <c r="N414" s="27" t="s">
        <v>234</v>
      </c>
      <c r="O414" s="28">
        <v>5</v>
      </c>
      <c r="P414" s="28">
        <v>0.5</v>
      </c>
      <c r="Q414" s="2">
        <v>3</v>
      </c>
      <c r="R414" s="2"/>
      <c r="S414" s="26">
        <v>10</v>
      </c>
      <c r="T414" s="26" t="s">
        <v>1815</v>
      </c>
      <c r="U414" s="26" t="s">
        <v>1815</v>
      </c>
      <c r="V414" s="30"/>
      <c r="W414" s="27" t="s">
        <v>200</v>
      </c>
      <c r="X414" s="27"/>
      <c r="Y414" s="27">
        <f t="shared" si="6"/>
        <v>4.6100000000000003</v>
      </c>
      <c r="Z414" s="27">
        <v>4.6100000000000003</v>
      </c>
    </row>
    <row r="415" spans="1:29" ht="12.75" customHeight="1">
      <c r="A415" s="2" t="s">
        <v>1111</v>
      </c>
      <c r="B415" s="2" t="s">
        <v>2289</v>
      </c>
      <c r="C415" s="2" t="s">
        <v>2289</v>
      </c>
      <c r="D415" s="2" t="s">
        <v>68</v>
      </c>
      <c r="E415" s="2">
        <v>146</v>
      </c>
      <c r="F415" s="2"/>
      <c r="G415" s="2"/>
      <c r="H415" s="26">
        <v>1</v>
      </c>
      <c r="I415" s="26">
        <v>1000000</v>
      </c>
      <c r="J415" s="26">
        <v>1000000</v>
      </c>
      <c r="K415" s="27">
        <v>5000</v>
      </c>
      <c r="L415" s="27">
        <v>5000000000</v>
      </c>
      <c r="M415" s="27">
        <v>30000</v>
      </c>
      <c r="N415" s="27">
        <v>30000000000</v>
      </c>
      <c r="O415" s="28">
        <v>5</v>
      </c>
      <c r="P415" s="28">
        <v>0.5</v>
      </c>
      <c r="Q415" s="2">
        <v>3</v>
      </c>
      <c r="R415" s="2" t="s">
        <v>17</v>
      </c>
      <c r="S415" s="26">
        <v>10</v>
      </c>
      <c r="T415" s="26" t="s">
        <v>1815</v>
      </c>
      <c r="U415" s="26" t="s">
        <v>1815</v>
      </c>
      <c r="V415" s="30"/>
      <c r="W415" s="27" t="s">
        <v>129</v>
      </c>
      <c r="X415" s="27" t="s">
        <v>200</v>
      </c>
      <c r="Y415" s="27">
        <f t="shared" si="6"/>
        <v>48.27</v>
      </c>
      <c r="Z415" s="27">
        <v>48.27</v>
      </c>
    </row>
    <row r="416" spans="1:29" ht="12.75" customHeight="1">
      <c r="A416" s="2" t="s">
        <v>1046</v>
      </c>
      <c r="B416" s="2" t="s">
        <v>2290</v>
      </c>
      <c r="C416" s="2" t="s">
        <v>2290</v>
      </c>
      <c r="D416" s="2" t="s">
        <v>65</v>
      </c>
      <c r="E416" s="2">
        <v>146</v>
      </c>
      <c r="F416" s="2"/>
      <c r="G416" s="2"/>
      <c r="H416" s="26">
        <v>1</v>
      </c>
      <c r="I416" s="26">
        <v>1000000</v>
      </c>
      <c r="J416" s="26">
        <v>1000000</v>
      </c>
      <c r="K416" s="27" t="s">
        <v>200</v>
      </c>
      <c r="L416" s="27" t="s">
        <v>234</v>
      </c>
      <c r="M416" s="27" t="s">
        <v>200</v>
      </c>
      <c r="N416" s="27" t="s">
        <v>234</v>
      </c>
      <c r="O416" s="28">
        <v>5</v>
      </c>
      <c r="P416" s="28">
        <v>0.05</v>
      </c>
      <c r="Q416" s="2">
        <v>2</v>
      </c>
      <c r="R416" s="2"/>
      <c r="S416" s="26">
        <v>10</v>
      </c>
      <c r="T416" s="26" t="s">
        <v>1815</v>
      </c>
      <c r="U416" s="26" t="s">
        <v>1815</v>
      </c>
      <c r="V416" s="30"/>
      <c r="W416" s="27" t="s">
        <v>200</v>
      </c>
      <c r="X416" s="27"/>
      <c r="Y416" s="27">
        <f t="shared" si="6"/>
        <v>2018.45</v>
      </c>
      <c r="Z416" s="27"/>
      <c r="AA416" s="6">
        <v>5.53</v>
      </c>
    </row>
    <row r="417" spans="1:29" ht="12.75" customHeight="1">
      <c r="A417" s="2" t="s">
        <v>1068</v>
      </c>
      <c r="B417" s="2" t="s">
        <v>2291</v>
      </c>
      <c r="C417" s="2" t="s">
        <v>2291</v>
      </c>
      <c r="D417" s="2" t="s">
        <v>66</v>
      </c>
      <c r="E417" s="2">
        <v>146</v>
      </c>
      <c r="F417" s="2"/>
      <c r="G417" s="2"/>
      <c r="H417" s="26">
        <v>0.1</v>
      </c>
      <c r="I417" s="26">
        <v>100000</v>
      </c>
      <c r="J417" s="26">
        <v>100000</v>
      </c>
      <c r="K417" s="27" t="s">
        <v>200</v>
      </c>
      <c r="L417" s="27" t="s">
        <v>234</v>
      </c>
      <c r="M417" s="27" t="s">
        <v>200</v>
      </c>
      <c r="N417" s="27" t="s">
        <v>234</v>
      </c>
      <c r="O417" s="28">
        <v>5</v>
      </c>
      <c r="P417" s="28">
        <v>0.05</v>
      </c>
      <c r="Q417" s="2">
        <v>2</v>
      </c>
      <c r="R417" s="2"/>
      <c r="S417" s="26">
        <v>10</v>
      </c>
      <c r="T417" s="26" t="s">
        <v>1815</v>
      </c>
      <c r="U417" s="26" t="s">
        <v>1815</v>
      </c>
      <c r="V417" s="30"/>
      <c r="W417" s="27" t="s">
        <v>200</v>
      </c>
      <c r="X417" s="27"/>
      <c r="Y417" s="27">
        <f t="shared" si="6"/>
        <v>24820000000</v>
      </c>
      <c r="Z417" s="27"/>
      <c r="AA417" s="73">
        <v>68000000</v>
      </c>
    </row>
    <row r="418" spans="1:29" ht="12.75" customHeight="1">
      <c r="A418" s="2" t="s">
        <v>1084</v>
      </c>
      <c r="B418" s="2" t="s">
        <v>2292</v>
      </c>
      <c r="C418" s="2" t="s">
        <v>2292</v>
      </c>
      <c r="D418" s="2" t="s">
        <v>67</v>
      </c>
      <c r="E418" s="2">
        <v>147</v>
      </c>
      <c r="F418" s="2"/>
      <c r="G418" s="2"/>
      <c r="H418" s="26">
        <v>1</v>
      </c>
      <c r="I418" s="26">
        <v>1000000</v>
      </c>
      <c r="J418" s="26">
        <v>1000000</v>
      </c>
      <c r="K418" s="27">
        <v>20000</v>
      </c>
      <c r="L418" s="27">
        <v>20000000000</v>
      </c>
      <c r="M418" s="27">
        <v>200000</v>
      </c>
      <c r="N418" s="27">
        <v>200000000000</v>
      </c>
      <c r="O418" s="28">
        <v>5</v>
      </c>
      <c r="P418" s="28">
        <v>0.5</v>
      </c>
      <c r="Q418" s="2">
        <v>3</v>
      </c>
      <c r="R418" s="2"/>
      <c r="S418" s="26">
        <v>100</v>
      </c>
      <c r="T418" s="26" t="s">
        <v>1815</v>
      </c>
      <c r="U418" s="26" t="s">
        <v>1815</v>
      </c>
      <c r="V418" s="30"/>
      <c r="W418" s="27" t="s">
        <v>200</v>
      </c>
      <c r="X418" s="27" t="s">
        <v>200</v>
      </c>
      <c r="Y418" s="27">
        <f t="shared" si="6"/>
        <v>24.1</v>
      </c>
      <c r="Z418" s="27">
        <v>24.1</v>
      </c>
    </row>
    <row r="419" spans="1:29" ht="12.75" customHeight="1">
      <c r="A419" s="2" t="s">
        <v>1113</v>
      </c>
      <c r="B419" s="2" t="s">
        <v>2293</v>
      </c>
      <c r="C419" s="2" t="s">
        <v>2293</v>
      </c>
      <c r="D419" s="2" t="s">
        <v>68</v>
      </c>
      <c r="E419" s="2">
        <v>147</v>
      </c>
      <c r="F419" s="2"/>
      <c r="G419" s="2"/>
      <c r="H419" s="26">
        <v>1</v>
      </c>
      <c r="I419" s="26">
        <v>1000000</v>
      </c>
      <c r="J419" s="26">
        <v>1000000</v>
      </c>
      <c r="K419" s="27" t="s">
        <v>200</v>
      </c>
      <c r="L419" s="27" t="s">
        <v>234</v>
      </c>
      <c r="M419" s="27" t="s">
        <v>200</v>
      </c>
      <c r="N419" s="27" t="s">
        <v>234</v>
      </c>
      <c r="O419" s="28">
        <v>5</v>
      </c>
      <c r="P419" s="28">
        <v>0.5</v>
      </c>
      <c r="Q419" s="2">
        <v>3</v>
      </c>
      <c r="R419" s="2"/>
      <c r="S419" s="26">
        <v>10</v>
      </c>
      <c r="T419" s="26" t="s">
        <v>1815</v>
      </c>
      <c r="U419" s="26" t="s">
        <v>1815</v>
      </c>
      <c r="V419" s="30"/>
      <c r="W419" s="27" t="s">
        <v>200</v>
      </c>
      <c r="X419" s="27"/>
      <c r="Y419" s="27">
        <f t="shared" si="6"/>
        <v>1.5858333333333334</v>
      </c>
      <c r="Z419" s="27"/>
      <c r="AB419" s="6">
        <v>38.06</v>
      </c>
    </row>
    <row r="420" spans="1:29" ht="12.75" customHeight="1">
      <c r="A420" s="2" t="s">
        <v>1032</v>
      </c>
      <c r="B420" s="2" t="s">
        <v>2294</v>
      </c>
      <c r="C420" s="2" t="s">
        <v>2294</v>
      </c>
      <c r="D420" s="2" t="s">
        <v>64</v>
      </c>
      <c r="E420" s="2">
        <v>147</v>
      </c>
      <c r="F420" s="2"/>
      <c r="G420" s="2"/>
      <c r="H420" s="26">
        <v>1</v>
      </c>
      <c r="I420" s="26">
        <v>1000000</v>
      </c>
      <c r="J420" s="26">
        <v>1000000</v>
      </c>
      <c r="K420" s="27">
        <v>60000</v>
      </c>
      <c r="L420" s="27">
        <v>60000000000</v>
      </c>
      <c r="M420" s="27">
        <v>600000</v>
      </c>
      <c r="N420" s="27">
        <v>600000000000</v>
      </c>
      <c r="O420" s="28">
        <v>5</v>
      </c>
      <c r="P420" s="28">
        <v>0.5</v>
      </c>
      <c r="Q420" s="2">
        <v>3</v>
      </c>
      <c r="R420" s="2"/>
      <c r="S420" s="26">
        <v>100</v>
      </c>
      <c r="T420" s="26">
        <v>100</v>
      </c>
      <c r="U420" s="26">
        <v>100</v>
      </c>
      <c r="V420" s="30"/>
      <c r="W420" s="27" t="s">
        <v>200</v>
      </c>
      <c r="X420" s="27" t="s">
        <v>200</v>
      </c>
      <c r="Y420" s="27">
        <f t="shared" si="6"/>
        <v>10.98</v>
      </c>
      <c r="Z420" s="27">
        <v>10.98</v>
      </c>
    </row>
    <row r="421" spans="1:29" ht="12.75" customHeight="1">
      <c r="A421" s="2" t="s">
        <v>1048</v>
      </c>
      <c r="B421" s="2" t="s">
        <v>2295</v>
      </c>
      <c r="C421" s="2" t="s">
        <v>2295</v>
      </c>
      <c r="D421" s="2" t="s">
        <v>65</v>
      </c>
      <c r="E421" s="2">
        <v>147</v>
      </c>
      <c r="F421" s="2"/>
      <c r="G421" s="2"/>
      <c r="H421" s="26">
        <v>10</v>
      </c>
      <c r="I421" s="26">
        <v>10000000</v>
      </c>
      <c r="J421" s="26">
        <v>10000000</v>
      </c>
      <c r="K421" s="27">
        <v>400000</v>
      </c>
      <c r="L421" s="27">
        <v>400000000000</v>
      </c>
      <c r="M421" s="27">
        <v>40000000</v>
      </c>
      <c r="N421" s="27">
        <v>40000000000000</v>
      </c>
      <c r="O421" s="28">
        <v>5</v>
      </c>
      <c r="P421" s="28">
        <v>0.5</v>
      </c>
      <c r="Q421" s="2">
        <v>3</v>
      </c>
      <c r="R421" s="2"/>
      <c r="S421" s="26">
        <v>10000</v>
      </c>
      <c r="T421" s="26">
        <v>1000</v>
      </c>
      <c r="U421" s="26">
        <v>10000</v>
      </c>
      <c r="V421" s="30"/>
      <c r="W421" s="27" t="s">
        <v>200</v>
      </c>
      <c r="X421" s="27" t="s">
        <v>200</v>
      </c>
      <c r="Y421" s="27">
        <f t="shared" si="6"/>
        <v>957.54100000000005</v>
      </c>
      <c r="Z421" s="27"/>
      <c r="AA421" s="6">
        <v>2.6234000000000002</v>
      </c>
    </row>
    <row r="422" spans="1:29" ht="12.75" customHeight="1">
      <c r="A422" s="2" t="s">
        <v>1020</v>
      </c>
      <c r="B422" s="2" t="s">
        <v>2296</v>
      </c>
      <c r="C422" s="2" t="s">
        <v>2296</v>
      </c>
      <c r="D422" s="2" t="s">
        <v>63</v>
      </c>
      <c r="E422" s="2">
        <v>147</v>
      </c>
      <c r="F422" s="2"/>
      <c r="G422" s="2"/>
      <c r="H422" s="26">
        <v>0.1</v>
      </c>
      <c r="I422" s="26">
        <v>100000</v>
      </c>
      <c r="J422" s="26">
        <v>100000</v>
      </c>
      <c r="K422" s="27" t="s">
        <v>200</v>
      </c>
      <c r="L422" s="27" t="s">
        <v>234</v>
      </c>
      <c r="M422" s="27" t="s">
        <v>200</v>
      </c>
      <c r="N422" s="27" t="s">
        <v>234</v>
      </c>
      <c r="O422" s="28">
        <v>50</v>
      </c>
      <c r="P422" s="28">
        <v>5</v>
      </c>
      <c r="Q422" s="2">
        <v>4</v>
      </c>
      <c r="R422" s="2"/>
      <c r="S422" s="26">
        <v>10</v>
      </c>
      <c r="T422" s="26" t="s">
        <v>1815</v>
      </c>
      <c r="U422" s="26" t="s">
        <v>1815</v>
      </c>
      <c r="V422" s="30"/>
      <c r="W422" s="27" t="s">
        <v>200</v>
      </c>
      <c r="X422" s="27"/>
      <c r="Y422" s="27">
        <f t="shared" si="6"/>
        <v>9.3055555555555565E-3</v>
      </c>
      <c r="Z422" s="27"/>
      <c r="AC422" s="6">
        <v>13.4</v>
      </c>
    </row>
    <row r="423" spans="1:29" ht="12.75" customHeight="1">
      <c r="A423" s="2" t="s">
        <v>1070</v>
      </c>
      <c r="B423" s="2" t="s">
        <v>2297</v>
      </c>
      <c r="C423" s="2" t="s">
        <v>2297</v>
      </c>
      <c r="D423" s="2" t="s">
        <v>66</v>
      </c>
      <c r="E423" s="2">
        <v>147</v>
      </c>
      <c r="F423" s="2"/>
      <c r="G423" s="2"/>
      <c r="H423" s="26">
        <v>0.01</v>
      </c>
      <c r="I423" s="26">
        <v>10000</v>
      </c>
      <c r="J423" s="26">
        <v>10000</v>
      </c>
      <c r="K423" s="27"/>
      <c r="L423" s="27" t="s">
        <v>166</v>
      </c>
      <c r="M423" s="27" t="s">
        <v>166</v>
      </c>
      <c r="N423" s="27" t="s">
        <v>234</v>
      </c>
      <c r="O423" s="28">
        <v>50</v>
      </c>
      <c r="P423" s="28">
        <v>5</v>
      </c>
      <c r="Q423" s="2">
        <v>4</v>
      </c>
      <c r="R423" s="2"/>
      <c r="S423" s="26">
        <v>10</v>
      </c>
      <c r="T423" s="26" t="s">
        <v>1815</v>
      </c>
      <c r="U423" s="26" t="s">
        <v>1815</v>
      </c>
      <c r="V423" s="30"/>
      <c r="W423" s="27" t="s">
        <v>200</v>
      </c>
      <c r="X423" s="27" t="s">
        <v>152</v>
      </c>
      <c r="Y423" s="27">
        <f t="shared" si="6"/>
        <v>38690000000000</v>
      </c>
      <c r="Z423" s="27"/>
      <c r="AA423" s="73">
        <v>106000000000</v>
      </c>
    </row>
    <row r="424" spans="1:29" ht="12.75" customHeight="1">
      <c r="A424" s="2" t="s">
        <v>1127</v>
      </c>
      <c r="B424" s="2" t="s">
        <v>2298</v>
      </c>
      <c r="C424" s="2" t="s">
        <v>2298</v>
      </c>
      <c r="D424" s="2" t="s">
        <v>69</v>
      </c>
      <c r="E424" s="2">
        <v>147</v>
      </c>
      <c r="F424" s="2"/>
      <c r="G424" s="2"/>
      <c r="H424" s="26">
        <v>1</v>
      </c>
      <c r="I424" s="26">
        <v>1000000</v>
      </c>
      <c r="J424" s="26">
        <v>1000000</v>
      </c>
      <c r="K424" s="27" t="s">
        <v>200</v>
      </c>
      <c r="L424" s="27" t="s">
        <v>234</v>
      </c>
      <c r="M424" s="27" t="s">
        <v>200</v>
      </c>
      <c r="N424" s="27" t="s">
        <v>234</v>
      </c>
      <c r="O424" s="28">
        <v>50</v>
      </c>
      <c r="P424" s="28">
        <v>5</v>
      </c>
      <c r="Q424" s="2">
        <v>4</v>
      </c>
      <c r="R424" s="2"/>
      <c r="S424" s="26">
        <v>10</v>
      </c>
      <c r="T424" s="26" t="s">
        <v>1815</v>
      </c>
      <c r="U424" s="26" t="s">
        <v>1815</v>
      </c>
      <c r="V424" s="30"/>
      <c r="W424" s="27" t="s">
        <v>200</v>
      </c>
      <c r="X424" s="27"/>
      <c r="Y424" s="27">
        <f t="shared" si="6"/>
        <v>6.8333333333333329E-2</v>
      </c>
      <c r="Z424" s="27"/>
      <c r="AB424" s="6">
        <v>1.64</v>
      </c>
    </row>
    <row r="425" spans="1:29" ht="12.75" customHeight="1">
      <c r="A425" s="2" t="s">
        <v>1086</v>
      </c>
      <c r="B425" s="2" t="s">
        <v>2299</v>
      </c>
      <c r="C425" s="2" t="s">
        <v>2299</v>
      </c>
      <c r="D425" s="2" t="s">
        <v>67</v>
      </c>
      <c r="E425" s="2">
        <v>148</v>
      </c>
      <c r="F425" s="2"/>
      <c r="G425" s="2"/>
      <c r="H425" s="26">
        <v>1</v>
      </c>
      <c r="I425" s="26">
        <v>1000000</v>
      </c>
      <c r="J425" s="26">
        <v>1000000</v>
      </c>
      <c r="K425" s="27">
        <v>5000</v>
      </c>
      <c r="L425" s="27">
        <v>5000000000</v>
      </c>
      <c r="M425" s="27">
        <v>30000</v>
      </c>
      <c r="N425" s="27">
        <v>30000000000</v>
      </c>
      <c r="O425" s="28">
        <v>5</v>
      </c>
      <c r="P425" s="28">
        <v>0.5</v>
      </c>
      <c r="Q425" s="2">
        <v>3</v>
      </c>
      <c r="R425" s="2"/>
      <c r="S425" s="26">
        <v>10</v>
      </c>
      <c r="T425" s="26" t="s">
        <v>1815</v>
      </c>
      <c r="U425" s="26" t="s">
        <v>1815</v>
      </c>
      <c r="V425" s="30"/>
      <c r="W425" s="27" t="s">
        <v>200</v>
      </c>
      <c r="X425" s="27" t="s">
        <v>200</v>
      </c>
      <c r="Y425" s="27">
        <f t="shared" si="6"/>
        <v>54.5</v>
      </c>
      <c r="Z425" s="27">
        <v>54.5</v>
      </c>
    </row>
    <row r="426" spans="1:29" ht="12.75" customHeight="1">
      <c r="A426" s="2" t="s">
        <v>1115</v>
      </c>
      <c r="B426" s="2" t="s">
        <v>2300</v>
      </c>
      <c r="C426" s="2" t="s">
        <v>2300</v>
      </c>
      <c r="D426" s="2" t="s">
        <v>68</v>
      </c>
      <c r="E426" s="2">
        <v>148</v>
      </c>
      <c r="F426" s="2"/>
      <c r="G426" s="2"/>
      <c r="H426" s="26">
        <v>0.01</v>
      </c>
      <c r="I426" s="26">
        <v>10000</v>
      </c>
      <c r="J426" s="26">
        <v>10000</v>
      </c>
      <c r="K426" s="27">
        <v>200000</v>
      </c>
      <c r="L426" s="27">
        <v>200000000000</v>
      </c>
      <c r="M426" s="27">
        <v>400000</v>
      </c>
      <c r="N426" s="27">
        <v>400000000000</v>
      </c>
      <c r="O426" s="28">
        <v>5.0000000000000001E-3</v>
      </c>
      <c r="P426" s="28">
        <v>5.0000000000000001E-3</v>
      </c>
      <c r="Q426" s="2">
        <v>1</v>
      </c>
      <c r="R426" s="2"/>
      <c r="S426" s="26">
        <v>10</v>
      </c>
      <c r="T426" s="26" t="s">
        <v>1815</v>
      </c>
      <c r="U426" s="26" t="s">
        <v>1815</v>
      </c>
      <c r="V426" s="30"/>
      <c r="W426" s="27" t="s">
        <v>200</v>
      </c>
      <c r="X426" s="27" t="s">
        <v>200</v>
      </c>
      <c r="Y426" s="27">
        <f t="shared" si="6"/>
        <v>25951.499999999996</v>
      </c>
      <c r="Z426" s="27"/>
      <c r="AA426" s="6">
        <v>71.099999999999994</v>
      </c>
    </row>
    <row r="427" spans="1:29" ht="12.75" customHeight="1">
      <c r="A427" s="2" t="s">
        <v>1052</v>
      </c>
      <c r="B427" s="2" t="s">
        <v>2301</v>
      </c>
      <c r="C427" s="2" t="s">
        <v>2301</v>
      </c>
      <c r="D427" s="2" t="s">
        <v>65</v>
      </c>
      <c r="E427" s="2">
        <v>148</v>
      </c>
      <c r="F427" s="2" t="s">
        <v>156</v>
      </c>
      <c r="G427" s="2"/>
      <c r="H427" s="26">
        <v>1</v>
      </c>
      <c r="I427" s="26">
        <v>1000000</v>
      </c>
      <c r="J427" s="26">
        <v>1000000</v>
      </c>
      <c r="K427" s="27">
        <v>8000</v>
      </c>
      <c r="L427" s="27">
        <v>8000000000</v>
      </c>
      <c r="M427" s="27">
        <v>30000</v>
      </c>
      <c r="N427" s="27">
        <v>30000000000</v>
      </c>
      <c r="O427" s="28">
        <v>5</v>
      </c>
      <c r="P427" s="28">
        <v>0.5</v>
      </c>
      <c r="Q427" s="2">
        <v>3</v>
      </c>
      <c r="R427" s="2" t="s">
        <v>17</v>
      </c>
      <c r="S427" s="26">
        <v>10</v>
      </c>
      <c r="T427" s="26" t="s">
        <v>1815</v>
      </c>
      <c r="U427" s="26" t="s">
        <v>1815</v>
      </c>
      <c r="V427" s="30"/>
      <c r="W427" s="27" t="s">
        <v>200</v>
      </c>
      <c r="X427" s="27" t="s">
        <v>200</v>
      </c>
      <c r="Y427" s="27">
        <f t="shared" si="6"/>
        <v>41.29</v>
      </c>
      <c r="Z427" s="27">
        <v>41.29</v>
      </c>
    </row>
    <row r="428" spans="1:29" ht="12.75" customHeight="1">
      <c r="A428" s="2" t="s">
        <v>1050</v>
      </c>
      <c r="B428" s="2" t="s">
        <v>2302</v>
      </c>
      <c r="C428" s="2" t="s">
        <v>2302</v>
      </c>
      <c r="D428" s="2" t="s">
        <v>65</v>
      </c>
      <c r="E428" s="2">
        <v>148</v>
      </c>
      <c r="F428" s="2"/>
      <c r="G428" s="2"/>
      <c r="H428" s="26">
        <v>0.1</v>
      </c>
      <c r="I428" s="26">
        <v>100000</v>
      </c>
      <c r="J428" s="26">
        <v>100000</v>
      </c>
      <c r="K428" s="27" t="s">
        <v>200</v>
      </c>
      <c r="L428" s="27" t="s">
        <v>234</v>
      </c>
      <c r="M428" s="27" t="s">
        <v>200</v>
      </c>
      <c r="N428" s="27" t="s">
        <v>234</v>
      </c>
      <c r="O428" s="28">
        <v>5</v>
      </c>
      <c r="P428" s="28">
        <v>0.5</v>
      </c>
      <c r="Q428" s="2">
        <v>3</v>
      </c>
      <c r="R428" s="2"/>
      <c r="S428" s="26">
        <v>10</v>
      </c>
      <c r="T428" s="26" t="s">
        <v>1815</v>
      </c>
      <c r="U428" s="26" t="s">
        <v>1815</v>
      </c>
      <c r="V428" s="30"/>
      <c r="W428" s="27"/>
      <c r="X428" s="27"/>
      <c r="Y428" s="27">
        <f t="shared" si="6"/>
        <v>5.3680000000000003</v>
      </c>
      <c r="Z428" s="27">
        <v>5.3680000000000003</v>
      </c>
    </row>
    <row r="429" spans="1:29" ht="12.75" customHeight="1">
      <c r="A429" s="2" t="s">
        <v>1088</v>
      </c>
      <c r="B429" s="2" t="s">
        <v>2303</v>
      </c>
      <c r="C429" s="2" t="s">
        <v>2303</v>
      </c>
      <c r="D429" s="2" t="s">
        <v>67</v>
      </c>
      <c r="E429" s="2">
        <v>149</v>
      </c>
      <c r="F429" s="2"/>
      <c r="G429" s="2"/>
      <c r="H429" s="26">
        <v>10</v>
      </c>
      <c r="I429" s="26">
        <v>10000000</v>
      </c>
      <c r="J429" s="26">
        <v>10000000</v>
      </c>
      <c r="K429" s="27">
        <v>200000</v>
      </c>
      <c r="L429" s="27">
        <v>200000000000</v>
      </c>
      <c r="M429" s="27">
        <v>2000000</v>
      </c>
      <c r="N429" s="27">
        <v>2000000000000</v>
      </c>
      <c r="O429" s="28">
        <v>5</v>
      </c>
      <c r="P429" s="28">
        <v>0.5</v>
      </c>
      <c r="Q429" s="2">
        <v>3</v>
      </c>
      <c r="R429" s="2"/>
      <c r="S429" s="26">
        <v>100</v>
      </c>
      <c r="T429" s="26" t="s">
        <v>1815</v>
      </c>
      <c r="U429" s="26" t="s">
        <v>1815</v>
      </c>
      <c r="V429" s="30"/>
      <c r="W429" s="27" t="s">
        <v>200</v>
      </c>
      <c r="X429" s="27" t="s">
        <v>200</v>
      </c>
      <c r="Y429" s="27">
        <f t="shared" si="6"/>
        <v>93.1</v>
      </c>
      <c r="Z429" s="27">
        <v>93.1</v>
      </c>
    </row>
    <row r="430" spans="1:29" ht="12.75" customHeight="1">
      <c r="A430" s="2" t="s">
        <v>1117</v>
      </c>
      <c r="B430" s="2" t="s">
        <v>2304</v>
      </c>
      <c r="C430" s="2" t="s">
        <v>2304</v>
      </c>
      <c r="D430" s="2" t="s">
        <v>68</v>
      </c>
      <c r="E430" s="2">
        <v>149</v>
      </c>
      <c r="F430" s="2"/>
      <c r="G430" s="2"/>
      <c r="H430" s="26">
        <v>1</v>
      </c>
      <c r="I430" s="26">
        <v>1000000</v>
      </c>
      <c r="J430" s="26">
        <v>1000000</v>
      </c>
      <c r="K430" s="27" t="s">
        <v>200</v>
      </c>
      <c r="L430" s="27" t="s">
        <v>234</v>
      </c>
      <c r="M430" s="27" t="s">
        <v>200</v>
      </c>
      <c r="N430" s="27" t="s">
        <v>234</v>
      </c>
      <c r="O430" s="28">
        <v>5</v>
      </c>
      <c r="P430" s="28">
        <v>0.5</v>
      </c>
      <c r="Q430" s="2">
        <v>3</v>
      </c>
      <c r="R430" s="2"/>
      <c r="S430" s="26">
        <v>100</v>
      </c>
      <c r="T430" s="26" t="s">
        <v>1815</v>
      </c>
      <c r="U430" s="26" t="s">
        <v>1815</v>
      </c>
      <c r="V430" s="30"/>
      <c r="W430" s="27" t="s">
        <v>200</v>
      </c>
      <c r="X430" s="27"/>
      <c r="Y430" s="27">
        <f t="shared" si="6"/>
        <v>9.2799999999999994</v>
      </c>
      <c r="Z430" s="27">
        <v>9.2799999999999994</v>
      </c>
    </row>
    <row r="431" spans="1:29" ht="12.75" customHeight="1">
      <c r="A431" s="2" t="s">
        <v>1034</v>
      </c>
      <c r="B431" s="2" t="s">
        <v>2305</v>
      </c>
      <c r="C431" s="2" t="s">
        <v>2305</v>
      </c>
      <c r="D431" s="2" t="s">
        <v>64</v>
      </c>
      <c r="E431" s="2">
        <v>149</v>
      </c>
      <c r="F431" s="2"/>
      <c r="G431" s="2"/>
      <c r="H431" s="26">
        <v>1</v>
      </c>
      <c r="I431" s="26">
        <v>1000000</v>
      </c>
      <c r="J431" s="26">
        <v>1000000</v>
      </c>
      <c r="K431" s="27">
        <v>6000</v>
      </c>
      <c r="L431" s="27">
        <v>6000000000</v>
      </c>
      <c r="M431" s="27">
        <v>200000</v>
      </c>
      <c r="N431" s="27">
        <v>200000000000</v>
      </c>
      <c r="O431" s="28">
        <v>50</v>
      </c>
      <c r="P431" s="28">
        <v>5</v>
      </c>
      <c r="Q431" s="2">
        <v>4</v>
      </c>
      <c r="R431" s="2"/>
      <c r="S431" s="26">
        <v>100</v>
      </c>
      <c r="T431" s="26">
        <v>100</v>
      </c>
      <c r="U431" s="26">
        <v>100</v>
      </c>
      <c r="V431" s="30"/>
      <c r="W431" s="27" t="s">
        <v>200</v>
      </c>
      <c r="X431" s="27" t="s">
        <v>200</v>
      </c>
      <c r="Y431" s="27">
        <f t="shared" si="6"/>
        <v>7.1999999999999995E-2</v>
      </c>
      <c r="Z431" s="27"/>
      <c r="AB431" s="6">
        <v>1.728</v>
      </c>
    </row>
    <row r="432" spans="1:29" ht="12.75" customHeight="1">
      <c r="A432" s="2" t="s">
        <v>1054</v>
      </c>
      <c r="B432" s="2" t="s">
        <v>2306</v>
      </c>
      <c r="C432" s="2" t="s">
        <v>2306</v>
      </c>
      <c r="D432" s="2" t="s">
        <v>65</v>
      </c>
      <c r="E432" s="2">
        <v>149</v>
      </c>
      <c r="F432" s="2"/>
      <c r="G432" s="2"/>
      <c r="H432" s="26">
        <v>1</v>
      </c>
      <c r="I432" s="26">
        <v>1000000</v>
      </c>
      <c r="J432" s="26">
        <v>1000000</v>
      </c>
      <c r="K432" s="27">
        <v>20000</v>
      </c>
      <c r="L432" s="27">
        <v>20000000000</v>
      </c>
      <c r="M432" s="27">
        <v>6000000</v>
      </c>
      <c r="N432" s="27">
        <v>6000000000000</v>
      </c>
      <c r="O432" s="28">
        <v>5</v>
      </c>
      <c r="P432" s="28">
        <v>0.5</v>
      </c>
      <c r="Q432" s="2">
        <v>3</v>
      </c>
      <c r="R432" s="2"/>
      <c r="S432" s="26">
        <v>1000</v>
      </c>
      <c r="T432" s="26">
        <v>1000</v>
      </c>
      <c r="U432" s="26">
        <v>1000</v>
      </c>
      <c r="V432" s="30"/>
      <c r="W432" s="27" t="s">
        <v>200</v>
      </c>
      <c r="X432" s="27" t="s">
        <v>200</v>
      </c>
      <c r="Y432" s="27">
        <f t="shared" si="6"/>
        <v>2.2116666666666664</v>
      </c>
      <c r="Z432" s="27"/>
      <c r="AB432" s="6">
        <v>53.08</v>
      </c>
    </row>
    <row r="433" spans="1:29" ht="12.75" customHeight="1">
      <c r="A433" s="2" t="s">
        <v>1129</v>
      </c>
      <c r="B433" s="2" t="s">
        <v>2307</v>
      </c>
      <c r="C433" s="2" t="s">
        <v>2307</v>
      </c>
      <c r="D433" s="2" t="s">
        <v>69</v>
      </c>
      <c r="E433" s="2">
        <v>149</v>
      </c>
      <c r="F433" s="2"/>
      <c r="G433" s="2"/>
      <c r="H433" s="26">
        <v>1</v>
      </c>
      <c r="I433" s="26">
        <v>1000000</v>
      </c>
      <c r="J433" s="26">
        <v>1000000</v>
      </c>
      <c r="K433" s="27" t="s">
        <v>200</v>
      </c>
      <c r="L433" s="27" t="s">
        <v>234</v>
      </c>
      <c r="M433" s="27" t="s">
        <v>200</v>
      </c>
      <c r="N433" s="27" t="s">
        <v>234</v>
      </c>
      <c r="O433" s="28">
        <v>5</v>
      </c>
      <c r="P433" s="28">
        <v>0.5</v>
      </c>
      <c r="Q433" s="2">
        <v>3</v>
      </c>
      <c r="R433" s="2"/>
      <c r="S433" s="26">
        <v>10</v>
      </c>
      <c r="T433" s="26" t="s">
        <v>1815</v>
      </c>
      <c r="U433" s="26" t="s">
        <v>1815</v>
      </c>
      <c r="V433" s="30"/>
      <c r="W433" s="27" t="s">
        <v>200</v>
      </c>
      <c r="X433" s="27"/>
      <c r="Y433" s="27">
        <f t="shared" si="6"/>
        <v>0.17158333333333334</v>
      </c>
      <c r="Z433" s="27"/>
      <c r="AB433" s="6">
        <v>4.1180000000000003</v>
      </c>
    </row>
    <row r="434" spans="1:29" ht="12.75" customHeight="1">
      <c r="A434" s="2" t="s">
        <v>1093</v>
      </c>
      <c r="B434" s="2" t="s">
        <v>2308</v>
      </c>
      <c r="C434" s="2" t="s">
        <v>2308</v>
      </c>
      <c r="D434" s="2" t="s">
        <v>67</v>
      </c>
      <c r="E434" s="2">
        <v>150</v>
      </c>
      <c r="F434" s="13" t="s">
        <v>164</v>
      </c>
      <c r="G434" s="2"/>
      <c r="H434" s="26">
        <v>1</v>
      </c>
      <c r="I434" s="26">
        <v>1000000</v>
      </c>
      <c r="J434" s="26">
        <v>1000000</v>
      </c>
      <c r="K434" s="27">
        <v>20000</v>
      </c>
      <c r="L434" s="27">
        <v>20000000000</v>
      </c>
      <c r="M434" s="27">
        <v>50000</v>
      </c>
      <c r="N434" s="27">
        <v>50000000000</v>
      </c>
      <c r="O434" s="28">
        <v>5</v>
      </c>
      <c r="P434" s="28">
        <v>0.5</v>
      </c>
      <c r="Q434" s="2">
        <v>3</v>
      </c>
      <c r="R434" s="2" t="s">
        <v>119</v>
      </c>
      <c r="S434" s="26">
        <v>1000</v>
      </c>
      <c r="T434" s="26" t="s">
        <v>1815</v>
      </c>
      <c r="U434" s="26" t="s">
        <v>1815</v>
      </c>
      <c r="V434" s="30"/>
      <c r="W434" s="27" t="s">
        <v>119</v>
      </c>
      <c r="X434" s="27"/>
      <c r="Y434" s="27">
        <f t="shared" si="6"/>
        <v>0.52500000000000002</v>
      </c>
      <c r="Z434" s="27"/>
      <c r="AB434" s="6">
        <v>12.6</v>
      </c>
    </row>
    <row r="435" spans="1:29" ht="12.75" customHeight="1">
      <c r="A435" s="2" t="s">
        <v>1090</v>
      </c>
      <c r="B435" s="2" t="s">
        <v>2309</v>
      </c>
      <c r="C435" s="2" t="s">
        <v>2309</v>
      </c>
      <c r="D435" s="2" t="s">
        <v>67</v>
      </c>
      <c r="E435" s="2">
        <v>150</v>
      </c>
      <c r="F435" s="13" t="s">
        <v>163</v>
      </c>
      <c r="G435" s="2"/>
      <c r="H435" s="26">
        <v>1</v>
      </c>
      <c r="I435" s="26">
        <v>1000000</v>
      </c>
      <c r="J435" s="26">
        <v>1000000</v>
      </c>
      <c r="K435" s="27">
        <v>7000</v>
      </c>
      <c r="L435" s="27">
        <v>7000000000</v>
      </c>
      <c r="M435" s="27">
        <v>2000000</v>
      </c>
      <c r="N435" s="27">
        <v>2000000000000</v>
      </c>
      <c r="O435" s="28">
        <v>5</v>
      </c>
      <c r="P435" s="28">
        <v>0.05</v>
      </c>
      <c r="Q435" s="2">
        <v>2</v>
      </c>
      <c r="R435" s="2" t="s">
        <v>118</v>
      </c>
      <c r="S435" s="26">
        <v>10</v>
      </c>
      <c r="T435" s="26" t="s">
        <v>1815</v>
      </c>
      <c r="U435" s="26" t="s">
        <v>1815</v>
      </c>
      <c r="V435" s="30"/>
      <c r="W435" s="27" t="s">
        <v>118</v>
      </c>
      <c r="X435" s="27"/>
      <c r="Y435" s="27">
        <f t="shared" si="6"/>
        <v>12483.000000000002</v>
      </c>
      <c r="Z435" s="27"/>
      <c r="AA435" s="6">
        <v>34.200000000000003</v>
      </c>
    </row>
    <row r="436" spans="1:29" ht="12.75" customHeight="1">
      <c r="A436" s="2" t="s">
        <v>1056</v>
      </c>
      <c r="B436" s="2" t="s">
        <v>2310</v>
      </c>
      <c r="C436" s="2" t="s">
        <v>2310</v>
      </c>
      <c r="D436" s="2" t="s">
        <v>65</v>
      </c>
      <c r="E436" s="2">
        <v>150</v>
      </c>
      <c r="F436" s="2"/>
      <c r="G436" s="2"/>
      <c r="H436" s="26">
        <v>0.1</v>
      </c>
      <c r="I436" s="26">
        <v>100000</v>
      </c>
      <c r="J436" s="26">
        <v>100000</v>
      </c>
      <c r="K436" s="27" t="s">
        <v>200</v>
      </c>
      <c r="L436" s="27" t="s">
        <v>234</v>
      </c>
      <c r="M436" s="27" t="s">
        <v>200</v>
      </c>
      <c r="N436" s="27" t="s">
        <v>234</v>
      </c>
      <c r="O436" s="28">
        <v>50</v>
      </c>
      <c r="P436" s="28">
        <v>5</v>
      </c>
      <c r="Q436" s="2">
        <v>4</v>
      </c>
      <c r="R436" s="2"/>
      <c r="S436" s="26">
        <v>10</v>
      </c>
      <c r="T436" s="26" t="s">
        <v>1815</v>
      </c>
      <c r="U436" s="26" t="s">
        <v>1815</v>
      </c>
      <c r="V436" s="30"/>
      <c r="W436" s="27" t="s">
        <v>200</v>
      </c>
      <c r="X436" s="27"/>
      <c r="Y436" s="27">
        <f t="shared" si="6"/>
        <v>0.11241666666666666</v>
      </c>
      <c r="Z436" s="27"/>
      <c r="AB436" s="6">
        <v>2.698</v>
      </c>
    </row>
    <row r="437" spans="1:29" ht="12.75" customHeight="1">
      <c r="A437" s="2" t="s">
        <v>1131</v>
      </c>
      <c r="B437" s="2" t="s">
        <v>2311</v>
      </c>
      <c r="C437" s="2" t="s">
        <v>2311</v>
      </c>
      <c r="D437" s="2" t="s">
        <v>69</v>
      </c>
      <c r="E437" s="2">
        <v>150</v>
      </c>
      <c r="F437" s="2"/>
      <c r="G437" s="2"/>
      <c r="H437" s="26">
        <v>1</v>
      </c>
      <c r="I437" s="26">
        <v>1000000</v>
      </c>
      <c r="J437" s="26">
        <v>1000000</v>
      </c>
      <c r="K437" s="27" t="s">
        <v>200</v>
      </c>
      <c r="L437" s="27" t="s">
        <v>234</v>
      </c>
      <c r="M437" s="27" t="s">
        <v>200</v>
      </c>
      <c r="N437" s="27" t="s">
        <v>234</v>
      </c>
      <c r="O437" s="28">
        <v>50</v>
      </c>
      <c r="P437" s="28">
        <v>5</v>
      </c>
      <c r="Q437" s="2">
        <v>4</v>
      </c>
      <c r="R437" s="2"/>
      <c r="S437" s="26">
        <v>10</v>
      </c>
      <c r="T437" s="26" t="s">
        <v>1815</v>
      </c>
      <c r="U437" s="26" t="s">
        <v>1815</v>
      </c>
      <c r="V437" s="30"/>
      <c r="W437" s="27" t="s">
        <v>200</v>
      </c>
      <c r="X437" s="27"/>
      <c r="Y437" s="27">
        <f t="shared" si="6"/>
        <v>0.14499999999999999</v>
      </c>
      <c r="Z437" s="27"/>
      <c r="AB437" s="6">
        <v>3.48</v>
      </c>
    </row>
    <row r="438" spans="1:29" ht="12.75" customHeight="1">
      <c r="A438" s="2" t="s">
        <v>1119</v>
      </c>
      <c r="B438" s="2" t="s">
        <v>2312</v>
      </c>
      <c r="C438" s="2" t="s">
        <v>2312</v>
      </c>
      <c r="D438" s="2" t="s">
        <v>68</v>
      </c>
      <c r="E438" s="2">
        <v>151</v>
      </c>
      <c r="F438" s="2"/>
      <c r="G438" s="2"/>
      <c r="H438" s="26">
        <v>10</v>
      </c>
      <c r="I438" s="26">
        <v>10000000</v>
      </c>
      <c r="J438" s="26">
        <v>10000000</v>
      </c>
      <c r="K438" s="27" t="s">
        <v>200</v>
      </c>
      <c r="L438" s="27" t="s">
        <v>234</v>
      </c>
      <c r="M438" s="27" t="s">
        <v>200</v>
      </c>
      <c r="N438" s="27" t="s">
        <v>234</v>
      </c>
      <c r="O438" s="28">
        <v>5</v>
      </c>
      <c r="P438" s="28">
        <v>0.5</v>
      </c>
      <c r="Q438" s="2">
        <v>3</v>
      </c>
      <c r="R438" s="2"/>
      <c r="S438" s="26">
        <v>100</v>
      </c>
      <c r="T438" s="26" t="s">
        <v>1815</v>
      </c>
      <c r="U438" s="26" t="s">
        <v>1815</v>
      </c>
      <c r="V438" s="30"/>
      <c r="W438" s="27" t="s">
        <v>200</v>
      </c>
      <c r="X438" s="27"/>
      <c r="Y438" s="27">
        <f t="shared" si="6"/>
        <v>123.9</v>
      </c>
      <c r="Z438" s="27">
        <v>123.9</v>
      </c>
    </row>
    <row r="439" spans="1:29" ht="12.75" customHeight="1">
      <c r="A439" s="2" t="s">
        <v>1036</v>
      </c>
      <c r="B439" s="2" t="s">
        <v>2313</v>
      </c>
      <c r="C439" s="2" t="s">
        <v>2313</v>
      </c>
      <c r="D439" s="2" t="s">
        <v>64</v>
      </c>
      <c r="E439" s="2">
        <v>151</v>
      </c>
      <c r="F439" s="2"/>
      <c r="G439" s="2"/>
      <c r="H439" s="26">
        <v>0.1</v>
      </c>
      <c r="I439" s="26">
        <v>100000</v>
      </c>
      <c r="J439" s="26">
        <v>100000</v>
      </c>
      <c r="K439" s="27" t="s">
        <v>200</v>
      </c>
      <c r="L439" s="27" t="s">
        <v>234</v>
      </c>
      <c r="M439" s="27" t="s">
        <v>200</v>
      </c>
      <c r="N439" s="27" t="s">
        <v>234</v>
      </c>
      <c r="O439" s="28">
        <v>50</v>
      </c>
      <c r="P439" s="28">
        <v>5</v>
      </c>
      <c r="Q439" s="2">
        <v>4</v>
      </c>
      <c r="R439" s="2"/>
      <c r="S439" s="26">
        <v>10</v>
      </c>
      <c r="T439" s="26" t="s">
        <v>1815</v>
      </c>
      <c r="U439" s="26" t="s">
        <v>1815</v>
      </c>
      <c r="V439" s="30"/>
      <c r="W439" s="27" t="s">
        <v>200</v>
      </c>
      <c r="X439" s="27"/>
      <c r="Y439" s="27">
        <f t="shared" si="6"/>
        <v>8.6388888888888887E-3</v>
      </c>
      <c r="Z439" s="27"/>
      <c r="AC439" s="6">
        <v>12.44</v>
      </c>
    </row>
    <row r="440" spans="1:29" ht="12.75" customHeight="1">
      <c r="A440" s="2" t="s">
        <v>1058</v>
      </c>
      <c r="B440" s="2" t="s">
        <v>2314</v>
      </c>
      <c r="C440" s="2" t="s">
        <v>2314</v>
      </c>
      <c r="D440" s="2" t="s">
        <v>65</v>
      </c>
      <c r="E440" s="2">
        <v>151</v>
      </c>
      <c r="F440" s="2"/>
      <c r="G440" s="2"/>
      <c r="H440" s="26">
        <v>1</v>
      </c>
      <c r="I440" s="26">
        <v>1000000</v>
      </c>
      <c r="J440" s="26">
        <v>1000000</v>
      </c>
      <c r="K440" s="27">
        <v>20000</v>
      </c>
      <c r="L440" s="27">
        <v>20000000000</v>
      </c>
      <c r="M440" s="27">
        <v>200000</v>
      </c>
      <c r="N440" s="27">
        <v>200000000000</v>
      </c>
      <c r="O440" s="28">
        <v>5</v>
      </c>
      <c r="P440" s="28">
        <v>0.5</v>
      </c>
      <c r="Q440" s="2">
        <v>3</v>
      </c>
      <c r="R440" s="2"/>
      <c r="S440" s="26">
        <v>100</v>
      </c>
      <c r="T440" s="26" t="s">
        <v>1815</v>
      </c>
      <c r="U440" s="26" t="s">
        <v>1815</v>
      </c>
      <c r="V440" s="30"/>
      <c r="W440" s="27" t="s">
        <v>200</v>
      </c>
      <c r="X440" s="27" t="s">
        <v>200</v>
      </c>
      <c r="Y440" s="27">
        <f t="shared" si="6"/>
        <v>1.1833333333333333</v>
      </c>
      <c r="Z440" s="27"/>
      <c r="AB440" s="6">
        <v>28.4</v>
      </c>
    </row>
    <row r="441" spans="1:29" ht="12.75" customHeight="1">
      <c r="A441" s="2" t="s">
        <v>1072</v>
      </c>
      <c r="B441" s="2" t="s">
        <v>2315</v>
      </c>
      <c r="C441" s="2" t="s">
        <v>2315</v>
      </c>
      <c r="D441" s="2" t="s">
        <v>66</v>
      </c>
      <c r="E441" s="2">
        <v>151</v>
      </c>
      <c r="F441" s="2"/>
      <c r="G441" s="2"/>
      <c r="H441" s="26">
        <v>100</v>
      </c>
      <c r="I441" s="26">
        <v>100000000</v>
      </c>
      <c r="J441" s="26">
        <v>100000000</v>
      </c>
      <c r="K441" s="27">
        <v>400000</v>
      </c>
      <c r="L441" s="27">
        <v>400000000000</v>
      </c>
      <c r="M441" s="27">
        <v>500000000</v>
      </c>
      <c r="N441" s="27">
        <v>500000000000000</v>
      </c>
      <c r="O441" s="28">
        <v>5</v>
      </c>
      <c r="P441" s="28">
        <v>0.05</v>
      </c>
      <c r="Q441" s="2">
        <v>2</v>
      </c>
      <c r="R441" s="2"/>
      <c r="S441" s="26">
        <v>10000</v>
      </c>
      <c r="T441" s="26">
        <v>1000</v>
      </c>
      <c r="U441" s="26">
        <v>10000</v>
      </c>
      <c r="V441" s="30"/>
      <c r="W441" s="27"/>
      <c r="X441" s="27" t="s">
        <v>200</v>
      </c>
      <c r="Y441" s="27">
        <f t="shared" si="6"/>
        <v>32850</v>
      </c>
      <c r="Z441" s="27"/>
      <c r="AA441" s="6">
        <v>90</v>
      </c>
    </row>
    <row r="442" spans="1:29" ht="12.75" customHeight="1">
      <c r="A442" s="2" t="s">
        <v>1133</v>
      </c>
      <c r="B442" s="2" t="s">
        <v>2316</v>
      </c>
      <c r="C442" s="2" t="s">
        <v>2316</v>
      </c>
      <c r="D442" s="2" t="s">
        <v>69</v>
      </c>
      <c r="E442" s="2">
        <v>151</v>
      </c>
      <c r="F442" s="2"/>
      <c r="G442" s="2"/>
      <c r="H442" s="26">
        <v>1</v>
      </c>
      <c r="I442" s="26">
        <v>1000000</v>
      </c>
      <c r="J442" s="26">
        <v>1000000</v>
      </c>
      <c r="K442" s="27" t="s">
        <v>200</v>
      </c>
      <c r="L442" s="27" t="s">
        <v>234</v>
      </c>
      <c r="M442" s="27" t="s">
        <v>200</v>
      </c>
      <c r="N442" s="27" t="s">
        <v>234</v>
      </c>
      <c r="O442" s="28">
        <v>5</v>
      </c>
      <c r="P442" s="28">
        <v>0.5</v>
      </c>
      <c r="Q442" s="2">
        <v>3</v>
      </c>
      <c r="R442" s="2"/>
      <c r="S442" s="26">
        <v>10</v>
      </c>
      <c r="T442" s="26" t="s">
        <v>1815</v>
      </c>
      <c r="U442" s="26" t="s">
        <v>1815</v>
      </c>
      <c r="V442" s="30"/>
      <c r="W442" s="27" t="s">
        <v>200</v>
      </c>
      <c r="X442" s="27"/>
      <c r="Y442" s="27">
        <f t="shared" si="6"/>
        <v>0.73370833333333341</v>
      </c>
      <c r="Z442" s="27"/>
      <c r="AB442" s="6">
        <v>17.609000000000002</v>
      </c>
    </row>
    <row r="443" spans="1:29" ht="12.75" customHeight="1">
      <c r="A443" s="2" t="s">
        <v>1097</v>
      </c>
      <c r="B443" s="2" t="s">
        <v>2317</v>
      </c>
      <c r="C443" s="2" t="s">
        <v>2317</v>
      </c>
      <c r="D443" s="2" t="s">
        <v>67</v>
      </c>
      <c r="E443" s="2">
        <v>152</v>
      </c>
      <c r="F443" s="2" t="s">
        <v>156</v>
      </c>
      <c r="G443" s="2"/>
      <c r="H443" s="26">
        <v>1</v>
      </c>
      <c r="I443" s="26">
        <v>1000000</v>
      </c>
      <c r="J443" s="26">
        <v>1000000</v>
      </c>
      <c r="K443" s="27">
        <v>8000</v>
      </c>
      <c r="L443" s="27">
        <v>8000000000</v>
      </c>
      <c r="M443" s="27">
        <v>200000</v>
      </c>
      <c r="N443" s="27">
        <v>200000000000</v>
      </c>
      <c r="O443" s="28">
        <v>5</v>
      </c>
      <c r="P443" s="28">
        <v>0.5</v>
      </c>
      <c r="Q443" s="2">
        <v>3</v>
      </c>
      <c r="R443" s="2"/>
      <c r="S443" s="26">
        <v>100</v>
      </c>
      <c r="T443" s="26">
        <v>100</v>
      </c>
      <c r="U443" s="26">
        <v>100</v>
      </c>
      <c r="V443" s="30"/>
      <c r="W443" s="27" t="s">
        <v>200</v>
      </c>
      <c r="X443" s="27" t="s">
        <v>200</v>
      </c>
      <c r="Y443" s="27">
        <f t="shared" si="6"/>
        <v>0.38798333333333335</v>
      </c>
      <c r="Z443" s="27"/>
      <c r="AB443" s="6">
        <v>9.3116000000000003</v>
      </c>
    </row>
    <row r="444" spans="1:29" ht="12.75" customHeight="1">
      <c r="A444" s="2" t="s">
        <v>1095</v>
      </c>
      <c r="B444" s="2" t="s">
        <v>2318</v>
      </c>
      <c r="C444" s="2" t="s">
        <v>2318</v>
      </c>
      <c r="D444" s="2" t="s">
        <v>67</v>
      </c>
      <c r="E444" s="2">
        <v>152</v>
      </c>
      <c r="F444" s="2"/>
      <c r="G444" s="2"/>
      <c r="H444" s="26">
        <v>1</v>
      </c>
      <c r="I444" s="26">
        <v>1000000</v>
      </c>
      <c r="J444" s="26">
        <v>1000000</v>
      </c>
      <c r="K444" s="27">
        <v>10000</v>
      </c>
      <c r="L444" s="27">
        <v>10000000000</v>
      </c>
      <c r="M444" s="27">
        <v>60000</v>
      </c>
      <c r="N444" s="27">
        <v>60000000000</v>
      </c>
      <c r="O444" s="28">
        <v>5</v>
      </c>
      <c r="P444" s="28">
        <v>0.05</v>
      </c>
      <c r="Q444" s="2">
        <v>2</v>
      </c>
      <c r="R444" s="2"/>
      <c r="S444" s="26">
        <v>10</v>
      </c>
      <c r="T444" s="26">
        <v>0.1</v>
      </c>
      <c r="U444" s="26">
        <v>10</v>
      </c>
      <c r="V444" s="30"/>
      <c r="W444" s="27" t="s">
        <v>200</v>
      </c>
      <c r="X444" s="27" t="s">
        <v>200</v>
      </c>
      <c r="Y444" s="27">
        <f t="shared" si="6"/>
        <v>4933.7049999999999</v>
      </c>
      <c r="Z444" s="27"/>
      <c r="AA444" s="6">
        <v>13.516999999999999</v>
      </c>
    </row>
    <row r="445" spans="1:29" ht="12.75" customHeight="1">
      <c r="A445" s="2" t="s">
        <v>1121</v>
      </c>
      <c r="B445" s="2" t="s">
        <v>2319</v>
      </c>
      <c r="C445" s="2" t="s">
        <v>2319</v>
      </c>
      <c r="D445" s="2" t="s">
        <v>68</v>
      </c>
      <c r="E445" s="2">
        <v>152</v>
      </c>
      <c r="F445" s="2"/>
      <c r="G445" s="2"/>
      <c r="H445" s="26">
        <v>0.01</v>
      </c>
      <c r="I445" s="26">
        <v>10000</v>
      </c>
      <c r="J445" s="26">
        <v>10000</v>
      </c>
      <c r="K445" s="27" t="s">
        <v>200</v>
      </c>
      <c r="L445" s="27" t="s">
        <v>234</v>
      </c>
      <c r="M445" s="27" t="s">
        <v>200</v>
      </c>
      <c r="N445" s="27" t="s">
        <v>234</v>
      </c>
      <c r="O445" s="28">
        <v>50</v>
      </c>
      <c r="P445" s="28">
        <v>5</v>
      </c>
      <c r="Q445" s="2">
        <v>4</v>
      </c>
      <c r="R445" s="2"/>
      <c r="S445" s="26">
        <v>10</v>
      </c>
      <c r="T445" s="26" t="s">
        <v>1815</v>
      </c>
      <c r="U445" s="26" t="s">
        <v>1815</v>
      </c>
      <c r="V445" s="30"/>
      <c r="W445" s="27" t="s">
        <v>200</v>
      </c>
      <c r="X445" s="27"/>
      <c r="Y445" s="27">
        <f t="shared" si="6"/>
        <v>3.942E+16</v>
      </c>
      <c r="Z445" s="27"/>
      <c r="AA445" s="73">
        <v>108000000000000</v>
      </c>
    </row>
    <row r="446" spans="1:29" ht="12.75" customHeight="1">
      <c r="A446" s="2" t="s">
        <v>1123</v>
      </c>
      <c r="B446" s="2" t="s">
        <v>2320</v>
      </c>
      <c r="C446" s="2" t="s">
        <v>2320</v>
      </c>
      <c r="D446" s="2" t="s">
        <v>68</v>
      </c>
      <c r="E446" s="2">
        <v>153</v>
      </c>
      <c r="F446" s="2"/>
      <c r="G446" s="2"/>
      <c r="H446" s="26">
        <v>10</v>
      </c>
      <c r="I446" s="26">
        <v>10000000</v>
      </c>
      <c r="J446" s="26">
        <v>10000000</v>
      </c>
      <c r="K446" s="27">
        <v>100000</v>
      </c>
      <c r="L446" s="27">
        <v>100000000000</v>
      </c>
      <c r="M446" s="27">
        <v>1000000</v>
      </c>
      <c r="N446" s="27">
        <v>1000000000000</v>
      </c>
      <c r="O446" s="28">
        <v>5</v>
      </c>
      <c r="P446" s="28">
        <v>0.5</v>
      </c>
      <c r="Q446" s="2">
        <v>3</v>
      </c>
      <c r="R446" s="2"/>
      <c r="S446" s="26">
        <v>100</v>
      </c>
      <c r="T446" s="26">
        <v>10</v>
      </c>
      <c r="U446" s="26">
        <v>100</v>
      </c>
      <c r="V446" s="30"/>
      <c r="W446" s="27" t="s">
        <v>200</v>
      </c>
      <c r="X446" s="27" t="s">
        <v>200</v>
      </c>
      <c r="Y446" s="27">
        <f t="shared" si="6"/>
        <v>240.4</v>
      </c>
      <c r="Z446" s="27">
        <v>240.4</v>
      </c>
    </row>
    <row r="447" spans="1:29" ht="12.75" customHeight="1">
      <c r="A447" s="2" t="s">
        <v>1074</v>
      </c>
      <c r="B447" s="2" t="s">
        <v>2321</v>
      </c>
      <c r="C447" s="2" t="s">
        <v>2321</v>
      </c>
      <c r="D447" s="2" t="s">
        <v>66</v>
      </c>
      <c r="E447" s="2">
        <v>153</v>
      </c>
      <c r="F447" s="2"/>
      <c r="G447" s="2"/>
      <c r="H447" s="26">
        <v>1</v>
      </c>
      <c r="I447" s="26">
        <v>1000000</v>
      </c>
      <c r="J447" s="26">
        <v>1000000</v>
      </c>
      <c r="K447" s="27">
        <v>90000</v>
      </c>
      <c r="L447" s="27">
        <v>90000000000</v>
      </c>
      <c r="M447" s="27">
        <v>2000000</v>
      </c>
      <c r="N447" s="27">
        <v>2000000000000</v>
      </c>
      <c r="O447" s="28">
        <v>5</v>
      </c>
      <c r="P447" s="28">
        <v>0.5</v>
      </c>
      <c r="Q447" s="2">
        <v>3</v>
      </c>
      <c r="R447" s="2"/>
      <c r="S447" s="26">
        <v>100</v>
      </c>
      <c r="T447" s="26">
        <v>100</v>
      </c>
      <c r="U447" s="26">
        <v>100</v>
      </c>
      <c r="V447" s="30"/>
      <c r="W447" s="27" t="s">
        <v>200</v>
      </c>
      <c r="X447" s="27" t="s">
        <v>200</v>
      </c>
      <c r="Y447" s="27">
        <f t="shared" si="6"/>
        <v>1.9284999999999999</v>
      </c>
      <c r="Z447" s="27"/>
      <c r="AB447" s="6">
        <v>46.283999999999999</v>
      </c>
    </row>
    <row r="448" spans="1:29" ht="12.75" customHeight="1">
      <c r="A448" s="2" t="s">
        <v>1135</v>
      </c>
      <c r="B448" s="2" t="s">
        <v>2322</v>
      </c>
      <c r="C448" s="2" t="s">
        <v>2322</v>
      </c>
      <c r="D448" s="2" t="s">
        <v>69</v>
      </c>
      <c r="E448" s="2">
        <v>153</v>
      </c>
      <c r="F448" s="2"/>
      <c r="G448" s="2"/>
      <c r="H448" s="26">
        <v>10</v>
      </c>
      <c r="I448" s="26">
        <v>10000000</v>
      </c>
      <c r="J448" s="26">
        <v>10000000</v>
      </c>
      <c r="K448" s="27" t="s">
        <v>200</v>
      </c>
      <c r="L448" s="27" t="s">
        <v>234</v>
      </c>
      <c r="M448" s="27" t="s">
        <v>200</v>
      </c>
      <c r="N448" s="27" t="s">
        <v>234</v>
      </c>
      <c r="O448" s="28">
        <v>5</v>
      </c>
      <c r="P448" s="28">
        <v>0.5</v>
      </c>
      <c r="Q448" s="2">
        <v>3</v>
      </c>
      <c r="R448" s="2"/>
      <c r="S448" s="26">
        <v>100</v>
      </c>
      <c r="T448" s="26" t="s">
        <v>1815</v>
      </c>
      <c r="U448" s="26" t="s">
        <v>1815</v>
      </c>
      <c r="V448" s="30"/>
      <c r="W448" s="27" t="s">
        <v>200</v>
      </c>
      <c r="X448" s="27"/>
      <c r="Y448" s="27">
        <f t="shared" si="6"/>
        <v>2.34</v>
      </c>
      <c r="Z448" s="27">
        <v>2.34</v>
      </c>
    </row>
    <row r="449" spans="1:29" ht="12.75" customHeight="1">
      <c r="A449" s="2" t="s">
        <v>1099</v>
      </c>
      <c r="B449" s="2" t="s">
        <v>2323</v>
      </c>
      <c r="C449" s="2" t="s">
        <v>2323</v>
      </c>
      <c r="D449" s="2" t="s">
        <v>67</v>
      </c>
      <c r="E449" s="2">
        <v>154</v>
      </c>
      <c r="F449" s="2"/>
      <c r="G449" s="2"/>
      <c r="H449" s="26">
        <v>1</v>
      </c>
      <c r="I449" s="26">
        <v>1000000</v>
      </c>
      <c r="J449" s="26">
        <v>1000000</v>
      </c>
      <c r="K449" s="27">
        <v>9000</v>
      </c>
      <c r="L449" s="27">
        <v>9000000000</v>
      </c>
      <c r="M449" s="27">
        <v>60000</v>
      </c>
      <c r="N449" s="27">
        <v>60000000000</v>
      </c>
      <c r="O449" s="28">
        <v>5</v>
      </c>
      <c r="P449" s="28">
        <v>0.05</v>
      </c>
      <c r="Q449" s="2">
        <v>2</v>
      </c>
      <c r="R449" s="2"/>
      <c r="S449" s="26">
        <v>10</v>
      </c>
      <c r="T449" s="26">
        <v>0.1</v>
      </c>
      <c r="U449" s="26">
        <v>10</v>
      </c>
      <c r="V449" s="30"/>
      <c r="W449" s="27" t="s">
        <v>200</v>
      </c>
      <c r="X449" s="27" t="s">
        <v>200</v>
      </c>
      <c r="Y449" s="27">
        <f t="shared" si="6"/>
        <v>3139.3650000000002</v>
      </c>
      <c r="Z449" s="27"/>
      <c r="AA449" s="6">
        <v>8.6010000000000009</v>
      </c>
    </row>
    <row r="450" spans="1:29" ht="12.75" customHeight="1">
      <c r="A450" s="2" t="s">
        <v>1137</v>
      </c>
      <c r="B450" s="2" t="s">
        <v>2324</v>
      </c>
      <c r="C450" s="2" t="s">
        <v>2324</v>
      </c>
      <c r="D450" s="2" t="s">
        <v>69</v>
      </c>
      <c r="E450" s="2">
        <v>154</v>
      </c>
      <c r="F450" s="2"/>
      <c r="G450" s="2"/>
      <c r="H450" s="26">
        <v>1</v>
      </c>
      <c r="I450" s="26">
        <v>1000000</v>
      </c>
      <c r="J450" s="26">
        <v>1000000</v>
      </c>
      <c r="K450" s="27" t="s">
        <v>200</v>
      </c>
      <c r="L450" s="27" t="s">
        <v>234</v>
      </c>
      <c r="M450" s="27" t="s">
        <v>200</v>
      </c>
      <c r="N450" s="27" t="s">
        <v>234</v>
      </c>
      <c r="O450" s="28">
        <v>5</v>
      </c>
      <c r="P450" s="28">
        <v>0.5</v>
      </c>
      <c r="Q450" s="2">
        <v>3</v>
      </c>
      <c r="R450" s="2"/>
      <c r="S450" s="26">
        <v>10</v>
      </c>
      <c r="T450" s="26" t="s">
        <v>1815</v>
      </c>
      <c r="U450" s="26" t="s">
        <v>1815</v>
      </c>
      <c r="V450" s="30"/>
      <c r="W450" s="27" t="s">
        <v>200</v>
      </c>
      <c r="X450" s="27"/>
      <c r="Y450" s="27">
        <f t="shared" si="6"/>
        <v>0.89583333333333337</v>
      </c>
      <c r="Z450" s="27"/>
      <c r="AB450" s="6">
        <v>21.5</v>
      </c>
    </row>
    <row r="451" spans="1:29" ht="12.75" customHeight="1">
      <c r="A451" s="2" t="s">
        <v>1157</v>
      </c>
      <c r="B451" s="2" t="s">
        <v>2325</v>
      </c>
      <c r="C451" s="2" t="s">
        <v>2325</v>
      </c>
      <c r="D451" s="2" t="s">
        <v>70</v>
      </c>
      <c r="E451" s="2">
        <v>155</v>
      </c>
      <c r="F451" s="2"/>
      <c r="G451" s="2"/>
      <c r="H451" s="26">
        <v>1</v>
      </c>
      <c r="I451" s="26">
        <v>1000000</v>
      </c>
      <c r="J451" s="26">
        <v>1000000</v>
      </c>
      <c r="K451" s="27" t="s">
        <v>200</v>
      </c>
      <c r="L451" s="27" t="s">
        <v>234</v>
      </c>
      <c r="M451" s="27" t="s">
        <v>200</v>
      </c>
      <c r="N451" s="27" t="s">
        <v>234</v>
      </c>
      <c r="O451" s="28">
        <v>50</v>
      </c>
      <c r="P451" s="28">
        <v>5</v>
      </c>
      <c r="Q451" s="2">
        <v>4</v>
      </c>
      <c r="R451" s="2"/>
      <c r="S451" s="26">
        <v>10</v>
      </c>
      <c r="T451" s="26" t="s">
        <v>1815</v>
      </c>
      <c r="U451" s="26" t="s">
        <v>1815</v>
      </c>
      <c r="V451" s="30"/>
      <c r="W451" s="27" t="s">
        <v>200</v>
      </c>
      <c r="X451" s="27"/>
      <c r="Y451" s="27">
        <f t="shared" ref="Y451:Y514" si="7">Z451+AA451*365+AB451/24+AC451/(24*60)+AD451/(24*3600)</f>
        <v>0.41250000000000003</v>
      </c>
      <c r="Z451" s="27"/>
      <c r="AB451" s="6">
        <v>9.9</v>
      </c>
    </row>
    <row r="452" spans="1:29" ht="12.75" customHeight="1">
      <c r="A452" s="2" t="s">
        <v>1101</v>
      </c>
      <c r="B452" s="2" t="s">
        <v>2326</v>
      </c>
      <c r="C452" s="2" t="s">
        <v>2326</v>
      </c>
      <c r="D452" s="2" t="s">
        <v>67</v>
      </c>
      <c r="E452" s="2">
        <v>155</v>
      </c>
      <c r="F452" s="2"/>
      <c r="G452" s="2"/>
      <c r="H452" s="26">
        <v>10</v>
      </c>
      <c r="I452" s="26">
        <v>10000000</v>
      </c>
      <c r="J452" s="26">
        <v>10000000</v>
      </c>
      <c r="K452" s="27">
        <v>200000</v>
      </c>
      <c r="L452" s="27">
        <v>200000000000</v>
      </c>
      <c r="M452" s="27">
        <v>2000000</v>
      </c>
      <c r="N452" s="27">
        <v>2000000000000</v>
      </c>
      <c r="O452" s="28">
        <v>5</v>
      </c>
      <c r="P452" s="28">
        <v>0.05</v>
      </c>
      <c r="Q452" s="2">
        <v>2</v>
      </c>
      <c r="R452" s="2"/>
      <c r="S452" s="26">
        <v>100</v>
      </c>
      <c r="T452" s="26">
        <v>1</v>
      </c>
      <c r="U452" s="26">
        <v>100</v>
      </c>
      <c r="V452" s="30"/>
      <c r="W452" s="27" t="s">
        <v>200</v>
      </c>
      <c r="X452" s="27" t="s">
        <v>200</v>
      </c>
      <c r="Y452" s="27">
        <f t="shared" si="7"/>
        <v>1734.845</v>
      </c>
      <c r="Z452" s="27"/>
      <c r="AA452" s="6">
        <v>4.7530000000000001</v>
      </c>
    </row>
    <row r="453" spans="1:29" ht="12.75" customHeight="1">
      <c r="A453" s="2" t="s">
        <v>1167</v>
      </c>
      <c r="B453" s="2" t="s">
        <v>2327</v>
      </c>
      <c r="C453" s="2" t="s">
        <v>2327</v>
      </c>
      <c r="D453" s="2" t="s">
        <v>71</v>
      </c>
      <c r="E453" s="2">
        <v>155</v>
      </c>
      <c r="F453" s="2"/>
      <c r="G453" s="2"/>
      <c r="H453" s="26">
        <v>1</v>
      </c>
      <c r="I453" s="26">
        <v>1000000</v>
      </c>
      <c r="J453" s="26">
        <v>1000000</v>
      </c>
      <c r="K453" s="27" t="s">
        <v>200</v>
      </c>
      <c r="L453" s="27" t="s">
        <v>234</v>
      </c>
      <c r="M453" s="27" t="s">
        <v>200</v>
      </c>
      <c r="N453" s="27" t="s">
        <v>234</v>
      </c>
      <c r="O453" s="28">
        <v>50</v>
      </c>
      <c r="P453" s="28">
        <v>5</v>
      </c>
      <c r="Q453" s="2">
        <v>4</v>
      </c>
      <c r="R453" s="2"/>
      <c r="S453" s="26">
        <v>100</v>
      </c>
      <c r="T453" s="26" t="s">
        <v>1815</v>
      </c>
      <c r="U453" s="26" t="s">
        <v>1815</v>
      </c>
      <c r="V453" s="30"/>
      <c r="W453" s="27" t="s">
        <v>200</v>
      </c>
      <c r="X453" s="27"/>
      <c r="Y453" s="27">
        <f t="shared" si="7"/>
        <v>3.3333333333333333E-2</v>
      </c>
      <c r="Z453" s="27"/>
      <c r="AC453" s="6">
        <v>48</v>
      </c>
    </row>
    <row r="454" spans="1:29" ht="12.75" customHeight="1">
      <c r="A454" s="2" t="s">
        <v>1076</v>
      </c>
      <c r="B454" s="2" t="s">
        <v>2328</v>
      </c>
      <c r="C454" s="2" t="s">
        <v>2328</v>
      </c>
      <c r="D454" s="2" t="s">
        <v>66</v>
      </c>
      <c r="E454" s="2">
        <v>155</v>
      </c>
      <c r="F454" s="2"/>
      <c r="G454" s="2"/>
      <c r="H454" s="26">
        <v>1</v>
      </c>
      <c r="I454" s="26">
        <v>1000000</v>
      </c>
      <c r="J454" s="26">
        <v>1000000</v>
      </c>
      <c r="K454" s="27" t="s">
        <v>200</v>
      </c>
      <c r="L454" s="27" t="s">
        <v>234</v>
      </c>
      <c r="M454" s="27" t="s">
        <v>200</v>
      </c>
      <c r="N454" s="27" t="s">
        <v>234</v>
      </c>
      <c r="O454" s="28">
        <v>50</v>
      </c>
      <c r="P454" s="28">
        <v>5</v>
      </c>
      <c r="Q454" s="2">
        <v>4</v>
      </c>
      <c r="R454" s="2"/>
      <c r="S454" s="26">
        <v>100</v>
      </c>
      <c r="T454" s="26" t="s">
        <v>1815</v>
      </c>
      <c r="U454" s="26" t="s">
        <v>1815</v>
      </c>
      <c r="V454" s="30"/>
      <c r="W454" s="27" t="s">
        <v>200</v>
      </c>
      <c r="X454" s="27"/>
      <c r="Y454" s="27">
        <f t="shared" si="7"/>
        <v>1.5486111111111112E-2</v>
      </c>
      <c r="Z454" s="27"/>
      <c r="AC454" s="6">
        <v>22.3</v>
      </c>
    </row>
    <row r="455" spans="1:29" ht="12.75" customHeight="1">
      <c r="A455" s="2" t="s">
        <v>1139</v>
      </c>
      <c r="B455" s="2" t="s">
        <v>2329</v>
      </c>
      <c r="C455" s="2" t="s">
        <v>2329</v>
      </c>
      <c r="D455" s="2" t="s">
        <v>69</v>
      </c>
      <c r="E455" s="2">
        <v>155</v>
      </c>
      <c r="F455" s="2"/>
      <c r="G455" s="2"/>
      <c r="H455" s="26">
        <v>10</v>
      </c>
      <c r="I455" s="26">
        <v>10000000</v>
      </c>
      <c r="J455" s="26">
        <v>10000000</v>
      </c>
      <c r="K455" s="27" t="s">
        <v>200</v>
      </c>
      <c r="L455" s="27" t="s">
        <v>234</v>
      </c>
      <c r="M455" s="27" t="s">
        <v>200</v>
      </c>
      <c r="N455" s="27" t="s">
        <v>234</v>
      </c>
      <c r="O455" s="28">
        <v>5</v>
      </c>
      <c r="P455" s="28">
        <v>0.5</v>
      </c>
      <c r="Q455" s="2">
        <v>3</v>
      </c>
      <c r="R455" s="2"/>
      <c r="S455" s="26">
        <v>100</v>
      </c>
      <c r="T455" s="26" t="s">
        <v>1815</v>
      </c>
      <c r="U455" s="26" t="s">
        <v>1815</v>
      </c>
      <c r="V455" s="30"/>
      <c r="W455" s="27" t="s">
        <v>200</v>
      </c>
      <c r="X455" s="27"/>
      <c r="Y455" s="27">
        <f t="shared" si="7"/>
        <v>5.32</v>
      </c>
      <c r="Z455" s="27">
        <v>5.32</v>
      </c>
    </row>
    <row r="456" spans="1:29" ht="12.75" customHeight="1">
      <c r="A456" s="2" t="s">
        <v>1103</v>
      </c>
      <c r="B456" s="2" t="s">
        <v>2330</v>
      </c>
      <c r="C456" s="2" t="s">
        <v>2330</v>
      </c>
      <c r="D456" s="2" t="s">
        <v>67</v>
      </c>
      <c r="E456" s="2">
        <v>156</v>
      </c>
      <c r="F456" s="2"/>
      <c r="G456" s="2"/>
      <c r="H456" s="26">
        <v>1</v>
      </c>
      <c r="I456" s="26">
        <v>1000000</v>
      </c>
      <c r="J456" s="26">
        <v>1000000</v>
      </c>
      <c r="K456" s="27">
        <v>7000</v>
      </c>
      <c r="L456" s="27">
        <v>7000000000</v>
      </c>
      <c r="M456" s="27">
        <v>50000</v>
      </c>
      <c r="N456" s="27">
        <v>50000000000</v>
      </c>
      <c r="O456" s="28">
        <v>5</v>
      </c>
      <c r="P456" s="28">
        <v>0.5</v>
      </c>
      <c r="Q456" s="2">
        <v>3</v>
      </c>
      <c r="R456" s="2"/>
      <c r="S456" s="26">
        <v>10</v>
      </c>
      <c r="T456" s="26" t="s">
        <v>1815</v>
      </c>
      <c r="U456" s="26" t="s">
        <v>1815</v>
      </c>
      <c r="V456" s="30"/>
      <c r="W456" s="27" t="s">
        <v>200</v>
      </c>
      <c r="X456" s="27" t="s">
        <v>200</v>
      </c>
      <c r="Y456" s="27">
        <f t="shared" si="7"/>
        <v>15.19</v>
      </c>
      <c r="Z456" s="27">
        <v>15.19</v>
      </c>
    </row>
    <row r="457" spans="1:29" ht="12.75" customHeight="1">
      <c r="A457" s="2" t="s">
        <v>1078</v>
      </c>
      <c r="B457" s="2" t="s">
        <v>2331</v>
      </c>
      <c r="C457" s="2" t="s">
        <v>2331</v>
      </c>
      <c r="D457" s="2" t="s">
        <v>66</v>
      </c>
      <c r="E457" s="2">
        <v>156</v>
      </c>
      <c r="F457" s="2"/>
      <c r="G457" s="2"/>
      <c r="H457" s="26">
        <v>1</v>
      </c>
      <c r="I457" s="26">
        <v>1000000</v>
      </c>
      <c r="J457" s="26">
        <v>1000000</v>
      </c>
      <c r="K457" s="27" t="s">
        <v>200</v>
      </c>
      <c r="L457" s="27" t="s">
        <v>234</v>
      </c>
      <c r="M457" s="27" t="s">
        <v>200</v>
      </c>
      <c r="N457" s="27" t="s">
        <v>234</v>
      </c>
      <c r="O457" s="28">
        <v>5</v>
      </c>
      <c r="P457" s="28">
        <v>0.5</v>
      </c>
      <c r="Q457" s="2">
        <v>3</v>
      </c>
      <c r="R457" s="2"/>
      <c r="S457" s="26">
        <v>100</v>
      </c>
      <c r="T457" s="26" t="s">
        <v>1815</v>
      </c>
      <c r="U457" s="26" t="s">
        <v>1815</v>
      </c>
      <c r="V457" s="30"/>
      <c r="W457" s="27" t="s">
        <v>200</v>
      </c>
      <c r="X457" s="27"/>
      <c r="Y457" s="27">
        <f t="shared" si="7"/>
        <v>0.39166666666666666</v>
      </c>
      <c r="Z457" s="27"/>
      <c r="AB457" s="6">
        <v>9.4</v>
      </c>
    </row>
    <row r="458" spans="1:29" ht="12.75" customHeight="1">
      <c r="A458" s="2" t="s">
        <v>1143</v>
      </c>
      <c r="B458" s="2" t="s">
        <v>2332</v>
      </c>
      <c r="C458" s="2" t="s">
        <v>2332</v>
      </c>
      <c r="D458" s="2" t="s">
        <v>69</v>
      </c>
      <c r="E458" s="2">
        <v>156</v>
      </c>
      <c r="F458" s="2" t="s">
        <v>156</v>
      </c>
      <c r="G458" s="13" t="s">
        <v>163</v>
      </c>
      <c r="H458" s="26">
        <v>10</v>
      </c>
      <c r="I458" s="26">
        <v>10000000</v>
      </c>
      <c r="J458" s="26">
        <v>10000000</v>
      </c>
      <c r="K458" s="27" t="s">
        <v>200</v>
      </c>
      <c r="L458" s="27" t="s">
        <v>234</v>
      </c>
      <c r="M458" s="27" t="s">
        <v>200</v>
      </c>
      <c r="N458" s="27" t="s">
        <v>234</v>
      </c>
      <c r="O458" s="28">
        <v>5</v>
      </c>
      <c r="P458" s="28">
        <v>0.5</v>
      </c>
      <c r="Q458" s="2">
        <v>3</v>
      </c>
      <c r="R458" s="2" t="s">
        <v>120</v>
      </c>
      <c r="S458" s="26">
        <v>1000</v>
      </c>
      <c r="T458" s="26" t="s">
        <v>1815</v>
      </c>
      <c r="U458" s="26" t="s">
        <v>1815</v>
      </c>
      <c r="V458" s="30"/>
      <c r="W458" s="27" t="s">
        <v>120</v>
      </c>
      <c r="X458" s="27"/>
      <c r="Y458" s="27">
        <f t="shared" si="7"/>
        <v>1.0166666666666666</v>
      </c>
      <c r="Z458" s="27"/>
      <c r="AB458" s="6">
        <v>24.4</v>
      </c>
    </row>
    <row r="459" spans="1:29" ht="12.75" customHeight="1">
      <c r="A459" s="2" t="s">
        <v>1146</v>
      </c>
      <c r="B459" s="2" t="s">
        <v>2333</v>
      </c>
      <c r="C459" s="2" t="s">
        <v>2333</v>
      </c>
      <c r="D459" s="2" t="s">
        <v>69</v>
      </c>
      <c r="E459" s="2">
        <v>156</v>
      </c>
      <c r="F459" s="2" t="s">
        <v>156</v>
      </c>
      <c r="G459" s="13" t="s">
        <v>164</v>
      </c>
      <c r="H459" s="26">
        <v>10</v>
      </c>
      <c r="I459" s="26">
        <v>10000000</v>
      </c>
      <c r="J459" s="26">
        <v>10000000</v>
      </c>
      <c r="K459" s="27" t="s">
        <v>200</v>
      </c>
      <c r="L459" s="27" t="s">
        <v>234</v>
      </c>
      <c r="M459" s="27" t="s">
        <v>200</v>
      </c>
      <c r="N459" s="27" t="s">
        <v>234</v>
      </c>
      <c r="O459" s="28">
        <v>50</v>
      </c>
      <c r="P459" s="28">
        <v>5</v>
      </c>
      <c r="Q459" s="2">
        <v>4</v>
      </c>
      <c r="R459" s="2" t="s">
        <v>121</v>
      </c>
      <c r="S459" s="26">
        <v>10000</v>
      </c>
      <c r="T459" s="26" t="s">
        <v>1815</v>
      </c>
      <c r="U459" s="26" t="s">
        <v>1815</v>
      </c>
      <c r="V459" s="30"/>
      <c r="W459" s="27" t="s">
        <v>121</v>
      </c>
      <c r="X459" s="27"/>
      <c r="Y459" s="27">
        <f t="shared" si="7"/>
        <v>0.22083333333333333</v>
      </c>
      <c r="Z459" s="27"/>
      <c r="AB459" s="6">
        <v>5.3</v>
      </c>
    </row>
    <row r="460" spans="1:29" ht="12.75" customHeight="1">
      <c r="A460" s="2" t="s">
        <v>1141</v>
      </c>
      <c r="B460" s="2" t="s">
        <v>2334</v>
      </c>
      <c r="C460" s="2" t="s">
        <v>2334</v>
      </c>
      <c r="D460" s="2" t="s">
        <v>69</v>
      </c>
      <c r="E460" s="2">
        <v>156</v>
      </c>
      <c r="F460" s="2"/>
      <c r="G460" s="2"/>
      <c r="H460" s="26">
        <v>1</v>
      </c>
      <c r="I460" s="26">
        <v>1000000</v>
      </c>
      <c r="J460" s="26">
        <v>1000000</v>
      </c>
      <c r="K460" s="27" t="s">
        <v>200</v>
      </c>
      <c r="L460" s="27" t="s">
        <v>234</v>
      </c>
      <c r="M460" s="27" t="s">
        <v>200</v>
      </c>
      <c r="N460" s="27" t="s">
        <v>234</v>
      </c>
      <c r="O460" s="28">
        <v>5</v>
      </c>
      <c r="P460" s="28">
        <v>0.5</v>
      </c>
      <c r="Q460" s="2">
        <v>3</v>
      </c>
      <c r="R460" s="2"/>
      <c r="S460" s="26">
        <v>10</v>
      </c>
      <c r="T460" s="26" t="s">
        <v>1815</v>
      </c>
      <c r="U460" s="26" t="s">
        <v>1815</v>
      </c>
      <c r="V460" s="30"/>
      <c r="W460" s="27" t="s">
        <v>200</v>
      </c>
      <c r="X460" s="27"/>
      <c r="Y460" s="27">
        <f t="shared" si="7"/>
        <v>5.35</v>
      </c>
      <c r="Z460" s="27">
        <v>5.35</v>
      </c>
    </row>
    <row r="461" spans="1:29" ht="12.75" customHeight="1">
      <c r="A461" s="2" t="s">
        <v>1159</v>
      </c>
      <c r="B461" s="2" t="s">
        <v>2335</v>
      </c>
      <c r="C461" s="2" t="s">
        <v>2335</v>
      </c>
      <c r="D461" s="2" t="s">
        <v>70</v>
      </c>
      <c r="E461" s="2">
        <v>157</v>
      </c>
      <c r="F461" s="2"/>
      <c r="G461" s="2"/>
      <c r="H461" s="26">
        <v>1</v>
      </c>
      <c r="I461" s="26">
        <v>1000000</v>
      </c>
      <c r="J461" s="26">
        <v>1000000</v>
      </c>
      <c r="K461" s="27" t="s">
        <v>200</v>
      </c>
      <c r="L461" s="27" t="s">
        <v>234</v>
      </c>
      <c r="M461" s="27" t="s">
        <v>200</v>
      </c>
      <c r="N461" s="27" t="s">
        <v>234</v>
      </c>
      <c r="O461" s="28">
        <v>50</v>
      </c>
      <c r="P461" s="28">
        <v>5</v>
      </c>
      <c r="Q461" s="2">
        <v>4</v>
      </c>
      <c r="R461" s="2"/>
      <c r="S461" s="26">
        <v>100</v>
      </c>
      <c r="T461" s="26" t="s">
        <v>1815</v>
      </c>
      <c r="U461" s="26" t="s">
        <v>1815</v>
      </c>
      <c r="V461" s="30"/>
      <c r="W461" s="27" t="s">
        <v>200</v>
      </c>
      <c r="X461" s="27"/>
      <c r="Y461" s="27">
        <f t="shared" si="7"/>
        <v>0.33916666666666667</v>
      </c>
      <c r="Z461" s="27"/>
      <c r="AB461" s="6">
        <v>8.14</v>
      </c>
    </row>
    <row r="462" spans="1:29" ht="12.75" customHeight="1">
      <c r="A462" s="2" t="s">
        <v>1105</v>
      </c>
      <c r="B462" s="2" t="s">
        <v>2336</v>
      </c>
      <c r="C462" s="2" t="s">
        <v>2336</v>
      </c>
      <c r="D462" s="2" t="s">
        <v>67</v>
      </c>
      <c r="E462" s="2">
        <v>157</v>
      </c>
      <c r="F462" s="2"/>
      <c r="G462" s="2"/>
      <c r="H462" s="26">
        <v>1</v>
      </c>
      <c r="I462" s="26">
        <v>1000000</v>
      </c>
      <c r="J462" s="26">
        <v>1000000</v>
      </c>
      <c r="K462" s="27" t="s">
        <v>200</v>
      </c>
      <c r="L462" s="27" t="s">
        <v>234</v>
      </c>
      <c r="M462" s="27" t="s">
        <v>200</v>
      </c>
      <c r="N462" s="27" t="s">
        <v>234</v>
      </c>
      <c r="O462" s="28">
        <v>5</v>
      </c>
      <c r="P462" s="28">
        <v>0.5</v>
      </c>
      <c r="Q462" s="2">
        <v>3</v>
      </c>
      <c r="R462" s="2"/>
      <c r="S462" s="26">
        <v>100</v>
      </c>
      <c r="T462" s="26" t="s">
        <v>1815</v>
      </c>
      <c r="U462" s="26" t="s">
        <v>1815</v>
      </c>
      <c r="V462" s="30"/>
      <c r="W462" s="27" t="s">
        <v>200</v>
      </c>
      <c r="X462" s="27"/>
      <c r="Y462" s="27">
        <f t="shared" si="7"/>
        <v>0.63249999999999995</v>
      </c>
      <c r="Z462" s="27"/>
      <c r="AB462" s="6">
        <v>15.18</v>
      </c>
    </row>
    <row r="463" spans="1:29" ht="12.75" customHeight="1">
      <c r="A463" s="2" t="s">
        <v>1169</v>
      </c>
      <c r="B463" s="2" t="s">
        <v>2337</v>
      </c>
      <c r="C463" s="2" t="s">
        <v>2337</v>
      </c>
      <c r="D463" s="2" t="s">
        <v>71</v>
      </c>
      <c r="E463" s="2">
        <v>157</v>
      </c>
      <c r="F463" s="2"/>
      <c r="G463" s="2"/>
      <c r="H463" s="26">
        <v>1</v>
      </c>
      <c r="I463" s="26">
        <v>1000000</v>
      </c>
      <c r="J463" s="26">
        <v>1000000</v>
      </c>
      <c r="K463" s="27" t="s">
        <v>200</v>
      </c>
      <c r="L463" s="27" t="s">
        <v>234</v>
      </c>
      <c r="M463" s="27" t="s">
        <v>200</v>
      </c>
      <c r="N463" s="27" t="s">
        <v>234</v>
      </c>
      <c r="O463" s="28">
        <v>50</v>
      </c>
      <c r="P463" s="28">
        <v>5</v>
      </c>
      <c r="Q463" s="2">
        <v>4</v>
      </c>
      <c r="R463" s="2"/>
      <c r="S463" s="26">
        <v>100</v>
      </c>
      <c r="T463" s="26" t="s">
        <v>1815</v>
      </c>
      <c r="U463" s="26" t="s">
        <v>1815</v>
      </c>
      <c r="V463" s="30"/>
      <c r="W463" s="27" t="s">
        <v>200</v>
      </c>
      <c r="X463" s="27"/>
      <c r="Y463" s="27">
        <f t="shared" si="7"/>
        <v>8.7499999999999991E-3</v>
      </c>
      <c r="Z463" s="27"/>
      <c r="AC463" s="6">
        <v>12.6</v>
      </c>
    </row>
    <row r="464" spans="1:29" ht="12.75" customHeight="1">
      <c r="A464" s="2" t="s">
        <v>1149</v>
      </c>
      <c r="B464" s="2" t="s">
        <v>2338</v>
      </c>
      <c r="C464" s="2" t="s">
        <v>2338</v>
      </c>
      <c r="D464" s="2" t="s">
        <v>69</v>
      </c>
      <c r="E464" s="2">
        <v>157</v>
      </c>
      <c r="F464" s="2"/>
      <c r="G464" s="2"/>
      <c r="H464" s="26">
        <v>10</v>
      </c>
      <c r="I464" s="26">
        <v>10000000</v>
      </c>
      <c r="J464" s="26">
        <v>10000000</v>
      </c>
      <c r="K464" s="27">
        <v>400000</v>
      </c>
      <c r="L464" s="27">
        <v>400000000000</v>
      </c>
      <c r="M464" s="27">
        <v>100000000</v>
      </c>
      <c r="N464" s="27">
        <v>100000000000000</v>
      </c>
      <c r="O464" s="28">
        <v>5</v>
      </c>
      <c r="P464" s="28">
        <v>0.5</v>
      </c>
      <c r="Q464" s="2">
        <v>3</v>
      </c>
      <c r="R464" s="2"/>
      <c r="S464" s="26">
        <v>10000</v>
      </c>
      <c r="T464" s="26" t="s">
        <v>1815</v>
      </c>
      <c r="U464" s="26" t="s">
        <v>1815</v>
      </c>
      <c r="V464" s="30"/>
      <c r="W464" s="27" t="s">
        <v>200</v>
      </c>
      <c r="X464" s="27" t="s">
        <v>200</v>
      </c>
      <c r="Y464" s="27">
        <f t="shared" si="7"/>
        <v>25915</v>
      </c>
      <c r="Z464" s="27"/>
      <c r="AA464" s="6">
        <v>71</v>
      </c>
    </row>
    <row r="465" spans="1:29" ht="12.75" customHeight="1">
      <c r="A465" s="2" t="s">
        <v>1107</v>
      </c>
      <c r="B465" s="2" t="s">
        <v>2339</v>
      </c>
      <c r="C465" s="2" t="s">
        <v>2339</v>
      </c>
      <c r="D465" s="2" t="s">
        <v>67</v>
      </c>
      <c r="E465" s="2">
        <v>158</v>
      </c>
      <c r="F465" s="2"/>
      <c r="G465" s="2"/>
      <c r="H465" s="26">
        <v>0.1</v>
      </c>
      <c r="I465" s="26">
        <v>100000</v>
      </c>
      <c r="J465" s="26">
        <v>100000</v>
      </c>
      <c r="K465" s="27" t="s">
        <v>200</v>
      </c>
      <c r="L465" s="27" t="s">
        <v>234</v>
      </c>
      <c r="M465" s="27" t="s">
        <v>200</v>
      </c>
      <c r="N465" s="27" t="s">
        <v>234</v>
      </c>
      <c r="O465" s="28">
        <v>50</v>
      </c>
      <c r="P465" s="28">
        <v>5</v>
      </c>
      <c r="Q465" s="2">
        <v>4</v>
      </c>
      <c r="R465" s="2"/>
      <c r="S465" s="26">
        <v>10</v>
      </c>
      <c r="T465" s="26" t="s">
        <v>1815</v>
      </c>
      <c r="U465" s="26" t="s">
        <v>1815</v>
      </c>
      <c r="V465" s="30"/>
      <c r="W465" s="27" t="s">
        <v>200</v>
      </c>
      <c r="X465" s="27"/>
      <c r="Y465" s="27">
        <f t="shared" si="7"/>
        <v>3.1875000000000001E-2</v>
      </c>
      <c r="Z465" s="27"/>
      <c r="AC465" s="6">
        <v>45.9</v>
      </c>
    </row>
    <row r="466" spans="1:29" ht="12.75" customHeight="1">
      <c r="A466" s="2" t="s">
        <v>1151</v>
      </c>
      <c r="B466" s="2" t="s">
        <v>2340</v>
      </c>
      <c r="C466" s="2" t="s">
        <v>2340</v>
      </c>
      <c r="D466" s="2" t="s">
        <v>69</v>
      </c>
      <c r="E466" s="2">
        <v>158</v>
      </c>
      <c r="F466" s="2"/>
      <c r="G466" s="2"/>
      <c r="H466" s="26">
        <v>1</v>
      </c>
      <c r="I466" s="26">
        <v>1000000</v>
      </c>
      <c r="J466" s="26">
        <v>1000000</v>
      </c>
      <c r="K466" s="27">
        <v>10000</v>
      </c>
      <c r="L466" s="27">
        <v>10000000000</v>
      </c>
      <c r="M466" s="27">
        <v>90000</v>
      </c>
      <c r="N466" s="27">
        <v>90000000000</v>
      </c>
      <c r="O466" s="28">
        <v>5</v>
      </c>
      <c r="P466" s="28">
        <v>0.05</v>
      </c>
      <c r="Q466" s="2">
        <v>2</v>
      </c>
      <c r="R466" s="2"/>
      <c r="S466" s="26">
        <v>10</v>
      </c>
      <c r="T466" s="26" t="s">
        <v>1815</v>
      </c>
      <c r="U466" s="26" t="s">
        <v>1815</v>
      </c>
      <c r="V466" s="30"/>
      <c r="W466" s="27" t="s">
        <v>200</v>
      </c>
      <c r="X466" s="27" t="s">
        <v>200</v>
      </c>
      <c r="Y466" s="27">
        <f t="shared" si="7"/>
        <v>65700</v>
      </c>
      <c r="Z466" s="27"/>
      <c r="AA466" s="6">
        <v>180</v>
      </c>
    </row>
    <row r="467" spans="1:29" ht="12.75" customHeight="1">
      <c r="A467" s="2" t="s">
        <v>1161</v>
      </c>
      <c r="B467" s="2" t="s">
        <v>2341</v>
      </c>
      <c r="C467" s="2" t="s">
        <v>2341</v>
      </c>
      <c r="D467" s="2" t="s">
        <v>70</v>
      </c>
      <c r="E467" s="2">
        <v>159</v>
      </c>
      <c r="F467" s="2"/>
      <c r="G467" s="2"/>
      <c r="H467" s="26">
        <v>10</v>
      </c>
      <c r="I467" s="26">
        <v>10000000</v>
      </c>
      <c r="J467" s="26">
        <v>10000000</v>
      </c>
      <c r="K467" s="27">
        <v>200000</v>
      </c>
      <c r="L467" s="27">
        <v>200000000000</v>
      </c>
      <c r="M467" s="27">
        <v>6000000</v>
      </c>
      <c r="N467" s="27">
        <v>6000000000000</v>
      </c>
      <c r="O467" s="28">
        <v>5</v>
      </c>
      <c r="P467" s="28">
        <v>0.5</v>
      </c>
      <c r="Q467" s="2">
        <v>3</v>
      </c>
      <c r="R467" s="2"/>
      <c r="S467" s="26">
        <v>1000</v>
      </c>
      <c r="T467" s="26" t="s">
        <v>1815</v>
      </c>
      <c r="U467" s="26" t="s">
        <v>1815</v>
      </c>
      <c r="V467" s="30"/>
      <c r="W467" s="27" t="s">
        <v>200</v>
      </c>
      <c r="X467" s="27" t="s">
        <v>200</v>
      </c>
      <c r="Y467" s="27">
        <f t="shared" si="7"/>
        <v>144.4</v>
      </c>
      <c r="Z467" s="27">
        <v>144.4</v>
      </c>
    </row>
    <row r="468" spans="1:29" ht="12.75" customHeight="1">
      <c r="A468" s="2" t="s">
        <v>1125</v>
      </c>
      <c r="B468" s="2" t="s">
        <v>2342</v>
      </c>
      <c r="C468" s="2" t="s">
        <v>2342</v>
      </c>
      <c r="D468" s="2" t="s">
        <v>68</v>
      </c>
      <c r="E468" s="2">
        <v>159</v>
      </c>
      <c r="F468" s="2"/>
      <c r="G468" s="2"/>
      <c r="H468" s="26">
        <v>1</v>
      </c>
      <c r="I468" s="26">
        <v>1000000</v>
      </c>
      <c r="J468" s="26">
        <v>1000000</v>
      </c>
      <c r="K468" s="27">
        <v>30000</v>
      </c>
      <c r="L468" s="27">
        <v>30000000000</v>
      </c>
      <c r="M468" s="27">
        <v>2000000</v>
      </c>
      <c r="N468" s="27">
        <v>2000000000000</v>
      </c>
      <c r="O468" s="28">
        <v>5</v>
      </c>
      <c r="P468" s="28">
        <v>0.5</v>
      </c>
      <c r="Q468" s="2">
        <v>3</v>
      </c>
      <c r="R468" s="2"/>
      <c r="S468" s="26">
        <v>1000</v>
      </c>
      <c r="T468" s="26">
        <v>100</v>
      </c>
      <c r="U468" s="26">
        <v>1000</v>
      </c>
      <c r="V468" s="30"/>
      <c r="W468" s="27" t="s">
        <v>200</v>
      </c>
      <c r="X468" s="27" t="s">
        <v>200</v>
      </c>
      <c r="Y468" s="27">
        <f t="shared" si="7"/>
        <v>0.7699583333333333</v>
      </c>
      <c r="Z468" s="27"/>
      <c r="AB468" s="6">
        <v>18.478999999999999</v>
      </c>
    </row>
    <row r="469" spans="1:29" ht="12.75" customHeight="1">
      <c r="A469" s="2" t="s">
        <v>1171</v>
      </c>
      <c r="B469" s="2" t="s">
        <v>2343</v>
      </c>
      <c r="C469" s="2" t="s">
        <v>2343</v>
      </c>
      <c r="D469" s="2" t="s">
        <v>71</v>
      </c>
      <c r="E469" s="2">
        <v>159</v>
      </c>
      <c r="F469" s="2"/>
      <c r="G469" s="2"/>
      <c r="H469" s="26">
        <v>1</v>
      </c>
      <c r="I469" s="26">
        <v>1000000</v>
      </c>
      <c r="J469" s="26">
        <v>1000000</v>
      </c>
      <c r="K469" s="27" t="s">
        <v>200</v>
      </c>
      <c r="L469" s="27" t="s">
        <v>234</v>
      </c>
      <c r="M469" s="27" t="s">
        <v>200</v>
      </c>
      <c r="N469" s="27" t="s">
        <v>234</v>
      </c>
      <c r="O469" s="28">
        <v>50</v>
      </c>
      <c r="P469" s="28">
        <v>5</v>
      </c>
      <c r="Q469" s="2">
        <v>4</v>
      </c>
      <c r="R469" s="2"/>
      <c r="S469" s="26">
        <v>100</v>
      </c>
      <c r="T469" s="26" t="s">
        <v>1815</v>
      </c>
      <c r="U469" s="26" t="s">
        <v>1815</v>
      </c>
      <c r="V469" s="30"/>
      <c r="W469" s="27" t="s">
        <v>200</v>
      </c>
      <c r="X469" s="27"/>
      <c r="Y469" s="27">
        <f t="shared" si="7"/>
        <v>2.2951388888888886E-2</v>
      </c>
      <c r="Z469" s="27"/>
      <c r="AC469" s="6">
        <v>33.049999999999997</v>
      </c>
    </row>
    <row r="470" spans="1:29" ht="12.75" customHeight="1">
      <c r="A470" s="2" t="s">
        <v>1153</v>
      </c>
      <c r="B470" s="2" t="s">
        <v>2344</v>
      </c>
      <c r="C470" s="2" t="s">
        <v>2344</v>
      </c>
      <c r="D470" s="2" t="s">
        <v>69</v>
      </c>
      <c r="E470" s="2">
        <v>160</v>
      </c>
      <c r="F470" s="2"/>
      <c r="G470" s="2"/>
      <c r="H470" s="26">
        <v>1</v>
      </c>
      <c r="I470" s="26">
        <v>1000000</v>
      </c>
      <c r="J470" s="26">
        <v>1000000</v>
      </c>
      <c r="K470" s="27">
        <v>10000</v>
      </c>
      <c r="L470" s="27">
        <v>10000000000</v>
      </c>
      <c r="M470" s="27">
        <v>60000</v>
      </c>
      <c r="N470" s="27">
        <v>60000000000</v>
      </c>
      <c r="O470" s="28">
        <v>5</v>
      </c>
      <c r="P470" s="28">
        <v>0.5</v>
      </c>
      <c r="Q470" s="2">
        <v>3</v>
      </c>
      <c r="R470" s="2"/>
      <c r="S470" s="26">
        <v>10</v>
      </c>
      <c r="T470" s="26">
        <v>1</v>
      </c>
      <c r="U470" s="26">
        <v>10</v>
      </c>
      <c r="V470" s="30"/>
      <c r="W470" s="27" t="s">
        <v>200</v>
      </c>
      <c r="X470" s="27" t="s">
        <v>200</v>
      </c>
      <c r="Y470" s="27">
        <f t="shared" si="7"/>
        <v>72.3</v>
      </c>
      <c r="Z470" s="27">
        <v>72.3</v>
      </c>
    </row>
    <row r="471" spans="1:29" ht="12.75" customHeight="1">
      <c r="A471" s="2" t="s">
        <v>1189</v>
      </c>
      <c r="B471" s="2" t="s">
        <v>2345</v>
      </c>
      <c r="C471" s="2" t="s">
        <v>2345</v>
      </c>
      <c r="D471" s="2" t="s">
        <v>73</v>
      </c>
      <c r="E471" s="2">
        <v>161</v>
      </c>
      <c r="F471" s="2"/>
      <c r="G471" s="2"/>
      <c r="H471" s="26">
        <v>1</v>
      </c>
      <c r="I471" s="26">
        <v>1000000</v>
      </c>
      <c r="J471" s="26">
        <v>1000000</v>
      </c>
      <c r="K471" s="27" t="s">
        <v>200</v>
      </c>
      <c r="L471" s="27" t="s">
        <v>234</v>
      </c>
      <c r="M471" s="27" t="s">
        <v>200</v>
      </c>
      <c r="N471" s="27" t="s">
        <v>234</v>
      </c>
      <c r="O471" s="28">
        <v>50</v>
      </c>
      <c r="P471" s="28">
        <v>5</v>
      </c>
      <c r="Q471" s="2">
        <v>4</v>
      </c>
      <c r="R471" s="2"/>
      <c r="S471" s="26">
        <v>10</v>
      </c>
      <c r="T471" s="26" t="s">
        <v>1815</v>
      </c>
      <c r="U471" s="26" t="s">
        <v>1815</v>
      </c>
      <c r="V471" s="30"/>
      <c r="W471" s="27" t="s">
        <v>200</v>
      </c>
      <c r="X471" s="27"/>
      <c r="Y471" s="27">
        <f t="shared" si="7"/>
        <v>0.13375000000000001</v>
      </c>
      <c r="Z471" s="27"/>
      <c r="AB471" s="6">
        <v>3.21</v>
      </c>
    </row>
    <row r="472" spans="1:29" ht="12.75" customHeight="1">
      <c r="A472" s="2" t="s">
        <v>1173</v>
      </c>
      <c r="B472" s="2" t="s">
        <v>2346</v>
      </c>
      <c r="C472" s="2" t="s">
        <v>2346</v>
      </c>
      <c r="D472" s="2" t="s">
        <v>71</v>
      </c>
      <c r="E472" s="2">
        <v>161</v>
      </c>
      <c r="F472" s="2"/>
      <c r="G472" s="2"/>
      <c r="H472" s="26">
        <v>10</v>
      </c>
      <c r="I472" s="26">
        <v>10000000</v>
      </c>
      <c r="J472" s="26">
        <v>10000000</v>
      </c>
      <c r="K472" s="27" t="s">
        <v>200</v>
      </c>
      <c r="L472" s="27" t="s">
        <v>234</v>
      </c>
      <c r="M472" s="27" t="s">
        <v>200</v>
      </c>
      <c r="N472" s="27" t="s">
        <v>234</v>
      </c>
      <c r="O472" s="28">
        <v>50</v>
      </c>
      <c r="P472" s="28">
        <v>5</v>
      </c>
      <c r="Q472" s="2">
        <v>4</v>
      </c>
      <c r="R472" s="2"/>
      <c r="S472" s="26">
        <v>100</v>
      </c>
      <c r="T472" s="26" t="s">
        <v>1815</v>
      </c>
      <c r="U472" s="26" t="s">
        <v>1815</v>
      </c>
      <c r="V472" s="30"/>
      <c r="W472" s="27" t="s">
        <v>200</v>
      </c>
      <c r="X472" s="27"/>
      <c r="Y472" s="27">
        <f t="shared" si="7"/>
        <v>0.10333333333333333</v>
      </c>
      <c r="Z472" s="27"/>
      <c r="AB472" s="6">
        <v>2.48</v>
      </c>
    </row>
    <row r="473" spans="1:29" ht="12.75" customHeight="1">
      <c r="A473" s="2" t="s">
        <v>1155</v>
      </c>
      <c r="B473" s="2" t="s">
        <v>2347</v>
      </c>
      <c r="C473" s="2" t="s">
        <v>2347</v>
      </c>
      <c r="D473" s="2" t="s">
        <v>69</v>
      </c>
      <c r="E473" s="2">
        <v>161</v>
      </c>
      <c r="F473" s="2"/>
      <c r="G473" s="2"/>
      <c r="H473" s="26">
        <v>1</v>
      </c>
      <c r="I473" s="26">
        <v>1000000</v>
      </c>
      <c r="J473" s="26">
        <v>1000000</v>
      </c>
      <c r="K473" s="27" t="s">
        <v>200</v>
      </c>
      <c r="L473" s="27" t="s">
        <v>234</v>
      </c>
      <c r="M473" s="27" t="s">
        <v>200</v>
      </c>
      <c r="N473" s="27" t="s">
        <v>234</v>
      </c>
      <c r="O473" s="28">
        <v>5</v>
      </c>
      <c r="P473" s="28">
        <v>0.5</v>
      </c>
      <c r="Q473" s="2">
        <v>3</v>
      </c>
      <c r="R473" s="2"/>
      <c r="S473" s="26">
        <v>1000</v>
      </c>
      <c r="T473" s="26" t="s">
        <v>1815</v>
      </c>
      <c r="U473" s="26" t="s">
        <v>1815</v>
      </c>
      <c r="V473" s="30"/>
      <c r="W473" s="27" t="s">
        <v>200</v>
      </c>
      <c r="X473" s="27"/>
      <c r="Y473" s="27">
        <f t="shared" si="7"/>
        <v>6.89</v>
      </c>
      <c r="Z473" s="27">
        <v>6.89</v>
      </c>
    </row>
    <row r="474" spans="1:29" ht="12.75" customHeight="1">
      <c r="A474" s="2" t="s">
        <v>1177</v>
      </c>
      <c r="B474" s="2" t="s">
        <v>2348</v>
      </c>
      <c r="C474" s="2" t="s">
        <v>2348</v>
      </c>
      <c r="D474" s="2" t="s">
        <v>71</v>
      </c>
      <c r="E474" s="2">
        <v>162</v>
      </c>
      <c r="F474" s="2" t="s">
        <v>156</v>
      </c>
      <c r="G474" s="2"/>
      <c r="H474" s="26">
        <v>1</v>
      </c>
      <c r="I474" s="26">
        <v>1000000</v>
      </c>
      <c r="J474" s="26">
        <v>1000000</v>
      </c>
      <c r="K474" s="27" t="s">
        <v>200</v>
      </c>
      <c r="L474" s="27" t="s">
        <v>234</v>
      </c>
      <c r="M474" s="27" t="s">
        <v>200</v>
      </c>
      <c r="N474" s="27" t="s">
        <v>234</v>
      </c>
      <c r="O474" s="28">
        <v>50</v>
      </c>
      <c r="P474" s="28">
        <v>5</v>
      </c>
      <c r="Q474" s="2">
        <v>4</v>
      </c>
      <c r="R474" s="2"/>
      <c r="S474" s="26">
        <v>10</v>
      </c>
      <c r="T474" s="26" t="s">
        <v>1815</v>
      </c>
      <c r="U474" s="26" t="s">
        <v>1815</v>
      </c>
      <c r="V474" s="30"/>
      <c r="W474" s="27" t="s">
        <v>200</v>
      </c>
      <c r="X474" s="27"/>
      <c r="Y474" s="27">
        <f t="shared" si="7"/>
        <v>4.6527777777777779E-2</v>
      </c>
      <c r="Z474" s="27"/>
      <c r="AC474" s="6">
        <v>67</v>
      </c>
    </row>
    <row r="475" spans="1:29" ht="12.75" customHeight="1">
      <c r="A475" s="2" t="s">
        <v>1175</v>
      </c>
      <c r="B475" s="2" t="s">
        <v>2349</v>
      </c>
      <c r="C475" s="2" t="s">
        <v>2349</v>
      </c>
      <c r="D475" s="2" t="s">
        <v>71</v>
      </c>
      <c r="E475" s="2">
        <v>162</v>
      </c>
      <c r="F475" s="2"/>
      <c r="G475" s="2"/>
      <c r="H475" s="26">
        <v>10</v>
      </c>
      <c r="I475" s="26">
        <v>10000000</v>
      </c>
      <c r="J475" s="26">
        <v>10000000</v>
      </c>
      <c r="K475" s="27" t="s">
        <v>200</v>
      </c>
      <c r="L475" s="27" t="s">
        <v>234</v>
      </c>
      <c r="M475" s="27" t="s">
        <v>200</v>
      </c>
      <c r="N475" s="27" t="s">
        <v>234</v>
      </c>
      <c r="O475" s="28">
        <v>50</v>
      </c>
      <c r="P475" s="28">
        <v>5</v>
      </c>
      <c r="Q475" s="2">
        <v>4</v>
      </c>
      <c r="R475" s="2"/>
      <c r="S475" s="26">
        <v>100</v>
      </c>
      <c r="T475" s="26" t="s">
        <v>1815</v>
      </c>
      <c r="U475" s="26" t="s">
        <v>1815</v>
      </c>
      <c r="V475" s="30"/>
      <c r="W475" s="27" t="s">
        <v>200</v>
      </c>
      <c r="X475" s="27"/>
      <c r="Y475" s="27">
        <f t="shared" si="7"/>
        <v>1.0416666666666666E-2</v>
      </c>
      <c r="Z475" s="27"/>
      <c r="AC475" s="6">
        <v>15</v>
      </c>
    </row>
    <row r="476" spans="1:29" ht="12.75" customHeight="1">
      <c r="A476" s="2" t="s">
        <v>1199</v>
      </c>
      <c r="B476" s="2" t="s">
        <v>2350</v>
      </c>
      <c r="C476" s="2" t="s">
        <v>2350</v>
      </c>
      <c r="D476" s="2" t="s">
        <v>74</v>
      </c>
      <c r="E476" s="2">
        <v>162</v>
      </c>
      <c r="F476" s="2"/>
      <c r="G476" s="2"/>
      <c r="H476" s="26">
        <v>1</v>
      </c>
      <c r="I476" s="26">
        <v>1000000</v>
      </c>
      <c r="J476" s="26">
        <v>1000000</v>
      </c>
      <c r="K476" s="27" t="s">
        <v>200</v>
      </c>
      <c r="L476" s="27" t="s">
        <v>234</v>
      </c>
      <c r="M476" s="27" t="s">
        <v>200</v>
      </c>
      <c r="N476" s="27" t="s">
        <v>234</v>
      </c>
      <c r="O476" s="28">
        <v>50</v>
      </c>
      <c r="P476" s="28">
        <v>5</v>
      </c>
      <c r="Q476" s="2">
        <v>4</v>
      </c>
      <c r="R476" s="2"/>
      <c r="S476" s="26">
        <v>10</v>
      </c>
      <c r="T476" s="26" t="s">
        <v>1815</v>
      </c>
      <c r="U476" s="26" t="s">
        <v>1815</v>
      </c>
      <c r="V476" s="30"/>
      <c r="W476" s="27" t="s">
        <v>200</v>
      </c>
      <c r="X476" s="27"/>
      <c r="Y476" s="27">
        <f t="shared" si="7"/>
        <v>1.5069444444444444E-2</v>
      </c>
      <c r="Z476" s="27"/>
      <c r="AC476" s="6">
        <v>21.7</v>
      </c>
    </row>
    <row r="477" spans="1:29" ht="12.75" customHeight="1">
      <c r="A477" s="2" t="s">
        <v>1215</v>
      </c>
      <c r="B477" s="2" t="s">
        <v>2351</v>
      </c>
      <c r="C477" s="2" t="s">
        <v>2351</v>
      </c>
      <c r="D477" s="2" t="s">
        <v>75</v>
      </c>
      <c r="E477" s="2">
        <v>162</v>
      </c>
      <c r="F477" s="2"/>
      <c r="G477" s="2"/>
      <c r="H477" s="26">
        <v>10</v>
      </c>
      <c r="I477" s="26">
        <v>10000000</v>
      </c>
      <c r="J477" s="26">
        <v>10000000</v>
      </c>
      <c r="K477" s="27" t="s">
        <v>200</v>
      </c>
      <c r="L477" s="27" t="s">
        <v>234</v>
      </c>
      <c r="M477" s="27" t="s">
        <v>200</v>
      </c>
      <c r="N477" s="27" t="s">
        <v>234</v>
      </c>
      <c r="O477" s="28">
        <v>50</v>
      </c>
      <c r="P477" s="28">
        <v>5</v>
      </c>
      <c r="Q477" s="2">
        <v>4</v>
      </c>
      <c r="R477" s="2"/>
      <c r="S477" s="26">
        <v>100</v>
      </c>
      <c r="T477" s="26" t="s">
        <v>1815</v>
      </c>
      <c r="U477" s="26" t="s">
        <v>1815</v>
      </c>
      <c r="V477" s="30"/>
      <c r="W477" s="27" t="s">
        <v>200</v>
      </c>
      <c r="X477" s="27"/>
      <c r="Y477" s="27">
        <f t="shared" si="7"/>
        <v>1.3104166666666667E-2</v>
      </c>
      <c r="Z477" s="27"/>
      <c r="AC477" s="6">
        <v>18.87</v>
      </c>
    </row>
    <row r="478" spans="1:29" ht="12.75" customHeight="1">
      <c r="A478" s="2" t="s">
        <v>1181</v>
      </c>
      <c r="B478" s="2" t="s">
        <v>2352</v>
      </c>
      <c r="C478" s="2" t="s">
        <v>2352</v>
      </c>
      <c r="D478" s="2" t="s">
        <v>71</v>
      </c>
      <c r="E478" s="2">
        <v>164</v>
      </c>
      <c r="F478" s="2" t="s">
        <v>156</v>
      </c>
      <c r="G478" s="2"/>
      <c r="H478" s="26">
        <v>10</v>
      </c>
      <c r="I478" s="26">
        <v>10000000</v>
      </c>
      <c r="J478" s="26">
        <v>10000000</v>
      </c>
      <c r="K478" s="27" t="s">
        <v>200</v>
      </c>
      <c r="L478" s="27" t="s">
        <v>234</v>
      </c>
      <c r="M478" s="27" t="s">
        <v>200</v>
      </c>
      <c r="N478" s="27" t="s">
        <v>234</v>
      </c>
      <c r="O478" s="28">
        <v>50</v>
      </c>
      <c r="P478" s="28">
        <v>5</v>
      </c>
      <c r="Q478" s="2">
        <v>4</v>
      </c>
      <c r="R478" s="2"/>
      <c r="S478" s="26">
        <v>1000</v>
      </c>
      <c r="T478" s="26" t="s">
        <v>1815</v>
      </c>
      <c r="U478" s="26" t="s">
        <v>1815</v>
      </c>
      <c r="V478" s="30"/>
      <c r="W478" s="27" t="s">
        <v>200</v>
      </c>
      <c r="X478" s="27"/>
      <c r="Y478" s="27">
        <f t="shared" si="7"/>
        <v>2.6041666666666668E-2</v>
      </c>
      <c r="Z478" s="27"/>
      <c r="AC478" s="6">
        <v>37.5</v>
      </c>
    </row>
    <row r="479" spans="1:29" ht="12.75" customHeight="1">
      <c r="A479" s="2" t="s">
        <v>1179</v>
      </c>
      <c r="B479" s="2" t="s">
        <v>2353</v>
      </c>
      <c r="C479" s="2" t="s">
        <v>2353</v>
      </c>
      <c r="D479" s="2" t="s">
        <v>71</v>
      </c>
      <c r="E479" s="2">
        <v>164</v>
      </c>
      <c r="F479" s="2"/>
      <c r="G479" s="2"/>
      <c r="H479" s="26">
        <v>1</v>
      </c>
      <c r="I479" s="26">
        <v>1000000</v>
      </c>
      <c r="J479" s="26">
        <v>1000000</v>
      </c>
      <c r="K479" s="27" t="s">
        <v>200</v>
      </c>
      <c r="L479" s="27" t="s">
        <v>234</v>
      </c>
      <c r="M479" s="27" t="s">
        <v>200</v>
      </c>
      <c r="N479" s="27" t="s">
        <v>234</v>
      </c>
      <c r="O479" s="28">
        <v>50</v>
      </c>
      <c r="P479" s="28">
        <v>5</v>
      </c>
      <c r="Q479" s="2">
        <v>4</v>
      </c>
      <c r="R479" s="2"/>
      <c r="S479" s="26">
        <v>1000</v>
      </c>
      <c r="T479" s="26" t="s">
        <v>1815</v>
      </c>
      <c r="U479" s="26" t="s">
        <v>1815</v>
      </c>
      <c r="V479" s="30"/>
      <c r="W479" s="27" t="s">
        <v>200</v>
      </c>
      <c r="X479" s="27"/>
      <c r="Y479" s="27">
        <f t="shared" si="7"/>
        <v>2.013888888888889E-2</v>
      </c>
      <c r="Z479" s="27"/>
      <c r="AC479" s="6">
        <v>29</v>
      </c>
    </row>
    <row r="480" spans="1:29" ht="12.75" customHeight="1">
      <c r="A480" s="2" t="s">
        <v>1163</v>
      </c>
      <c r="B480" s="2" t="s">
        <v>2354</v>
      </c>
      <c r="C480" s="2" t="s">
        <v>2354</v>
      </c>
      <c r="D480" s="2" t="s">
        <v>70</v>
      </c>
      <c r="E480" s="2">
        <v>165</v>
      </c>
      <c r="F480" s="2"/>
      <c r="G480" s="2"/>
      <c r="H480" s="26">
        <v>1</v>
      </c>
      <c r="I480" s="26">
        <v>1000000</v>
      </c>
      <c r="J480" s="26">
        <v>1000000</v>
      </c>
      <c r="K480" s="27">
        <v>9000</v>
      </c>
      <c r="L480" s="27">
        <v>9000000000</v>
      </c>
      <c r="M480" s="27">
        <v>3000000</v>
      </c>
      <c r="N480" s="27">
        <v>3000000000000</v>
      </c>
      <c r="O480" s="28">
        <v>50</v>
      </c>
      <c r="P480" s="28">
        <v>5</v>
      </c>
      <c r="Q480" s="2">
        <v>4</v>
      </c>
      <c r="R480" s="2"/>
      <c r="S480" s="26">
        <v>1000</v>
      </c>
      <c r="T480" s="26">
        <v>1000</v>
      </c>
      <c r="U480" s="26">
        <v>1000</v>
      </c>
      <c r="V480" s="30"/>
      <c r="W480" s="27" t="s">
        <v>200</v>
      </c>
      <c r="X480" s="27" t="s">
        <v>200</v>
      </c>
      <c r="Y480" s="27">
        <f t="shared" si="7"/>
        <v>9.7250000000000003E-2</v>
      </c>
      <c r="Z480" s="27"/>
      <c r="AB480" s="6">
        <v>2.3340000000000001</v>
      </c>
    </row>
    <row r="481" spans="1:29" ht="12.75" customHeight="1">
      <c r="A481" s="2" t="s">
        <v>1191</v>
      </c>
      <c r="B481" s="2" t="s">
        <v>2355</v>
      </c>
      <c r="C481" s="2" t="s">
        <v>2355</v>
      </c>
      <c r="D481" s="2" t="s">
        <v>73</v>
      </c>
      <c r="E481" s="2">
        <v>165</v>
      </c>
      <c r="F481" s="2"/>
      <c r="G481" s="2"/>
      <c r="H481" s="26">
        <v>10</v>
      </c>
      <c r="I481" s="26">
        <v>10000000</v>
      </c>
      <c r="J481" s="26">
        <v>10000000</v>
      </c>
      <c r="K481" s="27" t="s">
        <v>200</v>
      </c>
      <c r="L481" s="27" t="s">
        <v>234</v>
      </c>
      <c r="M481" s="27" t="s">
        <v>200</v>
      </c>
      <c r="N481" s="27" t="s">
        <v>234</v>
      </c>
      <c r="O481" s="28">
        <v>50</v>
      </c>
      <c r="P481" s="28">
        <v>5</v>
      </c>
      <c r="Q481" s="2">
        <v>4</v>
      </c>
      <c r="R481" s="2"/>
      <c r="S481" s="26">
        <v>1000</v>
      </c>
      <c r="T481" s="26" t="s">
        <v>1815</v>
      </c>
      <c r="U481" s="26" t="s">
        <v>1815</v>
      </c>
      <c r="V481" s="30"/>
      <c r="W481" s="27" t="s">
        <v>200</v>
      </c>
      <c r="X481" s="27"/>
      <c r="Y481" s="27">
        <f t="shared" si="7"/>
        <v>0.43166666666666664</v>
      </c>
      <c r="Z481" s="27"/>
      <c r="AB481" s="6">
        <v>10.36</v>
      </c>
    </row>
    <row r="482" spans="1:29" ht="12.75" customHeight="1">
      <c r="A482" s="2" t="s">
        <v>1165</v>
      </c>
      <c r="B482" s="2" t="s">
        <v>2356</v>
      </c>
      <c r="C482" s="2" t="s">
        <v>2356</v>
      </c>
      <c r="D482" s="2" t="s">
        <v>70</v>
      </c>
      <c r="E482" s="2">
        <v>166</v>
      </c>
      <c r="F482" s="2"/>
      <c r="G482" s="2"/>
      <c r="H482" s="26">
        <v>1</v>
      </c>
      <c r="I482" s="26">
        <v>1000000</v>
      </c>
      <c r="J482" s="26">
        <v>1000000</v>
      </c>
      <c r="K482" s="27">
        <v>9000</v>
      </c>
      <c r="L482" s="27">
        <v>9000000000</v>
      </c>
      <c r="M482" s="27">
        <v>1000000</v>
      </c>
      <c r="N482" s="27">
        <v>1000000000000</v>
      </c>
      <c r="O482" s="28">
        <v>5</v>
      </c>
      <c r="P482" s="28">
        <v>0.5</v>
      </c>
      <c r="Q482" s="2">
        <v>3</v>
      </c>
      <c r="R482" s="2"/>
      <c r="S482" s="26">
        <v>1000</v>
      </c>
      <c r="T482" s="26">
        <v>100</v>
      </c>
      <c r="U482" s="26">
        <v>1000</v>
      </c>
      <c r="V482" s="30"/>
      <c r="W482" s="27" t="s">
        <v>129</v>
      </c>
      <c r="X482" s="27" t="s">
        <v>200</v>
      </c>
      <c r="Y482" s="27">
        <f t="shared" si="7"/>
        <v>3.4</v>
      </c>
      <c r="Z482" s="27"/>
      <c r="AB482" s="6">
        <v>81.599999999999994</v>
      </c>
    </row>
    <row r="483" spans="1:29" ht="12.75" customHeight="1">
      <c r="A483" s="2" t="s">
        <v>1185</v>
      </c>
      <c r="B483" s="2" t="s">
        <v>2357</v>
      </c>
      <c r="C483" s="2" t="s">
        <v>2357</v>
      </c>
      <c r="D483" s="2" t="s">
        <v>71</v>
      </c>
      <c r="E483" s="2">
        <v>166</v>
      </c>
      <c r="F483" s="2" t="s">
        <v>156</v>
      </c>
      <c r="G483" s="2"/>
      <c r="H483" s="26">
        <v>1</v>
      </c>
      <c r="I483" s="26">
        <v>1000000</v>
      </c>
      <c r="J483" s="26">
        <v>1000000</v>
      </c>
      <c r="K483" s="27">
        <v>6000</v>
      </c>
      <c r="L483" s="27">
        <v>6000000000</v>
      </c>
      <c r="M483" s="27">
        <v>40000</v>
      </c>
      <c r="N483" s="27">
        <v>40000000000</v>
      </c>
      <c r="O483" s="28">
        <v>5</v>
      </c>
      <c r="P483" s="28">
        <v>0.05</v>
      </c>
      <c r="Q483" s="2">
        <v>2</v>
      </c>
      <c r="R483" s="2"/>
      <c r="S483" s="26">
        <v>10</v>
      </c>
      <c r="T483" s="26" t="s">
        <v>1815</v>
      </c>
      <c r="U483" s="26" t="s">
        <v>1815</v>
      </c>
      <c r="V483" s="30"/>
      <c r="W483" s="27" t="s">
        <v>200</v>
      </c>
      <c r="X483" s="27" t="s">
        <v>200</v>
      </c>
      <c r="Y483" s="27">
        <f t="shared" si="7"/>
        <v>438000</v>
      </c>
      <c r="Z483" s="27"/>
      <c r="AA483" s="73">
        <v>1200</v>
      </c>
    </row>
    <row r="484" spans="1:29" ht="12.75" customHeight="1">
      <c r="A484" s="2" t="s">
        <v>1183</v>
      </c>
      <c r="B484" s="2" t="s">
        <v>2358</v>
      </c>
      <c r="C484" s="2" t="s">
        <v>2358</v>
      </c>
      <c r="D484" s="2" t="s">
        <v>71</v>
      </c>
      <c r="E484" s="2">
        <v>166</v>
      </c>
      <c r="F484" s="2"/>
      <c r="G484" s="2"/>
      <c r="H484" s="26">
        <v>0.1</v>
      </c>
      <c r="I484" s="26">
        <v>100000</v>
      </c>
      <c r="J484" s="26">
        <v>100000</v>
      </c>
      <c r="K484" s="27">
        <v>4000</v>
      </c>
      <c r="L484" s="27">
        <v>4000000000</v>
      </c>
      <c r="M484" s="27">
        <v>2000000</v>
      </c>
      <c r="N484" s="27">
        <v>2000000000000</v>
      </c>
      <c r="O484" s="28">
        <v>5</v>
      </c>
      <c r="P484" s="28">
        <v>0.5</v>
      </c>
      <c r="Q484" s="2">
        <v>3</v>
      </c>
      <c r="R484" s="2"/>
      <c r="S484" s="26">
        <v>1000</v>
      </c>
      <c r="T484" s="26">
        <v>100</v>
      </c>
      <c r="U484" s="26">
        <v>1000</v>
      </c>
      <c r="V484" s="30"/>
      <c r="W484" s="27" t="s">
        <v>200</v>
      </c>
      <c r="X484" s="27" t="s">
        <v>200</v>
      </c>
      <c r="Y484" s="27">
        <f t="shared" si="7"/>
        <v>1.1176666666666668</v>
      </c>
      <c r="Z484" s="27"/>
      <c r="AB484" s="6">
        <v>26.824000000000002</v>
      </c>
    </row>
    <row r="485" spans="1:29" ht="12.75" customHeight="1">
      <c r="A485" s="2" t="s">
        <v>1201</v>
      </c>
      <c r="B485" s="2" t="s">
        <v>2359</v>
      </c>
      <c r="C485" s="2" t="s">
        <v>2359</v>
      </c>
      <c r="D485" s="2" t="s">
        <v>74</v>
      </c>
      <c r="E485" s="2">
        <v>166</v>
      </c>
      <c r="F485" s="2"/>
      <c r="G485" s="2"/>
      <c r="H485" s="26">
        <v>1</v>
      </c>
      <c r="I485" s="26">
        <v>1000000</v>
      </c>
      <c r="J485" s="26">
        <v>1000000</v>
      </c>
      <c r="K485" s="27" t="s">
        <v>200</v>
      </c>
      <c r="L485" s="27" t="s">
        <v>234</v>
      </c>
      <c r="M485" s="27" t="s">
        <v>200</v>
      </c>
      <c r="N485" s="27" t="s">
        <v>234</v>
      </c>
      <c r="O485" s="28">
        <v>50</v>
      </c>
      <c r="P485" s="28">
        <v>5</v>
      </c>
      <c r="Q485" s="2">
        <v>4</v>
      </c>
      <c r="R485" s="2"/>
      <c r="S485" s="26">
        <v>10</v>
      </c>
      <c r="T485" s="26" t="s">
        <v>1815</v>
      </c>
      <c r="U485" s="26" t="s">
        <v>1815</v>
      </c>
      <c r="V485" s="30"/>
      <c r="W485" s="27" t="s">
        <v>200</v>
      </c>
      <c r="X485" s="27"/>
      <c r="Y485" s="27">
        <f t="shared" si="7"/>
        <v>0.32083333333333336</v>
      </c>
      <c r="Z485" s="27"/>
      <c r="AB485" s="6">
        <v>7.7</v>
      </c>
    </row>
    <row r="486" spans="1:29" ht="12.75" customHeight="1">
      <c r="A486" s="2" t="s">
        <v>1217</v>
      </c>
      <c r="B486" s="2" t="s">
        <v>2360</v>
      </c>
      <c r="C486" s="2" t="s">
        <v>2360</v>
      </c>
      <c r="D486" s="2" t="s">
        <v>75</v>
      </c>
      <c r="E486" s="2">
        <v>166</v>
      </c>
      <c r="F486" s="2"/>
      <c r="G486" s="2"/>
      <c r="H486" s="26">
        <v>10</v>
      </c>
      <c r="I486" s="26">
        <v>10000000</v>
      </c>
      <c r="J486" s="26">
        <v>10000000</v>
      </c>
      <c r="K486" s="27" t="s">
        <v>200</v>
      </c>
      <c r="L486" s="27" t="s">
        <v>234</v>
      </c>
      <c r="M486" s="27" t="s">
        <v>200</v>
      </c>
      <c r="N486" s="27" t="s">
        <v>234</v>
      </c>
      <c r="O486" s="28">
        <v>5</v>
      </c>
      <c r="P486" s="28">
        <v>0.5</v>
      </c>
      <c r="Q486" s="2">
        <v>3</v>
      </c>
      <c r="R486" s="2"/>
      <c r="S486" s="26">
        <v>100</v>
      </c>
      <c r="T486" s="26" t="s">
        <v>1815</v>
      </c>
      <c r="U486" s="26" t="s">
        <v>1815</v>
      </c>
      <c r="V486" s="30"/>
      <c r="W486" s="27" t="s">
        <v>200</v>
      </c>
      <c r="X486" s="27"/>
      <c r="Y486" s="27">
        <f t="shared" si="7"/>
        <v>2.3625000000000003</v>
      </c>
      <c r="Z486" s="27"/>
      <c r="AB486" s="6">
        <v>56.7</v>
      </c>
    </row>
    <row r="487" spans="1:29" ht="12.75" customHeight="1">
      <c r="A487" s="2" t="s">
        <v>1187</v>
      </c>
      <c r="B487" s="2" t="s">
        <v>2361</v>
      </c>
      <c r="C487" s="2" t="s">
        <v>2361</v>
      </c>
      <c r="D487" s="2" t="s">
        <v>71</v>
      </c>
      <c r="E487" s="2">
        <v>167</v>
      </c>
      <c r="F487" s="2"/>
      <c r="G487" s="2"/>
      <c r="H487" s="26">
        <v>1</v>
      </c>
      <c r="I487" s="26">
        <v>1000000</v>
      </c>
      <c r="J487" s="26">
        <v>1000000</v>
      </c>
      <c r="K487" s="27" t="s">
        <v>200</v>
      </c>
      <c r="L487" s="27" t="s">
        <v>234</v>
      </c>
      <c r="M487" s="27" t="s">
        <v>200</v>
      </c>
      <c r="N487" s="27" t="s">
        <v>234</v>
      </c>
      <c r="O487" s="28">
        <v>50</v>
      </c>
      <c r="P487" s="28">
        <v>5</v>
      </c>
      <c r="Q487" s="2">
        <v>4</v>
      </c>
      <c r="R487" s="2"/>
      <c r="S487" s="26">
        <v>100</v>
      </c>
      <c r="T487" s="26" t="s">
        <v>1815</v>
      </c>
      <c r="U487" s="26" t="s">
        <v>1815</v>
      </c>
      <c r="V487" s="30"/>
      <c r="W487" s="27" t="s">
        <v>200</v>
      </c>
      <c r="X487" s="27"/>
      <c r="Y487" s="27">
        <f t="shared" si="7"/>
        <v>0.12916666666666668</v>
      </c>
      <c r="Z487" s="27"/>
      <c r="AB487" s="6">
        <v>3.1</v>
      </c>
    </row>
    <row r="488" spans="1:29" ht="12.75" customHeight="1">
      <c r="A488" s="2" t="s">
        <v>1203</v>
      </c>
      <c r="B488" s="2" t="s">
        <v>2362</v>
      </c>
      <c r="C488" s="2" t="s">
        <v>2362</v>
      </c>
      <c r="D488" s="2" t="s">
        <v>74</v>
      </c>
      <c r="E488" s="2">
        <v>167</v>
      </c>
      <c r="F488" s="2"/>
      <c r="G488" s="2"/>
      <c r="H488" s="26">
        <v>1</v>
      </c>
      <c r="I488" s="26">
        <v>1000000</v>
      </c>
      <c r="J488" s="26">
        <v>1000000</v>
      </c>
      <c r="K488" s="27">
        <v>70000</v>
      </c>
      <c r="L488" s="27">
        <v>70000000000</v>
      </c>
      <c r="M488" s="27">
        <v>600000</v>
      </c>
      <c r="N488" s="27">
        <v>600000000000</v>
      </c>
      <c r="O488" s="28">
        <v>5</v>
      </c>
      <c r="P488" s="28">
        <v>0.5</v>
      </c>
      <c r="Q488" s="2">
        <v>3</v>
      </c>
      <c r="R488" s="2"/>
      <c r="S488" s="26">
        <v>100</v>
      </c>
      <c r="T488" s="26" t="s">
        <v>1815</v>
      </c>
      <c r="U488" s="26" t="s">
        <v>1815</v>
      </c>
      <c r="V488" s="30"/>
      <c r="W488" s="27" t="s">
        <v>200</v>
      </c>
      <c r="X488" s="27" t="s">
        <v>200</v>
      </c>
      <c r="Y488" s="27">
        <f t="shared" si="7"/>
        <v>9.25</v>
      </c>
      <c r="Z488" s="27">
        <v>9.25</v>
      </c>
    </row>
    <row r="489" spans="1:29" ht="12.75" customHeight="1">
      <c r="A489" s="2" t="s">
        <v>1219</v>
      </c>
      <c r="B489" s="2" t="s">
        <v>2363</v>
      </c>
      <c r="C489" s="2" t="s">
        <v>2363</v>
      </c>
      <c r="D489" s="2" t="s">
        <v>75</v>
      </c>
      <c r="E489" s="2">
        <v>167</v>
      </c>
      <c r="F489" s="2"/>
      <c r="G489" s="2"/>
      <c r="H489" s="26">
        <v>1</v>
      </c>
      <c r="I489" s="26">
        <v>1000000</v>
      </c>
      <c r="J489" s="26">
        <v>1000000</v>
      </c>
      <c r="K489" s="27" t="s">
        <v>200</v>
      </c>
      <c r="L489" s="27" t="s">
        <v>234</v>
      </c>
      <c r="M489" s="27" t="s">
        <v>200</v>
      </c>
      <c r="N489" s="27" t="s">
        <v>234</v>
      </c>
      <c r="O489" s="28">
        <v>50</v>
      </c>
      <c r="P489" s="28">
        <v>5</v>
      </c>
      <c r="Q489" s="2">
        <v>4</v>
      </c>
      <c r="R489" s="2"/>
      <c r="S489" s="26">
        <v>100</v>
      </c>
      <c r="T489" s="26" t="s">
        <v>1815</v>
      </c>
      <c r="U489" s="26" t="s">
        <v>1815</v>
      </c>
      <c r="V489" s="30"/>
      <c r="W489" s="27" t="s">
        <v>200</v>
      </c>
      <c r="X489" s="27"/>
      <c r="Y489" s="27">
        <f t="shared" si="7"/>
        <v>1.2152777777777778E-2</v>
      </c>
      <c r="Z489" s="27"/>
      <c r="AC489" s="6">
        <v>17.5</v>
      </c>
    </row>
    <row r="490" spans="1:29" ht="12.75" customHeight="1">
      <c r="A490" s="2" t="s">
        <v>1193</v>
      </c>
      <c r="B490" s="2" t="s">
        <v>2364</v>
      </c>
      <c r="C490" s="2" t="s">
        <v>2364</v>
      </c>
      <c r="D490" s="2" t="s">
        <v>73</v>
      </c>
      <c r="E490" s="2">
        <v>169</v>
      </c>
      <c r="F490" s="2"/>
      <c r="G490" s="2"/>
      <c r="H490" s="26">
        <v>10</v>
      </c>
      <c r="I490" s="26">
        <v>10000000</v>
      </c>
      <c r="J490" s="26">
        <v>10000000</v>
      </c>
      <c r="K490" s="27">
        <v>400000</v>
      </c>
      <c r="L490" s="27">
        <v>400000000000</v>
      </c>
      <c r="M490" s="27">
        <v>200000000</v>
      </c>
      <c r="N490" s="27">
        <v>200000000000000</v>
      </c>
      <c r="O490" s="28">
        <v>5</v>
      </c>
      <c r="P490" s="28">
        <v>0.5</v>
      </c>
      <c r="Q490" s="2">
        <v>3</v>
      </c>
      <c r="R490" s="2"/>
      <c r="S490" s="26">
        <v>10000</v>
      </c>
      <c r="T490" s="26">
        <v>1000</v>
      </c>
      <c r="U490" s="26">
        <v>10000</v>
      </c>
      <c r="V490" s="30"/>
      <c r="W490" s="27" t="s">
        <v>200</v>
      </c>
      <c r="X490" s="27" t="s">
        <v>200</v>
      </c>
      <c r="Y490" s="27">
        <f t="shared" si="7"/>
        <v>9.3919999999999995</v>
      </c>
      <c r="Z490" s="27">
        <v>9.3919999999999995</v>
      </c>
    </row>
    <row r="491" spans="1:29" ht="12.75" customHeight="1">
      <c r="A491" s="2" t="s">
        <v>1229</v>
      </c>
      <c r="B491" s="2" t="s">
        <v>2365</v>
      </c>
      <c r="C491" s="2" t="s">
        <v>2365</v>
      </c>
      <c r="D491" s="2" t="s">
        <v>76</v>
      </c>
      <c r="E491" s="2">
        <v>169</v>
      </c>
      <c r="F491" s="2"/>
      <c r="G491" s="2"/>
      <c r="H491" s="26">
        <v>1</v>
      </c>
      <c r="I491" s="26">
        <v>1000000</v>
      </c>
      <c r="J491" s="26">
        <v>1000000</v>
      </c>
      <c r="K491" s="27" t="s">
        <v>200</v>
      </c>
      <c r="L491" s="27" t="s">
        <v>234</v>
      </c>
      <c r="M491" s="27" t="s">
        <v>200</v>
      </c>
      <c r="N491" s="27" t="s">
        <v>234</v>
      </c>
      <c r="O491" s="28">
        <v>5</v>
      </c>
      <c r="P491" s="28">
        <v>0.5</v>
      </c>
      <c r="Q491" s="2">
        <v>3</v>
      </c>
      <c r="R491" s="2"/>
      <c r="S491" s="26">
        <v>10</v>
      </c>
      <c r="T491" s="26" t="s">
        <v>1815</v>
      </c>
      <c r="U491" s="26" t="s">
        <v>1815</v>
      </c>
      <c r="V491" s="30"/>
      <c r="W491" s="27" t="s">
        <v>200</v>
      </c>
      <c r="X491" s="27"/>
      <c r="Y491" s="27">
        <f t="shared" si="7"/>
        <v>1.4191666666666667</v>
      </c>
      <c r="Z491" s="27"/>
      <c r="AB491" s="6">
        <v>34.06</v>
      </c>
    </row>
    <row r="492" spans="1:29" ht="12.75" customHeight="1">
      <c r="A492" s="2" t="s">
        <v>1221</v>
      </c>
      <c r="B492" s="2" t="s">
        <v>2366</v>
      </c>
      <c r="C492" s="2" t="s">
        <v>2366</v>
      </c>
      <c r="D492" s="2" t="s">
        <v>75</v>
      </c>
      <c r="E492" s="2">
        <v>169</v>
      </c>
      <c r="F492" s="2"/>
      <c r="G492" s="2"/>
      <c r="H492" s="26">
        <v>10</v>
      </c>
      <c r="I492" s="26">
        <v>10000000</v>
      </c>
      <c r="J492" s="26">
        <v>10000000</v>
      </c>
      <c r="K492" s="27">
        <v>40000</v>
      </c>
      <c r="L492" s="27">
        <v>40000000000</v>
      </c>
      <c r="M492" s="27">
        <v>300000</v>
      </c>
      <c r="N492" s="27">
        <v>300000000000</v>
      </c>
      <c r="O492" s="28">
        <v>5</v>
      </c>
      <c r="P492" s="28">
        <v>0.5</v>
      </c>
      <c r="Q492" s="2">
        <v>3</v>
      </c>
      <c r="R492" s="2"/>
      <c r="S492" s="26">
        <v>100</v>
      </c>
      <c r="T492" s="26" t="s">
        <v>1815</v>
      </c>
      <c r="U492" s="26" t="s">
        <v>1815</v>
      </c>
      <c r="V492" s="30"/>
      <c r="W492" s="27" t="s">
        <v>200</v>
      </c>
      <c r="X492" s="27" t="s">
        <v>200</v>
      </c>
      <c r="Y492" s="27">
        <f t="shared" si="7"/>
        <v>32.018000000000001</v>
      </c>
      <c r="Z492" s="27">
        <v>32.018000000000001</v>
      </c>
    </row>
    <row r="493" spans="1:29" ht="12.75" customHeight="1">
      <c r="A493" s="2" t="s">
        <v>1257</v>
      </c>
      <c r="B493" s="2" t="s">
        <v>2367</v>
      </c>
      <c r="C493" s="2" t="s">
        <v>2367</v>
      </c>
      <c r="D493" s="2" t="s">
        <v>77</v>
      </c>
      <c r="E493" s="2">
        <v>170</v>
      </c>
      <c r="F493" s="2"/>
      <c r="G493" s="2"/>
      <c r="H493" s="26">
        <v>1</v>
      </c>
      <c r="I493" s="26">
        <v>1000000</v>
      </c>
      <c r="J493" s="26">
        <v>1000000</v>
      </c>
      <c r="K493" s="27" t="s">
        <v>200</v>
      </c>
      <c r="L493" s="27" t="s">
        <v>234</v>
      </c>
      <c r="M493" s="27" t="s">
        <v>200</v>
      </c>
      <c r="N493" s="27" t="s">
        <v>234</v>
      </c>
      <c r="O493" s="28">
        <v>5</v>
      </c>
      <c r="P493" s="28">
        <v>0.5</v>
      </c>
      <c r="Q493" s="2">
        <v>3</v>
      </c>
      <c r="R493" s="2"/>
      <c r="S493" s="26">
        <v>100</v>
      </c>
      <c r="T493" s="26" t="s">
        <v>1815</v>
      </c>
      <c r="U493" s="26" t="s">
        <v>1815</v>
      </c>
      <c r="V493" s="30"/>
      <c r="W493" s="27" t="s">
        <v>200</v>
      </c>
      <c r="X493" s="27"/>
      <c r="Y493" s="27">
        <f t="shared" si="7"/>
        <v>0.66708333333333336</v>
      </c>
      <c r="Z493" s="27"/>
      <c r="AB493" s="6">
        <v>16.010000000000002</v>
      </c>
    </row>
    <row r="494" spans="1:29" ht="12.75" customHeight="1">
      <c r="A494" s="2" t="s">
        <v>1231</v>
      </c>
      <c r="B494" s="2" t="s">
        <v>2368</v>
      </c>
      <c r="C494" s="2" t="s">
        <v>2368</v>
      </c>
      <c r="D494" s="2" t="s">
        <v>76</v>
      </c>
      <c r="E494" s="2">
        <v>170</v>
      </c>
      <c r="F494" s="2"/>
      <c r="G494" s="2"/>
      <c r="H494" s="26">
        <v>1</v>
      </c>
      <c r="I494" s="26">
        <v>1000000</v>
      </c>
      <c r="J494" s="26">
        <v>1000000</v>
      </c>
      <c r="K494" s="27" t="s">
        <v>200</v>
      </c>
      <c r="L494" s="27" t="s">
        <v>234</v>
      </c>
      <c r="M494" s="27" t="s">
        <v>200</v>
      </c>
      <c r="N494" s="27" t="s">
        <v>234</v>
      </c>
      <c r="O494" s="28">
        <v>5</v>
      </c>
      <c r="P494" s="28">
        <v>0.5</v>
      </c>
      <c r="Q494" s="2">
        <v>3</v>
      </c>
      <c r="R494" s="2"/>
      <c r="S494" s="26">
        <v>10</v>
      </c>
      <c r="T494" s="26" t="s">
        <v>1815</v>
      </c>
      <c r="U494" s="26" t="s">
        <v>1815</v>
      </c>
      <c r="V494" s="30"/>
      <c r="W494" s="27" t="s">
        <v>200</v>
      </c>
      <c r="X494" s="27"/>
      <c r="Y494" s="27">
        <f t="shared" si="7"/>
        <v>2.012</v>
      </c>
      <c r="Z494" s="27">
        <v>2.012</v>
      </c>
    </row>
    <row r="495" spans="1:29" ht="12.75" customHeight="1">
      <c r="A495" s="2" t="s">
        <v>1205</v>
      </c>
      <c r="B495" s="2" t="s">
        <v>2369</v>
      </c>
      <c r="C495" s="2" t="s">
        <v>2369</v>
      </c>
      <c r="D495" s="2" t="s">
        <v>74</v>
      </c>
      <c r="E495" s="2">
        <v>170</v>
      </c>
      <c r="F495" s="2"/>
      <c r="G495" s="2"/>
      <c r="H495" s="26">
        <v>1</v>
      </c>
      <c r="I495" s="26">
        <v>1000000</v>
      </c>
      <c r="J495" s="26">
        <v>1000000</v>
      </c>
      <c r="K495" s="27">
        <v>30000</v>
      </c>
      <c r="L495" s="27">
        <v>30000000000</v>
      </c>
      <c r="M495" s="27">
        <v>20000000</v>
      </c>
      <c r="N495" s="27">
        <v>20000000000000</v>
      </c>
      <c r="O495" s="28">
        <v>5</v>
      </c>
      <c r="P495" s="28">
        <v>0.5</v>
      </c>
      <c r="Q495" s="2">
        <v>3</v>
      </c>
      <c r="R495" s="2"/>
      <c r="S495" s="26">
        <v>1000</v>
      </c>
      <c r="T495" s="26">
        <v>100</v>
      </c>
      <c r="U495" s="26">
        <v>1000</v>
      </c>
      <c r="V495" s="30"/>
      <c r="W495" s="27" t="s">
        <v>200</v>
      </c>
      <c r="X495" s="27" t="s">
        <v>200</v>
      </c>
      <c r="Y495" s="27">
        <f t="shared" si="7"/>
        <v>128.6</v>
      </c>
      <c r="Z495" s="27">
        <v>128.6</v>
      </c>
    </row>
    <row r="496" spans="1:29" ht="12.75" customHeight="1">
      <c r="A496" s="2" t="s">
        <v>1195</v>
      </c>
      <c r="B496" s="2" t="s">
        <v>2370</v>
      </c>
      <c r="C496" s="2" t="s">
        <v>2370</v>
      </c>
      <c r="D496" s="2" t="s">
        <v>73</v>
      </c>
      <c r="E496" s="2">
        <v>171</v>
      </c>
      <c r="F496" s="2"/>
      <c r="G496" s="2"/>
      <c r="H496" s="26">
        <v>1</v>
      </c>
      <c r="I496" s="26">
        <v>1000000</v>
      </c>
      <c r="J496" s="26">
        <v>1000000</v>
      </c>
      <c r="K496" s="27">
        <v>8000</v>
      </c>
      <c r="L496" s="27">
        <v>8000000000</v>
      </c>
      <c r="M496" s="27">
        <v>200000</v>
      </c>
      <c r="N496" s="27">
        <v>200000000000</v>
      </c>
      <c r="O496" s="28">
        <v>5</v>
      </c>
      <c r="P496" s="28">
        <v>0.5</v>
      </c>
      <c r="Q496" s="2">
        <v>3</v>
      </c>
      <c r="R496" s="2"/>
      <c r="S496" s="26">
        <v>100</v>
      </c>
      <c r="T496" s="26">
        <v>100</v>
      </c>
      <c r="U496" s="26">
        <v>100</v>
      </c>
      <c r="V496" s="30"/>
      <c r="W496" s="27" t="s">
        <v>200</v>
      </c>
      <c r="X496" s="27" t="s">
        <v>200</v>
      </c>
      <c r="Y496" s="27">
        <f t="shared" si="7"/>
        <v>0.31316666666666665</v>
      </c>
      <c r="Z496" s="27"/>
      <c r="AB496" s="6">
        <v>7.516</v>
      </c>
    </row>
    <row r="497" spans="1:29" ht="12.75" customHeight="1">
      <c r="A497" s="2" t="s">
        <v>1233</v>
      </c>
      <c r="B497" s="2" t="s">
        <v>2371</v>
      </c>
      <c r="C497" s="2" t="s">
        <v>2371</v>
      </c>
      <c r="D497" s="2" t="s">
        <v>76</v>
      </c>
      <c r="E497" s="2">
        <v>171</v>
      </c>
      <c r="F497" s="2"/>
      <c r="G497" s="2"/>
      <c r="H497" s="26">
        <v>1</v>
      </c>
      <c r="I497" s="26">
        <v>1000000</v>
      </c>
      <c r="J497" s="26">
        <v>1000000</v>
      </c>
      <c r="K497" s="27" t="s">
        <v>200</v>
      </c>
      <c r="L497" s="27" t="s">
        <v>234</v>
      </c>
      <c r="M497" s="27" t="s">
        <v>200</v>
      </c>
      <c r="N497" s="27" t="s">
        <v>234</v>
      </c>
      <c r="O497" s="28">
        <v>5</v>
      </c>
      <c r="P497" s="28">
        <v>0.5</v>
      </c>
      <c r="Q497" s="2">
        <v>3</v>
      </c>
      <c r="R497" s="2"/>
      <c r="S497" s="26">
        <v>10</v>
      </c>
      <c r="T497" s="26" t="s">
        <v>1815</v>
      </c>
      <c r="U497" s="26" t="s">
        <v>1815</v>
      </c>
      <c r="V497" s="30"/>
      <c r="W497" s="27" t="s">
        <v>200</v>
      </c>
      <c r="X497" s="27"/>
      <c r="Y497" s="27">
        <f t="shared" si="7"/>
        <v>8.24</v>
      </c>
      <c r="Z497" s="27">
        <v>8.24</v>
      </c>
    </row>
    <row r="498" spans="1:29" ht="12.75" customHeight="1">
      <c r="A498" s="2" t="s">
        <v>1207</v>
      </c>
      <c r="B498" s="2" t="s">
        <v>2372</v>
      </c>
      <c r="C498" s="2" t="s">
        <v>2372</v>
      </c>
      <c r="D498" s="2" t="s">
        <v>74</v>
      </c>
      <c r="E498" s="2">
        <v>171</v>
      </c>
      <c r="F498" s="2"/>
      <c r="G498" s="2"/>
      <c r="H498" s="26">
        <v>100</v>
      </c>
      <c r="I498" s="26">
        <v>100000000</v>
      </c>
      <c r="J498" s="26">
        <v>100000000</v>
      </c>
      <c r="K498" s="27">
        <v>400000</v>
      </c>
      <c r="L498" s="27">
        <v>400000000000</v>
      </c>
      <c r="M498" s="27">
        <v>300000000</v>
      </c>
      <c r="N498" s="27">
        <v>300000000000000</v>
      </c>
      <c r="O498" s="28">
        <v>5</v>
      </c>
      <c r="P498" s="28">
        <v>0.5</v>
      </c>
      <c r="Q498" s="2">
        <v>3</v>
      </c>
      <c r="R498" s="2"/>
      <c r="S498" s="26">
        <v>10000</v>
      </c>
      <c r="T498" s="26">
        <v>1000</v>
      </c>
      <c r="U498" s="26">
        <v>10000</v>
      </c>
      <c r="V498" s="30"/>
      <c r="W498" s="27" t="s">
        <v>200</v>
      </c>
      <c r="X498" s="27" t="s">
        <v>200</v>
      </c>
      <c r="Y498" s="27">
        <f t="shared" si="7"/>
        <v>700.8</v>
      </c>
      <c r="Z498" s="27"/>
      <c r="AA498" s="6">
        <v>1.92</v>
      </c>
    </row>
    <row r="499" spans="1:29" ht="12.75" customHeight="1">
      <c r="A499" s="2" t="s">
        <v>1197</v>
      </c>
      <c r="B499" s="2" t="s">
        <v>2373</v>
      </c>
      <c r="C499" s="2" t="s">
        <v>2373</v>
      </c>
      <c r="D499" s="2" t="s">
        <v>73</v>
      </c>
      <c r="E499" s="2">
        <v>172</v>
      </c>
      <c r="F499" s="2"/>
      <c r="G499" s="2"/>
      <c r="H499" s="26">
        <v>1</v>
      </c>
      <c r="I499" s="26">
        <v>1000000</v>
      </c>
      <c r="J499" s="26">
        <v>1000000</v>
      </c>
      <c r="K499" s="27" t="s">
        <v>200</v>
      </c>
      <c r="L499" s="27" t="s">
        <v>234</v>
      </c>
      <c r="M499" s="27" t="s">
        <v>200</v>
      </c>
      <c r="N499" s="27" t="s">
        <v>234</v>
      </c>
      <c r="O499" s="28">
        <v>5</v>
      </c>
      <c r="P499" s="28">
        <v>0.5</v>
      </c>
      <c r="Q499" s="2">
        <v>3</v>
      </c>
      <c r="R499" s="2"/>
      <c r="S499" s="26">
        <v>100</v>
      </c>
      <c r="T499" s="26" t="s">
        <v>1815</v>
      </c>
      <c r="U499" s="26" t="s">
        <v>1815</v>
      </c>
      <c r="V499" s="30"/>
      <c r="W499" s="27" t="s">
        <v>200</v>
      </c>
      <c r="X499" s="27"/>
      <c r="Y499" s="27">
        <f t="shared" si="7"/>
        <v>2.0541666666666667</v>
      </c>
      <c r="Z499" s="27"/>
      <c r="AB499" s="6">
        <v>49.3</v>
      </c>
    </row>
    <row r="500" spans="1:29" ht="12.75" customHeight="1">
      <c r="A500" s="2" t="s">
        <v>1259</v>
      </c>
      <c r="B500" s="2" t="s">
        <v>2374</v>
      </c>
      <c r="C500" s="2" t="s">
        <v>2374</v>
      </c>
      <c r="D500" s="2" t="s">
        <v>77</v>
      </c>
      <c r="E500" s="2">
        <v>172</v>
      </c>
      <c r="F500" s="2"/>
      <c r="G500" s="2"/>
      <c r="H500" s="26">
        <v>1</v>
      </c>
      <c r="I500" s="26">
        <v>1000000</v>
      </c>
      <c r="J500" s="26">
        <v>1000000</v>
      </c>
      <c r="K500" s="27">
        <v>6000</v>
      </c>
      <c r="L500" s="27">
        <v>6000000000</v>
      </c>
      <c r="M500" s="27">
        <v>40000</v>
      </c>
      <c r="N500" s="27">
        <v>40000000000</v>
      </c>
      <c r="O500" s="28">
        <v>5</v>
      </c>
      <c r="P500" s="28">
        <v>0.05</v>
      </c>
      <c r="Q500" s="2">
        <v>2</v>
      </c>
      <c r="R500" s="2" t="s">
        <v>17</v>
      </c>
      <c r="S500" s="26">
        <v>10</v>
      </c>
      <c r="T500" s="26" t="s">
        <v>1815</v>
      </c>
      <c r="U500" s="26" t="s">
        <v>1815</v>
      </c>
      <c r="V500" s="30"/>
      <c r="W500" s="27" t="s">
        <v>129</v>
      </c>
      <c r="X500" s="27" t="s">
        <v>200</v>
      </c>
      <c r="Y500" s="27">
        <f t="shared" si="7"/>
        <v>682.55000000000007</v>
      </c>
      <c r="Z500" s="27"/>
      <c r="AA500" s="6">
        <v>1.87</v>
      </c>
    </row>
    <row r="501" spans="1:29" ht="12.75" customHeight="1">
      <c r="A501" s="2" t="s">
        <v>1235</v>
      </c>
      <c r="B501" s="2" t="s">
        <v>2375</v>
      </c>
      <c r="C501" s="2" t="s">
        <v>2375</v>
      </c>
      <c r="D501" s="2" t="s">
        <v>76</v>
      </c>
      <c r="E501" s="2">
        <v>172</v>
      </c>
      <c r="F501" s="2"/>
      <c r="G501" s="2"/>
      <c r="H501" s="26">
        <v>1</v>
      </c>
      <c r="I501" s="26">
        <v>1000000</v>
      </c>
      <c r="J501" s="26">
        <v>1000000</v>
      </c>
      <c r="K501" s="27">
        <v>6000</v>
      </c>
      <c r="L501" s="27">
        <v>6000000000</v>
      </c>
      <c r="M501" s="27">
        <v>40000</v>
      </c>
      <c r="N501" s="27">
        <v>40000000000</v>
      </c>
      <c r="O501" s="28">
        <v>5</v>
      </c>
      <c r="P501" s="28">
        <v>0.5</v>
      </c>
      <c r="Q501" s="2">
        <v>3</v>
      </c>
      <c r="R501" s="2"/>
      <c r="S501" s="26">
        <v>10</v>
      </c>
      <c r="T501" s="26" t="s">
        <v>1815</v>
      </c>
      <c r="U501" s="26" t="s">
        <v>1815</v>
      </c>
      <c r="V501" s="30"/>
      <c r="W501" s="27" t="s">
        <v>200</v>
      </c>
      <c r="X501" s="27" t="s">
        <v>200</v>
      </c>
      <c r="Y501" s="27">
        <f t="shared" si="7"/>
        <v>6.7</v>
      </c>
      <c r="Z501" s="27">
        <v>6.7</v>
      </c>
    </row>
    <row r="502" spans="1:29" ht="12.75" customHeight="1">
      <c r="A502" s="2" t="s">
        <v>1283</v>
      </c>
      <c r="B502" s="2" t="s">
        <v>2376</v>
      </c>
      <c r="C502" s="2" t="s">
        <v>2376</v>
      </c>
      <c r="D502" s="2" t="s">
        <v>78</v>
      </c>
      <c r="E502" s="2">
        <v>172</v>
      </c>
      <c r="F502" s="2"/>
      <c r="G502" s="2"/>
      <c r="H502" s="26">
        <v>1</v>
      </c>
      <c r="I502" s="26">
        <v>1000000</v>
      </c>
      <c r="J502" s="26">
        <v>1000000</v>
      </c>
      <c r="K502" s="27" t="s">
        <v>200</v>
      </c>
      <c r="L502" s="27" t="s">
        <v>234</v>
      </c>
      <c r="M502" s="27" t="s">
        <v>200</v>
      </c>
      <c r="N502" s="27" t="s">
        <v>234</v>
      </c>
      <c r="O502" s="28">
        <v>50</v>
      </c>
      <c r="P502" s="28">
        <v>5</v>
      </c>
      <c r="Q502" s="2">
        <v>4</v>
      </c>
      <c r="R502" s="2"/>
      <c r="S502" s="26">
        <v>10</v>
      </c>
      <c r="T502" s="26" t="s">
        <v>1815</v>
      </c>
      <c r="U502" s="26" t="s">
        <v>1815</v>
      </c>
      <c r="V502" s="30"/>
      <c r="W502" s="27" t="s">
        <v>200</v>
      </c>
      <c r="X502" s="27"/>
      <c r="Y502" s="27">
        <f t="shared" si="7"/>
        <v>2.5555555555555554E-2</v>
      </c>
      <c r="Z502" s="27"/>
      <c r="AC502" s="6">
        <v>36.799999999999997</v>
      </c>
    </row>
    <row r="503" spans="1:29" ht="12.75" customHeight="1">
      <c r="A503" s="2" t="s">
        <v>1209</v>
      </c>
      <c r="B503" s="2" t="s">
        <v>2377</v>
      </c>
      <c r="C503" s="2" t="s">
        <v>2377</v>
      </c>
      <c r="D503" s="2" t="s">
        <v>74</v>
      </c>
      <c r="E503" s="2">
        <v>172</v>
      </c>
      <c r="F503" s="2"/>
      <c r="G503" s="2"/>
      <c r="H503" s="26">
        <v>1</v>
      </c>
      <c r="I503" s="26">
        <v>1000000</v>
      </c>
      <c r="J503" s="26">
        <v>1000000</v>
      </c>
      <c r="K503" s="27" t="s">
        <v>200</v>
      </c>
      <c r="L503" s="27" t="s">
        <v>234</v>
      </c>
      <c r="M503" s="27" t="s">
        <v>200</v>
      </c>
      <c r="N503" s="27" t="s">
        <v>234</v>
      </c>
      <c r="O503" s="28">
        <v>5</v>
      </c>
      <c r="P503" s="28">
        <v>0.5</v>
      </c>
      <c r="Q503" s="2">
        <v>3</v>
      </c>
      <c r="R503" s="2"/>
      <c r="S503" s="26">
        <v>100</v>
      </c>
      <c r="T503" s="26" t="s">
        <v>1815</v>
      </c>
      <c r="U503" s="26" t="s">
        <v>1815</v>
      </c>
      <c r="V503" s="30"/>
      <c r="W503" s="27" t="s">
        <v>200</v>
      </c>
      <c r="X503" s="27"/>
      <c r="Y503" s="27">
        <f t="shared" si="7"/>
        <v>2.65</v>
      </c>
      <c r="Z503" s="27"/>
      <c r="AB503" s="6">
        <v>63.6</v>
      </c>
    </row>
    <row r="504" spans="1:29" ht="12.75" customHeight="1">
      <c r="A504" s="2" t="s">
        <v>1261</v>
      </c>
      <c r="B504" s="2" t="s">
        <v>2378</v>
      </c>
      <c r="C504" s="2" t="s">
        <v>2378</v>
      </c>
      <c r="D504" s="2" t="s">
        <v>77</v>
      </c>
      <c r="E504" s="2">
        <v>173</v>
      </c>
      <c r="F504" s="2"/>
      <c r="G504" s="2"/>
      <c r="H504" s="26">
        <v>1</v>
      </c>
      <c r="I504" s="26">
        <v>1000000</v>
      </c>
      <c r="J504" s="26">
        <v>1000000</v>
      </c>
      <c r="K504" s="27" t="s">
        <v>200</v>
      </c>
      <c r="L504" s="27" t="s">
        <v>234</v>
      </c>
      <c r="M504" s="27" t="s">
        <v>200</v>
      </c>
      <c r="N504" s="27" t="s">
        <v>234</v>
      </c>
      <c r="O504" s="28">
        <v>5</v>
      </c>
      <c r="P504" s="28">
        <v>0.5</v>
      </c>
      <c r="Q504" s="2">
        <v>3</v>
      </c>
      <c r="R504" s="2"/>
      <c r="S504" s="26">
        <v>100</v>
      </c>
      <c r="T504" s="26" t="s">
        <v>1815</v>
      </c>
      <c r="U504" s="26" t="s">
        <v>1815</v>
      </c>
      <c r="V504" s="30"/>
      <c r="W504" s="27" t="s">
        <v>200</v>
      </c>
      <c r="X504" s="27"/>
      <c r="Y504" s="27">
        <f t="shared" si="7"/>
        <v>0.98333333333333339</v>
      </c>
      <c r="Z504" s="27"/>
      <c r="AB504" s="6">
        <v>23.6</v>
      </c>
    </row>
    <row r="505" spans="1:29" ht="12.75" customHeight="1">
      <c r="A505" s="2" t="s">
        <v>1237</v>
      </c>
      <c r="B505" s="2" t="s">
        <v>2379</v>
      </c>
      <c r="C505" s="2" t="s">
        <v>2379</v>
      </c>
      <c r="D505" s="2" t="s">
        <v>76</v>
      </c>
      <c r="E505" s="2">
        <v>173</v>
      </c>
      <c r="F505" s="2"/>
      <c r="G505" s="2"/>
      <c r="H505" s="26">
        <v>10</v>
      </c>
      <c r="I505" s="26">
        <v>10000000</v>
      </c>
      <c r="J505" s="26">
        <v>10000000</v>
      </c>
      <c r="K505" s="27">
        <v>80000</v>
      </c>
      <c r="L505" s="27">
        <v>80000000000</v>
      </c>
      <c r="M505" s="27">
        <v>900000</v>
      </c>
      <c r="N505" s="27">
        <v>900000000000</v>
      </c>
      <c r="O505" s="28">
        <v>5</v>
      </c>
      <c r="P505" s="28">
        <v>0.5</v>
      </c>
      <c r="Q505" s="2">
        <v>3</v>
      </c>
      <c r="R505" s="2"/>
      <c r="S505" s="26">
        <v>100</v>
      </c>
      <c r="T505" s="26" t="s">
        <v>1815</v>
      </c>
      <c r="U505" s="26" t="s">
        <v>1815</v>
      </c>
      <c r="V505" s="30"/>
      <c r="W505" s="27" t="s">
        <v>200</v>
      </c>
      <c r="X505" s="27" t="s">
        <v>200</v>
      </c>
      <c r="Y505" s="27">
        <f t="shared" si="7"/>
        <v>500.05</v>
      </c>
      <c r="Z505" s="27"/>
      <c r="AA505" s="6">
        <v>1.37</v>
      </c>
    </row>
    <row r="506" spans="1:29" ht="12.75" customHeight="1">
      <c r="A506" s="2" t="s">
        <v>1285</v>
      </c>
      <c r="B506" s="2" t="s">
        <v>2380</v>
      </c>
      <c r="C506" s="2" t="s">
        <v>2380</v>
      </c>
      <c r="D506" s="2" t="s">
        <v>78</v>
      </c>
      <c r="E506" s="2">
        <v>173</v>
      </c>
      <c r="F506" s="2"/>
      <c r="G506" s="2"/>
      <c r="H506" s="26">
        <v>1</v>
      </c>
      <c r="I506" s="26">
        <v>1000000</v>
      </c>
      <c r="J506" s="26">
        <v>1000000</v>
      </c>
      <c r="K506" s="27" t="s">
        <v>200</v>
      </c>
      <c r="L506" s="27" t="s">
        <v>234</v>
      </c>
      <c r="M506" s="27" t="s">
        <v>200</v>
      </c>
      <c r="N506" s="27" t="s">
        <v>234</v>
      </c>
      <c r="O506" s="28">
        <v>50</v>
      </c>
      <c r="P506" s="28">
        <v>5</v>
      </c>
      <c r="Q506" s="2">
        <v>4</v>
      </c>
      <c r="R506" s="2"/>
      <c r="S506" s="26">
        <v>10</v>
      </c>
      <c r="T506" s="26" t="s">
        <v>1815</v>
      </c>
      <c r="U506" s="26" t="s">
        <v>1815</v>
      </c>
      <c r="V506" s="30"/>
      <c r="W506" s="27" t="s">
        <v>200</v>
      </c>
      <c r="X506" s="27"/>
      <c r="Y506" s="27">
        <f t="shared" si="7"/>
        <v>0.13083333333333333</v>
      </c>
      <c r="Z506" s="27"/>
      <c r="AB506" s="6">
        <v>3.14</v>
      </c>
    </row>
    <row r="507" spans="1:29" ht="12.75" customHeight="1">
      <c r="A507" s="2" t="s">
        <v>1211</v>
      </c>
      <c r="B507" s="2" t="s">
        <v>2381</v>
      </c>
      <c r="C507" s="2" t="s">
        <v>2381</v>
      </c>
      <c r="D507" s="2" t="s">
        <v>74</v>
      </c>
      <c r="E507" s="2">
        <v>173</v>
      </c>
      <c r="F507" s="2"/>
      <c r="G507" s="2"/>
      <c r="H507" s="26">
        <v>1</v>
      </c>
      <c r="I507" s="26">
        <v>1000000</v>
      </c>
      <c r="J507" s="26">
        <v>1000000</v>
      </c>
      <c r="K507" s="27" t="s">
        <v>200</v>
      </c>
      <c r="L507" s="27" t="s">
        <v>234</v>
      </c>
      <c r="M507" s="27" t="s">
        <v>200</v>
      </c>
      <c r="N507" s="27" t="s">
        <v>234</v>
      </c>
      <c r="O507" s="28">
        <v>5</v>
      </c>
      <c r="P507" s="28">
        <v>0.5</v>
      </c>
      <c r="Q507" s="2">
        <v>3</v>
      </c>
      <c r="R507" s="2"/>
      <c r="S507" s="26">
        <v>100</v>
      </c>
      <c r="T507" s="26" t="s">
        <v>1815</v>
      </c>
      <c r="U507" s="26" t="s">
        <v>1815</v>
      </c>
      <c r="V507" s="30"/>
      <c r="W507" s="27" t="s">
        <v>200</v>
      </c>
      <c r="X507" s="27"/>
      <c r="Y507" s="27">
        <f t="shared" si="7"/>
        <v>0.34333333333333332</v>
      </c>
      <c r="Z507" s="27"/>
      <c r="AB507" s="6">
        <v>8.24</v>
      </c>
    </row>
    <row r="508" spans="1:29" ht="12.75" customHeight="1">
      <c r="A508" s="2" t="s">
        <v>1241</v>
      </c>
      <c r="B508" s="2" t="s">
        <v>2382</v>
      </c>
      <c r="C508" s="2" t="s">
        <v>2382</v>
      </c>
      <c r="D508" s="2" t="s">
        <v>76</v>
      </c>
      <c r="E508" s="2">
        <v>174</v>
      </c>
      <c r="F508" s="2" t="s">
        <v>156</v>
      </c>
      <c r="G508" s="2"/>
      <c r="H508" s="26">
        <v>10</v>
      </c>
      <c r="I508" s="26">
        <v>10000000</v>
      </c>
      <c r="J508" s="26">
        <v>10000000</v>
      </c>
      <c r="K508" s="27">
        <v>200000</v>
      </c>
      <c r="L508" s="27">
        <v>200000000000</v>
      </c>
      <c r="M508" s="27">
        <v>600000</v>
      </c>
      <c r="N508" s="27">
        <v>600000000000</v>
      </c>
      <c r="O508" s="28">
        <v>5</v>
      </c>
      <c r="P508" s="28">
        <v>0.5</v>
      </c>
      <c r="Q508" s="2">
        <v>3</v>
      </c>
      <c r="R508" s="2"/>
      <c r="S508" s="26">
        <v>100</v>
      </c>
      <c r="T508" s="26" t="s">
        <v>1815</v>
      </c>
      <c r="U508" s="26" t="s">
        <v>1815</v>
      </c>
      <c r="V508" s="30"/>
      <c r="W508" s="27" t="s">
        <v>200</v>
      </c>
      <c r="X508" s="27" t="s">
        <v>200</v>
      </c>
      <c r="Y508" s="27">
        <f t="shared" si="7"/>
        <v>142</v>
      </c>
      <c r="Z508" s="27">
        <v>142</v>
      </c>
    </row>
    <row r="509" spans="1:29" ht="12.75" customHeight="1">
      <c r="A509" s="2" t="s">
        <v>1239</v>
      </c>
      <c r="B509" s="2" t="s">
        <v>2383</v>
      </c>
      <c r="C509" s="2" t="s">
        <v>2383</v>
      </c>
      <c r="D509" s="2" t="s">
        <v>76</v>
      </c>
      <c r="E509" s="2">
        <v>174</v>
      </c>
      <c r="F509" s="2"/>
      <c r="G509" s="2"/>
      <c r="H509" s="26">
        <v>10</v>
      </c>
      <c r="I509" s="26">
        <v>10000000</v>
      </c>
      <c r="J509" s="26">
        <v>10000000</v>
      </c>
      <c r="K509" s="27">
        <v>90000</v>
      </c>
      <c r="L509" s="27">
        <v>90000000000</v>
      </c>
      <c r="M509" s="27">
        <v>800000</v>
      </c>
      <c r="N509" s="27">
        <v>800000000000</v>
      </c>
      <c r="O509" s="28">
        <v>5</v>
      </c>
      <c r="P509" s="28">
        <v>0.05</v>
      </c>
      <c r="Q509" s="2">
        <v>2</v>
      </c>
      <c r="R509" s="2"/>
      <c r="S509" s="26">
        <v>100</v>
      </c>
      <c r="T509" s="26" t="s">
        <v>1815</v>
      </c>
      <c r="U509" s="26" t="s">
        <v>1815</v>
      </c>
      <c r="V509" s="30"/>
      <c r="W509" s="27" t="s">
        <v>200</v>
      </c>
      <c r="X509" s="27" t="s">
        <v>200</v>
      </c>
      <c r="Y509" s="27">
        <f t="shared" si="7"/>
        <v>1208.1500000000001</v>
      </c>
      <c r="Z509" s="27"/>
      <c r="AA509" s="6">
        <v>3.31</v>
      </c>
    </row>
    <row r="510" spans="1:29" ht="12.75" customHeight="1">
      <c r="A510" s="2" t="s">
        <v>1287</v>
      </c>
      <c r="B510" s="2" t="s">
        <v>2384</v>
      </c>
      <c r="C510" s="2" t="s">
        <v>2384</v>
      </c>
      <c r="D510" s="2" t="s">
        <v>78</v>
      </c>
      <c r="E510" s="2">
        <v>174</v>
      </c>
      <c r="F510" s="2"/>
      <c r="G510" s="2"/>
      <c r="H510" s="26">
        <v>1</v>
      </c>
      <c r="I510" s="26">
        <v>1000000</v>
      </c>
      <c r="J510" s="26">
        <v>1000000</v>
      </c>
      <c r="K510" s="27" t="s">
        <v>200</v>
      </c>
      <c r="L510" s="27" t="s">
        <v>234</v>
      </c>
      <c r="M510" s="27" t="s">
        <v>200</v>
      </c>
      <c r="N510" s="27" t="s">
        <v>234</v>
      </c>
      <c r="O510" s="28">
        <v>50</v>
      </c>
      <c r="P510" s="28">
        <v>5</v>
      </c>
      <c r="Q510" s="2">
        <v>4</v>
      </c>
      <c r="R510" s="2"/>
      <c r="S510" s="26">
        <v>10</v>
      </c>
      <c r="T510" s="26" t="s">
        <v>1815</v>
      </c>
      <c r="U510" s="26" t="s">
        <v>1815</v>
      </c>
      <c r="V510" s="30"/>
      <c r="W510" s="27" t="s">
        <v>200</v>
      </c>
      <c r="X510" s="27"/>
      <c r="Y510" s="27">
        <f t="shared" si="7"/>
        <v>4.7499999999999994E-2</v>
      </c>
      <c r="Z510" s="27"/>
      <c r="AB510" s="6">
        <v>1.1399999999999999</v>
      </c>
    </row>
    <row r="511" spans="1:29" ht="12.75" customHeight="1">
      <c r="A511" s="2" t="s">
        <v>1263</v>
      </c>
      <c r="B511" s="2" t="s">
        <v>2385</v>
      </c>
      <c r="C511" s="2" t="s">
        <v>2385</v>
      </c>
      <c r="D511" s="2" t="s">
        <v>77</v>
      </c>
      <c r="E511" s="2">
        <v>175</v>
      </c>
      <c r="F511" s="2"/>
      <c r="G511" s="2"/>
      <c r="H511" s="26">
        <v>1</v>
      </c>
      <c r="I511" s="26">
        <v>1000000</v>
      </c>
      <c r="J511" s="26">
        <v>1000000</v>
      </c>
      <c r="K511" s="27">
        <v>30000</v>
      </c>
      <c r="L511" s="27">
        <v>30000000000</v>
      </c>
      <c r="M511" s="27">
        <v>200000</v>
      </c>
      <c r="N511" s="27">
        <v>200000000000</v>
      </c>
      <c r="O511" s="28">
        <v>5</v>
      </c>
      <c r="P511" s="28">
        <v>0.5</v>
      </c>
      <c r="Q511" s="2">
        <v>3</v>
      </c>
      <c r="R511" s="2"/>
      <c r="S511" s="26">
        <v>100</v>
      </c>
      <c r="T511" s="26" t="s">
        <v>1815</v>
      </c>
      <c r="U511" s="26" t="s">
        <v>1815</v>
      </c>
      <c r="V511" s="30"/>
      <c r="W511" s="27" t="s">
        <v>200</v>
      </c>
      <c r="X511" s="27" t="s">
        <v>200</v>
      </c>
      <c r="Y511" s="27">
        <f t="shared" si="7"/>
        <v>70</v>
      </c>
      <c r="Z511" s="27">
        <v>70</v>
      </c>
    </row>
    <row r="512" spans="1:29" ht="12.75" customHeight="1">
      <c r="A512" s="2" t="s">
        <v>1289</v>
      </c>
      <c r="B512" s="2" t="s">
        <v>2386</v>
      </c>
      <c r="C512" s="2" t="s">
        <v>2386</v>
      </c>
      <c r="D512" s="2" t="s">
        <v>78</v>
      </c>
      <c r="E512" s="2">
        <v>175</v>
      </c>
      <c r="F512" s="2"/>
      <c r="G512" s="2"/>
      <c r="H512" s="26">
        <v>1</v>
      </c>
      <c r="I512" s="26">
        <v>1000000</v>
      </c>
      <c r="J512" s="26">
        <v>1000000</v>
      </c>
      <c r="K512" s="27" t="s">
        <v>200</v>
      </c>
      <c r="L512" s="27" t="s">
        <v>234</v>
      </c>
      <c r="M512" s="27" t="s">
        <v>200</v>
      </c>
      <c r="N512" s="27" t="s">
        <v>234</v>
      </c>
      <c r="O512" s="28">
        <v>50</v>
      </c>
      <c r="P512" s="28">
        <v>5</v>
      </c>
      <c r="Q512" s="2">
        <v>4</v>
      </c>
      <c r="R512" s="2"/>
      <c r="S512" s="26">
        <v>10</v>
      </c>
      <c r="T512" s="26" t="s">
        <v>1815</v>
      </c>
      <c r="U512" s="26" t="s">
        <v>1815</v>
      </c>
      <c r="V512" s="30"/>
      <c r="W512" s="27" t="s">
        <v>200</v>
      </c>
      <c r="X512" s="27"/>
      <c r="Y512" s="27">
        <f t="shared" si="7"/>
        <v>0.4375</v>
      </c>
      <c r="Z512" s="27"/>
      <c r="AB512" s="6">
        <v>10.5</v>
      </c>
    </row>
    <row r="513" spans="1:29" ht="12.75" customHeight="1">
      <c r="A513" s="2" t="s">
        <v>1213</v>
      </c>
      <c r="B513" s="2" t="s">
        <v>2387</v>
      </c>
      <c r="C513" s="2" t="s">
        <v>2387</v>
      </c>
      <c r="D513" s="2" t="s">
        <v>74</v>
      </c>
      <c r="E513" s="2">
        <v>175</v>
      </c>
      <c r="F513" s="2"/>
      <c r="G513" s="2"/>
      <c r="H513" s="26">
        <v>1</v>
      </c>
      <c r="I513" s="26">
        <v>1000000</v>
      </c>
      <c r="J513" s="26">
        <v>1000000</v>
      </c>
      <c r="K513" s="27" t="s">
        <v>200</v>
      </c>
      <c r="L513" s="27" t="s">
        <v>234</v>
      </c>
      <c r="M513" s="27" t="s">
        <v>200</v>
      </c>
      <c r="N513" s="27" t="s">
        <v>234</v>
      </c>
      <c r="O513" s="28">
        <v>50</v>
      </c>
      <c r="P513" s="28">
        <v>5</v>
      </c>
      <c r="Q513" s="2">
        <v>4</v>
      </c>
      <c r="R513" s="2"/>
      <c r="S513" s="26">
        <v>10</v>
      </c>
      <c r="T513" s="26" t="s">
        <v>1815</v>
      </c>
      <c r="U513" s="26" t="s">
        <v>1815</v>
      </c>
      <c r="V513" s="30"/>
      <c r="W513" s="27" t="s">
        <v>200</v>
      </c>
      <c r="X513" s="27"/>
      <c r="Y513" s="27">
        <f t="shared" si="7"/>
        <v>1.0555555555555556E-2</v>
      </c>
      <c r="Z513" s="27"/>
      <c r="AC513" s="6">
        <v>15.2</v>
      </c>
    </row>
    <row r="514" spans="1:29" ht="12.75" customHeight="1">
      <c r="A514" s="2" t="s">
        <v>1223</v>
      </c>
      <c r="B514" s="2" t="s">
        <v>2388</v>
      </c>
      <c r="C514" s="2" t="s">
        <v>2388</v>
      </c>
      <c r="D514" s="2" t="s">
        <v>75</v>
      </c>
      <c r="E514" s="2">
        <v>175</v>
      </c>
      <c r="F514" s="2"/>
      <c r="G514" s="2"/>
      <c r="H514" s="26">
        <v>10</v>
      </c>
      <c r="I514" s="26">
        <v>10000000</v>
      </c>
      <c r="J514" s="26">
        <v>10000000</v>
      </c>
      <c r="K514" s="27">
        <v>300000</v>
      </c>
      <c r="L514" s="27">
        <v>300000000000</v>
      </c>
      <c r="M514" s="27">
        <v>2000000</v>
      </c>
      <c r="N514" s="27">
        <v>2000000000000</v>
      </c>
      <c r="O514" s="28">
        <v>5</v>
      </c>
      <c r="P514" s="28">
        <v>0.5</v>
      </c>
      <c r="Q514" s="2">
        <v>3</v>
      </c>
      <c r="R514" s="2"/>
      <c r="S514" s="26">
        <v>1000</v>
      </c>
      <c r="T514" s="26">
        <v>100</v>
      </c>
      <c r="U514" s="26">
        <v>1000</v>
      </c>
      <c r="V514" s="30"/>
      <c r="W514" s="27" t="s">
        <v>200</v>
      </c>
      <c r="X514" s="27" t="s">
        <v>200</v>
      </c>
      <c r="Y514" s="27">
        <f t="shared" si="7"/>
        <v>4.1849999999999996</v>
      </c>
      <c r="Z514" s="27">
        <v>4.1849999999999996</v>
      </c>
    </row>
    <row r="515" spans="1:29" ht="12.75" customHeight="1">
      <c r="A515" s="2" t="s">
        <v>1245</v>
      </c>
      <c r="B515" s="2" t="s">
        <v>2389</v>
      </c>
      <c r="C515" s="2" t="s">
        <v>2389</v>
      </c>
      <c r="D515" s="2" t="s">
        <v>76</v>
      </c>
      <c r="E515" s="2">
        <v>176</v>
      </c>
      <c r="F515" s="2" t="s">
        <v>156</v>
      </c>
      <c r="G515" s="2"/>
      <c r="H515" s="26">
        <v>1</v>
      </c>
      <c r="I515" s="26">
        <v>1000000</v>
      </c>
      <c r="J515" s="26">
        <v>1000000</v>
      </c>
      <c r="K515" s="27" t="s">
        <v>200</v>
      </c>
      <c r="L515" s="27" t="s">
        <v>234</v>
      </c>
      <c r="M515" s="27" t="s">
        <v>200</v>
      </c>
      <c r="N515" s="27" t="s">
        <v>234</v>
      </c>
      <c r="O515" s="28">
        <v>50</v>
      </c>
      <c r="P515" s="28">
        <v>5</v>
      </c>
      <c r="Q515" s="2">
        <v>4</v>
      </c>
      <c r="R515" s="2"/>
      <c r="S515" s="26">
        <v>1000</v>
      </c>
      <c r="T515" s="26" t="s">
        <v>1815</v>
      </c>
      <c r="U515" s="26" t="s">
        <v>1815</v>
      </c>
      <c r="V515" s="30"/>
      <c r="W515" s="27" t="s">
        <v>200</v>
      </c>
      <c r="X515" s="27"/>
      <c r="Y515" s="27">
        <f t="shared" ref="Y515:Y578" si="8">Z515+AA515*365+AB515/24+AC515/(24*60)+AD515/(24*3600)</f>
        <v>0.15266666666666667</v>
      </c>
      <c r="Z515" s="27"/>
      <c r="AB515" s="6">
        <v>3.6640000000000001</v>
      </c>
    </row>
    <row r="516" spans="1:29" ht="12.75" customHeight="1">
      <c r="A516" s="2" t="s">
        <v>1243</v>
      </c>
      <c r="B516" s="2" t="s">
        <v>2390</v>
      </c>
      <c r="C516" s="2" t="s">
        <v>2390</v>
      </c>
      <c r="D516" s="2" t="s">
        <v>76</v>
      </c>
      <c r="E516" s="2">
        <v>176</v>
      </c>
      <c r="F516" s="2"/>
      <c r="G516" s="2"/>
      <c r="H516" s="26">
        <v>1</v>
      </c>
      <c r="I516" s="26">
        <v>1000000</v>
      </c>
      <c r="J516" s="26">
        <v>1000000</v>
      </c>
      <c r="K516" s="27" t="s">
        <v>200</v>
      </c>
      <c r="L516" s="27" t="s">
        <v>234</v>
      </c>
      <c r="M516" s="27" t="s">
        <v>200</v>
      </c>
      <c r="N516" s="27" t="s">
        <v>234</v>
      </c>
      <c r="O516" s="28">
        <v>50</v>
      </c>
      <c r="P516" s="28">
        <v>5</v>
      </c>
      <c r="Q516" s="2">
        <v>4</v>
      </c>
      <c r="R516" s="2"/>
      <c r="S516" s="26">
        <v>100</v>
      </c>
      <c r="T516" s="26" t="s">
        <v>1815</v>
      </c>
      <c r="U516" s="26" t="s">
        <v>1815</v>
      </c>
      <c r="V516" s="30"/>
      <c r="W516" s="27" t="s">
        <v>200</v>
      </c>
      <c r="X516" s="27"/>
      <c r="Y516" s="27">
        <f t="shared" si="8"/>
        <v>13724000000000</v>
      </c>
      <c r="Z516" s="27"/>
      <c r="AA516" s="73">
        <v>37600000000</v>
      </c>
    </row>
    <row r="517" spans="1:29" ht="12.75" customHeight="1">
      <c r="A517" s="2" t="s">
        <v>1291</v>
      </c>
      <c r="B517" s="2" t="s">
        <v>2391</v>
      </c>
      <c r="C517" s="2" t="s">
        <v>2391</v>
      </c>
      <c r="D517" s="2" t="s">
        <v>78</v>
      </c>
      <c r="E517" s="2">
        <v>176</v>
      </c>
      <c r="F517" s="2"/>
      <c r="G517" s="2"/>
      <c r="H517" s="26">
        <v>1</v>
      </c>
      <c r="I517" s="26">
        <v>1000000</v>
      </c>
      <c r="J517" s="26">
        <v>1000000</v>
      </c>
      <c r="K517" s="27" t="s">
        <v>200</v>
      </c>
      <c r="L517" s="27" t="s">
        <v>234</v>
      </c>
      <c r="M517" s="27" t="s">
        <v>200</v>
      </c>
      <c r="N517" s="27" t="s">
        <v>234</v>
      </c>
      <c r="O517" s="28">
        <v>5</v>
      </c>
      <c r="P517" s="28">
        <v>0.5</v>
      </c>
      <c r="Q517" s="2">
        <v>3</v>
      </c>
      <c r="R517" s="2"/>
      <c r="S517" s="26">
        <v>10</v>
      </c>
      <c r="T517" s="26" t="s">
        <v>1815</v>
      </c>
      <c r="U517" s="26" t="s">
        <v>1815</v>
      </c>
      <c r="V517" s="30"/>
      <c r="W517" s="27" t="s">
        <v>200</v>
      </c>
      <c r="X517" s="27"/>
      <c r="Y517" s="27">
        <f t="shared" si="8"/>
        <v>0.33708333333333335</v>
      </c>
      <c r="Z517" s="27"/>
      <c r="AB517" s="6">
        <v>8.09</v>
      </c>
    </row>
    <row r="518" spans="1:29" ht="12.75" customHeight="1">
      <c r="A518" s="2" t="s">
        <v>1315</v>
      </c>
      <c r="B518" s="2" t="s">
        <v>2392</v>
      </c>
      <c r="C518" s="2" t="s">
        <v>2392</v>
      </c>
      <c r="D518" s="2" t="s">
        <v>79</v>
      </c>
      <c r="E518" s="2">
        <v>176</v>
      </c>
      <c r="F518" s="2"/>
      <c r="G518" s="2"/>
      <c r="H518" s="26">
        <v>1</v>
      </c>
      <c r="I518" s="26">
        <v>1000000</v>
      </c>
      <c r="J518" s="26">
        <v>1000000</v>
      </c>
      <c r="K518" s="27" t="s">
        <v>200</v>
      </c>
      <c r="L518" s="27" t="s">
        <v>234</v>
      </c>
      <c r="M518" s="27" t="s">
        <v>200</v>
      </c>
      <c r="N518" s="27" t="s">
        <v>234</v>
      </c>
      <c r="O518" s="28">
        <v>50</v>
      </c>
      <c r="P518" s="28">
        <v>5</v>
      </c>
      <c r="Q518" s="2">
        <v>4</v>
      </c>
      <c r="R518" s="2"/>
      <c r="S518" s="26">
        <v>100</v>
      </c>
      <c r="T518" s="26" t="s">
        <v>1815</v>
      </c>
      <c r="U518" s="26" t="s">
        <v>1815</v>
      </c>
      <c r="V518" s="30"/>
      <c r="W518" s="27" t="s">
        <v>200</v>
      </c>
      <c r="X518" s="27"/>
      <c r="Y518" s="27">
        <f t="shared" si="8"/>
        <v>0.10416666666666667</v>
      </c>
      <c r="Z518" s="27"/>
      <c r="AB518" s="6">
        <v>2.5</v>
      </c>
    </row>
    <row r="519" spans="1:29" ht="12.75" customHeight="1">
      <c r="A519" s="2" t="s">
        <v>1265</v>
      </c>
      <c r="B519" s="2" t="s">
        <v>2393</v>
      </c>
      <c r="C519" s="2" t="s">
        <v>2393</v>
      </c>
      <c r="D519" s="2" t="s">
        <v>77</v>
      </c>
      <c r="E519" s="2">
        <v>177</v>
      </c>
      <c r="F519" s="2" t="s">
        <v>156</v>
      </c>
      <c r="G519" s="2"/>
      <c r="H519" s="26">
        <v>0.1</v>
      </c>
      <c r="I519" s="26">
        <v>100000</v>
      </c>
      <c r="J519" s="26">
        <v>100000</v>
      </c>
      <c r="K519" s="27" t="s">
        <v>200</v>
      </c>
      <c r="L519" s="27" t="s">
        <v>234</v>
      </c>
      <c r="M519" s="27" t="s">
        <v>200</v>
      </c>
      <c r="N519" s="27" t="s">
        <v>234</v>
      </c>
      <c r="O519" s="28">
        <v>50</v>
      </c>
      <c r="P519" s="28">
        <v>5</v>
      </c>
      <c r="Q519" s="2">
        <v>4</v>
      </c>
      <c r="R519" s="2"/>
      <c r="S519" s="26">
        <v>10</v>
      </c>
      <c r="T519" s="26" t="s">
        <v>1815</v>
      </c>
      <c r="U519" s="26" t="s">
        <v>1815</v>
      </c>
      <c r="V519" s="30"/>
      <c r="W519" s="27" t="s">
        <v>200</v>
      </c>
      <c r="X519" s="27"/>
      <c r="Y519" s="27">
        <f t="shared" si="8"/>
        <v>3.5694444444444445E-2</v>
      </c>
      <c r="Z519" s="27"/>
      <c r="AC519" s="6">
        <v>51.4</v>
      </c>
    </row>
    <row r="520" spans="1:29" ht="12.75" customHeight="1">
      <c r="A520" s="2" t="s">
        <v>1249</v>
      </c>
      <c r="B520" s="2" t="s">
        <v>2394</v>
      </c>
      <c r="C520" s="2" t="s">
        <v>2394</v>
      </c>
      <c r="D520" s="2" t="s">
        <v>76</v>
      </c>
      <c r="E520" s="2">
        <v>177</v>
      </c>
      <c r="F520" s="2" t="s">
        <v>156</v>
      </c>
      <c r="G520" s="2"/>
      <c r="H520" s="26">
        <v>1</v>
      </c>
      <c r="I520" s="26">
        <v>1000000</v>
      </c>
      <c r="J520" s="26">
        <v>1000000</v>
      </c>
      <c r="K520" s="27" t="s">
        <v>200</v>
      </c>
      <c r="L520" s="27" t="s">
        <v>234</v>
      </c>
      <c r="M520" s="27" t="s">
        <v>200</v>
      </c>
      <c r="N520" s="27" t="s">
        <v>234</v>
      </c>
      <c r="O520" s="28">
        <v>5</v>
      </c>
      <c r="P520" s="28">
        <v>0.05</v>
      </c>
      <c r="Q520" s="2">
        <v>2</v>
      </c>
      <c r="R520" s="2"/>
      <c r="S520" s="26">
        <v>10</v>
      </c>
      <c r="T520" s="26" t="s">
        <v>1815</v>
      </c>
      <c r="U520" s="26" t="s">
        <v>1815</v>
      </c>
      <c r="V520" s="30"/>
      <c r="W520" s="27" t="s">
        <v>200</v>
      </c>
      <c r="X520" s="27"/>
      <c r="Y520" s="27">
        <f t="shared" si="8"/>
        <v>160.44</v>
      </c>
      <c r="Z520" s="27">
        <v>160.44</v>
      </c>
    </row>
    <row r="521" spans="1:29" ht="12.75" customHeight="1">
      <c r="A521" s="2" t="s">
        <v>1247</v>
      </c>
      <c r="B521" s="2" t="s">
        <v>2395</v>
      </c>
      <c r="C521" s="2" t="s">
        <v>2395</v>
      </c>
      <c r="D521" s="2" t="s">
        <v>76</v>
      </c>
      <c r="E521" s="2">
        <v>177</v>
      </c>
      <c r="F521" s="2"/>
      <c r="G521" s="2"/>
      <c r="H521" s="26">
        <v>10</v>
      </c>
      <c r="I521" s="26">
        <v>10000000</v>
      </c>
      <c r="J521" s="26">
        <v>10000000</v>
      </c>
      <c r="K521" s="27">
        <v>300000</v>
      </c>
      <c r="L521" s="27">
        <v>300000000000</v>
      </c>
      <c r="M521" s="27">
        <v>2000000</v>
      </c>
      <c r="N521" s="27">
        <v>2000000000000</v>
      </c>
      <c r="O521" s="28">
        <v>5</v>
      </c>
      <c r="P521" s="28">
        <v>0.5</v>
      </c>
      <c r="Q521" s="2">
        <v>3</v>
      </c>
      <c r="R521" s="2"/>
      <c r="S521" s="26">
        <v>1000</v>
      </c>
      <c r="T521" s="26">
        <v>100</v>
      </c>
      <c r="U521" s="26">
        <v>1000</v>
      </c>
      <c r="V521" s="30"/>
      <c r="W521" s="27" t="s">
        <v>200</v>
      </c>
      <c r="X521" s="27" t="s">
        <v>200</v>
      </c>
      <c r="Y521" s="27">
        <f t="shared" si="8"/>
        <v>6.6470000000000002</v>
      </c>
      <c r="Z521" s="27">
        <v>6.6470000000000002</v>
      </c>
    </row>
    <row r="522" spans="1:29" ht="12.75" customHeight="1">
      <c r="A522" s="2" t="s">
        <v>1331</v>
      </c>
      <c r="B522" s="2" t="s">
        <v>2396</v>
      </c>
      <c r="C522" s="2" t="s">
        <v>2396</v>
      </c>
      <c r="D522" s="2" t="s">
        <v>80</v>
      </c>
      <c r="E522" s="2">
        <v>177</v>
      </c>
      <c r="F522" s="2"/>
      <c r="G522" s="2"/>
      <c r="H522" s="26">
        <v>1</v>
      </c>
      <c r="I522" s="26">
        <v>1000000</v>
      </c>
      <c r="J522" s="26">
        <v>1000000</v>
      </c>
      <c r="K522" s="27" t="s">
        <v>200</v>
      </c>
      <c r="L522" s="27" t="s">
        <v>234</v>
      </c>
      <c r="M522" s="27" t="s">
        <v>200</v>
      </c>
      <c r="N522" s="27" t="s">
        <v>234</v>
      </c>
      <c r="O522" s="28">
        <v>50</v>
      </c>
      <c r="P522" s="28">
        <v>5</v>
      </c>
      <c r="Q522" s="2">
        <v>4</v>
      </c>
      <c r="R522" s="2"/>
      <c r="S522" s="26">
        <v>10</v>
      </c>
      <c r="T522" s="26" t="s">
        <v>1815</v>
      </c>
      <c r="U522" s="26" t="s">
        <v>1815</v>
      </c>
      <c r="V522" s="30"/>
      <c r="W522" s="27" t="s">
        <v>200</v>
      </c>
      <c r="X522" s="27"/>
      <c r="Y522" s="27">
        <f t="shared" si="8"/>
        <v>9.7222222222222224E-3</v>
      </c>
      <c r="Z522" s="27"/>
      <c r="AC522" s="6">
        <v>14</v>
      </c>
    </row>
    <row r="523" spans="1:29" ht="12.75" customHeight="1">
      <c r="A523" s="2" t="s">
        <v>1293</v>
      </c>
      <c r="B523" s="2" t="s">
        <v>2397</v>
      </c>
      <c r="C523" s="2" t="s">
        <v>2397</v>
      </c>
      <c r="D523" s="2" t="s">
        <v>78</v>
      </c>
      <c r="E523" s="2">
        <v>177</v>
      </c>
      <c r="F523" s="2"/>
      <c r="G523" s="2"/>
      <c r="H523" s="26">
        <v>10</v>
      </c>
      <c r="I523" s="26">
        <v>10000000</v>
      </c>
      <c r="J523" s="26">
        <v>10000000</v>
      </c>
      <c r="K523" s="27" t="s">
        <v>200</v>
      </c>
      <c r="L523" s="27" t="s">
        <v>234</v>
      </c>
      <c r="M523" s="27" t="s">
        <v>200</v>
      </c>
      <c r="N523" s="27" t="s">
        <v>234</v>
      </c>
      <c r="O523" s="28">
        <v>50</v>
      </c>
      <c r="P523" s="28">
        <v>5</v>
      </c>
      <c r="Q523" s="2">
        <v>4</v>
      </c>
      <c r="R523" s="2"/>
      <c r="S523" s="26">
        <v>100</v>
      </c>
      <c r="T523" s="26" t="s">
        <v>1815</v>
      </c>
      <c r="U523" s="26" t="s">
        <v>1815</v>
      </c>
      <c r="V523" s="30"/>
      <c r="W523" s="27" t="s">
        <v>200</v>
      </c>
      <c r="X523" s="27"/>
      <c r="Y523" s="27">
        <f t="shared" si="8"/>
        <v>2.3566666666666669</v>
      </c>
      <c r="Z523" s="27"/>
      <c r="AB523" s="6">
        <v>56.56</v>
      </c>
    </row>
    <row r="524" spans="1:29" ht="12.75" customHeight="1">
      <c r="A524" s="2" t="s">
        <v>1317</v>
      </c>
      <c r="B524" s="2" t="s">
        <v>2398</v>
      </c>
      <c r="C524" s="2" t="s">
        <v>2398</v>
      </c>
      <c r="D524" s="2" t="s">
        <v>79</v>
      </c>
      <c r="E524" s="2">
        <v>177</v>
      </c>
      <c r="F524" s="2"/>
      <c r="G524" s="2"/>
      <c r="H524" s="26">
        <v>1</v>
      </c>
      <c r="I524" s="26">
        <v>1000000</v>
      </c>
      <c r="J524" s="26">
        <v>1000000</v>
      </c>
      <c r="K524" s="27" t="s">
        <v>200</v>
      </c>
      <c r="L524" s="27" t="s">
        <v>234</v>
      </c>
      <c r="M524" s="27" t="s">
        <v>200</v>
      </c>
      <c r="N524" s="27" t="s">
        <v>234</v>
      </c>
      <c r="O524" s="28">
        <v>50</v>
      </c>
      <c r="P524" s="28">
        <v>5</v>
      </c>
      <c r="Q524" s="2">
        <v>4</v>
      </c>
      <c r="R524" s="2"/>
      <c r="S524" s="26">
        <v>10</v>
      </c>
      <c r="T524" s="26" t="s">
        <v>1815</v>
      </c>
      <c r="U524" s="26" t="s">
        <v>1815</v>
      </c>
      <c r="V524" s="30"/>
      <c r="W524" s="27" t="s">
        <v>200</v>
      </c>
      <c r="X524" s="27"/>
      <c r="Y524" s="27">
        <f t="shared" si="8"/>
        <v>9.166666666666666E-2</v>
      </c>
      <c r="Z524" s="27"/>
      <c r="AC524" s="6">
        <v>132</v>
      </c>
    </row>
    <row r="525" spans="1:29" ht="12.75" customHeight="1">
      <c r="A525" s="2" t="s">
        <v>1225</v>
      </c>
      <c r="B525" s="2" t="s">
        <v>2399</v>
      </c>
      <c r="C525" s="2" t="s">
        <v>2399</v>
      </c>
      <c r="D525" s="2" t="s">
        <v>75</v>
      </c>
      <c r="E525" s="2">
        <v>177</v>
      </c>
      <c r="F525" s="2"/>
      <c r="G525" s="2"/>
      <c r="H525" s="26">
        <v>1</v>
      </c>
      <c r="I525" s="26">
        <v>1000000</v>
      </c>
      <c r="J525" s="26">
        <v>1000000</v>
      </c>
      <c r="K525" s="27" t="s">
        <v>200</v>
      </c>
      <c r="L525" s="27" t="s">
        <v>234</v>
      </c>
      <c r="M525" s="27" t="s">
        <v>200</v>
      </c>
      <c r="N525" s="27" t="s">
        <v>234</v>
      </c>
      <c r="O525" s="28">
        <v>50</v>
      </c>
      <c r="P525" s="28">
        <v>5</v>
      </c>
      <c r="Q525" s="2">
        <v>4</v>
      </c>
      <c r="R525" s="2"/>
      <c r="S525" s="26">
        <v>100</v>
      </c>
      <c r="T525" s="26" t="s">
        <v>1815</v>
      </c>
      <c r="U525" s="26" t="s">
        <v>1815</v>
      </c>
      <c r="V525" s="30"/>
      <c r="W525" s="27" t="s">
        <v>200</v>
      </c>
      <c r="X525" s="27"/>
      <c r="Y525" s="27">
        <f t="shared" si="8"/>
        <v>7.9625000000000001E-2</v>
      </c>
      <c r="Z525" s="27"/>
      <c r="AB525" s="6">
        <v>1.911</v>
      </c>
    </row>
    <row r="526" spans="1:29" ht="12.75" customHeight="1">
      <c r="A526" s="2" t="s">
        <v>1267</v>
      </c>
      <c r="B526" s="2" t="s">
        <v>2400</v>
      </c>
      <c r="C526" s="2" t="s">
        <v>2400</v>
      </c>
      <c r="D526" s="2" t="s">
        <v>77</v>
      </c>
      <c r="E526" s="2">
        <v>178</v>
      </c>
      <c r="F526" s="2" t="s">
        <v>156</v>
      </c>
      <c r="G526" s="2"/>
      <c r="H526" s="26">
        <v>1</v>
      </c>
      <c r="I526" s="26">
        <v>1000000</v>
      </c>
      <c r="J526" s="26">
        <v>1000000</v>
      </c>
      <c r="K526" s="27" t="s">
        <v>200</v>
      </c>
      <c r="L526" s="27" t="s">
        <v>234</v>
      </c>
      <c r="M526" s="27" t="s">
        <v>200</v>
      </c>
      <c r="N526" s="27" t="s">
        <v>234</v>
      </c>
      <c r="O526" s="28">
        <v>5</v>
      </c>
      <c r="P526" s="28">
        <v>0.05</v>
      </c>
      <c r="Q526" s="2">
        <v>2</v>
      </c>
      <c r="R526" s="2"/>
      <c r="S526" s="26">
        <v>10</v>
      </c>
      <c r="T526" s="26" t="s">
        <v>1815</v>
      </c>
      <c r="U526" s="26" t="s">
        <v>1815</v>
      </c>
      <c r="V526" s="30"/>
      <c r="W526" s="27" t="s">
        <v>200</v>
      </c>
      <c r="X526" s="27"/>
      <c r="Y526" s="27">
        <f t="shared" si="8"/>
        <v>11315</v>
      </c>
      <c r="Z526" s="27"/>
      <c r="AA526" s="6">
        <v>31</v>
      </c>
    </row>
    <row r="527" spans="1:29" ht="12.75" customHeight="1">
      <c r="A527" s="2" t="s">
        <v>1253</v>
      </c>
      <c r="B527" s="2" t="s">
        <v>2401</v>
      </c>
      <c r="C527" s="2" t="s">
        <v>2401</v>
      </c>
      <c r="D527" s="2" t="s">
        <v>76</v>
      </c>
      <c r="E527" s="2">
        <v>178</v>
      </c>
      <c r="F527" s="2" t="s">
        <v>156</v>
      </c>
      <c r="G527" s="2"/>
      <c r="H527" s="26">
        <v>0.1</v>
      </c>
      <c r="I527" s="26">
        <v>100000</v>
      </c>
      <c r="J527" s="26">
        <v>100000</v>
      </c>
      <c r="K527" s="27" t="s">
        <v>200</v>
      </c>
      <c r="L527" s="27" t="s">
        <v>234</v>
      </c>
      <c r="M527" s="27" t="s">
        <v>200</v>
      </c>
      <c r="N527" s="27" t="s">
        <v>234</v>
      </c>
      <c r="O527" s="28">
        <v>50</v>
      </c>
      <c r="P527" s="28">
        <v>5</v>
      </c>
      <c r="Q527" s="2">
        <v>4</v>
      </c>
      <c r="R527" s="2"/>
      <c r="S527" s="26">
        <v>10</v>
      </c>
      <c r="T527" s="26" t="s">
        <v>1815</v>
      </c>
      <c r="U527" s="26" t="s">
        <v>1815</v>
      </c>
      <c r="V527" s="30"/>
      <c r="W527" s="27" t="s">
        <v>200</v>
      </c>
      <c r="X527" s="27"/>
      <c r="Y527" s="27">
        <f t="shared" si="8"/>
        <v>1.6041666666666669E-2</v>
      </c>
      <c r="Z527" s="27"/>
      <c r="AC527" s="6">
        <v>23.1</v>
      </c>
    </row>
    <row r="528" spans="1:29" ht="12.75" customHeight="1">
      <c r="A528" s="2" t="s">
        <v>1251</v>
      </c>
      <c r="B528" s="2" t="s">
        <v>2402</v>
      </c>
      <c r="C528" s="2" t="s">
        <v>2402</v>
      </c>
      <c r="D528" s="2" t="s">
        <v>76</v>
      </c>
      <c r="E528" s="2">
        <v>178</v>
      </c>
      <c r="F528" s="2"/>
      <c r="G528" s="2"/>
      <c r="H528" s="26">
        <v>0.1</v>
      </c>
      <c r="I528" s="26">
        <v>100000</v>
      </c>
      <c r="J528" s="26">
        <v>100000</v>
      </c>
      <c r="K528" s="27" t="s">
        <v>200</v>
      </c>
      <c r="L528" s="27" t="s">
        <v>234</v>
      </c>
      <c r="M528" s="27" t="s">
        <v>200</v>
      </c>
      <c r="N528" s="27" t="s">
        <v>234</v>
      </c>
      <c r="O528" s="28">
        <v>50</v>
      </c>
      <c r="P528" s="28">
        <v>5</v>
      </c>
      <c r="Q528" s="2">
        <v>4</v>
      </c>
      <c r="R528" s="2"/>
      <c r="S528" s="26">
        <v>100</v>
      </c>
      <c r="T528" s="26" t="s">
        <v>1815</v>
      </c>
      <c r="U528" s="26" t="s">
        <v>1815</v>
      </c>
      <c r="V528" s="30"/>
      <c r="W528" s="27" t="s">
        <v>200</v>
      </c>
      <c r="X528" s="27"/>
      <c r="Y528" s="27">
        <f t="shared" si="8"/>
        <v>1.9722222222222221E-2</v>
      </c>
      <c r="Z528" s="27"/>
      <c r="AC528" s="6">
        <v>28.4</v>
      </c>
    </row>
    <row r="529" spans="1:29" ht="12.75" customHeight="1">
      <c r="A529" s="2" t="s">
        <v>1333</v>
      </c>
      <c r="B529" s="2" t="s">
        <v>2403</v>
      </c>
      <c r="C529" s="2" t="s">
        <v>2403</v>
      </c>
      <c r="D529" s="2" t="s">
        <v>80</v>
      </c>
      <c r="E529" s="2">
        <v>178</v>
      </c>
      <c r="F529" s="2"/>
      <c r="G529" s="2"/>
      <c r="H529" s="26">
        <v>1</v>
      </c>
      <c r="I529" s="26">
        <v>1000000</v>
      </c>
      <c r="J529" s="26">
        <v>1000000</v>
      </c>
      <c r="K529" s="27" t="s">
        <v>200</v>
      </c>
      <c r="L529" s="27" t="s">
        <v>234</v>
      </c>
      <c r="M529" s="27" t="s">
        <v>200</v>
      </c>
      <c r="N529" s="27" t="s">
        <v>234</v>
      </c>
      <c r="O529" s="28">
        <v>50</v>
      </c>
      <c r="P529" s="28">
        <v>5</v>
      </c>
      <c r="Q529" s="2">
        <v>4</v>
      </c>
      <c r="R529" s="2"/>
      <c r="S529" s="26">
        <v>10</v>
      </c>
      <c r="T529" s="26" t="s">
        <v>1815</v>
      </c>
      <c r="U529" s="26" t="s">
        <v>1815</v>
      </c>
      <c r="V529" s="30"/>
      <c r="W529" s="27" t="s">
        <v>200</v>
      </c>
      <c r="X529" s="27"/>
      <c r="Y529" s="27">
        <f t="shared" si="8"/>
        <v>9.1666666666666667E-3</v>
      </c>
      <c r="Z529" s="27"/>
      <c r="AC529" s="6">
        <v>13.2</v>
      </c>
    </row>
    <row r="530" spans="1:29" ht="12.75" customHeight="1">
      <c r="A530" s="2" t="s">
        <v>1295</v>
      </c>
      <c r="B530" s="2" t="s">
        <v>2404</v>
      </c>
      <c r="C530" s="2" t="s">
        <v>2404</v>
      </c>
      <c r="D530" s="2" t="s">
        <v>78</v>
      </c>
      <c r="E530" s="2">
        <v>178</v>
      </c>
      <c r="F530" s="2"/>
      <c r="G530" s="2"/>
      <c r="H530" s="26">
        <v>1</v>
      </c>
      <c r="I530" s="26">
        <v>1000000</v>
      </c>
      <c r="J530" s="26">
        <v>1000000</v>
      </c>
      <c r="K530" s="27">
        <v>10000</v>
      </c>
      <c r="L530" s="27">
        <v>10000000000</v>
      </c>
      <c r="M530" s="27">
        <v>70000</v>
      </c>
      <c r="N530" s="27">
        <v>70000000000</v>
      </c>
      <c r="O530" s="28">
        <v>50</v>
      </c>
      <c r="P530" s="28">
        <v>5</v>
      </c>
      <c r="Q530" s="2">
        <v>4</v>
      </c>
      <c r="R530" s="2"/>
      <c r="S530" s="26">
        <v>10</v>
      </c>
      <c r="T530" s="26" t="s">
        <v>1815</v>
      </c>
      <c r="U530" s="26" t="s">
        <v>1815</v>
      </c>
      <c r="V530" s="30"/>
      <c r="W530" s="27" t="s">
        <v>107</v>
      </c>
      <c r="X530" s="27"/>
      <c r="Y530" s="27">
        <f t="shared" si="8"/>
        <v>9.8333333333333328E-2</v>
      </c>
      <c r="Z530" s="27"/>
      <c r="AB530" s="6">
        <v>2.36</v>
      </c>
    </row>
    <row r="531" spans="1:29" ht="12.75" customHeight="1">
      <c r="A531" s="2" t="s">
        <v>1319</v>
      </c>
      <c r="B531" s="2" t="s">
        <v>2406</v>
      </c>
      <c r="C531" s="2" t="s">
        <v>2406</v>
      </c>
      <c r="D531" s="2" t="s">
        <v>79</v>
      </c>
      <c r="E531" s="2">
        <v>178</v>
      </c>
      <c r="F531" s="2"/>
      <c r="G531" s="2"/>
      <c r="H531" s="26">
        <v>1</v>
      </c>
      <c r="I531" s="26">
        <v>1000000</v>
      </c>
      <c r="J531" s="26">
        <v>1000000</v>
      </c>
      <c r="K531" s="27">
        <v>90000</v>
      </c>
      <c r="L531" s="27">
        <v>90000000000</v>
      </c>
      <c r="M531" s="27">
        <v>900000</v>
      </c>
      <c r="N531" s="27">
        <v>900000000000</v>
      </c>
      <c r="O531" s="28">
        <v>50</v>
      </c>
      <c r="P531" s="28">
        <v>5</v>
      </c>
      <c r="Q531" s="2">
        <v>4</v>
      </c>
      <c r="R531" s="2" t="s">
        <v>17</v>
      </c>
      <c r="S531" s="26">
        <v>10</v>
      </c>
      <c r="T531" s="26" t="s">
        <v>1815</v>
      </c>
      <c r="U531" s="26" t="s">
        <v>1815</v>
      </c>
      <c r="V531" s="30"/>
      <c r="W531" s="27" t="s">
        <v>129</v>
      </c>
      <c r="X531" s="27" t="s">
        <v>200</v>
      </c>
      <c r="Y531" s="27">
        <f t="shared" si="8"/>
        <v>21.6</v>
      </c>
      <c r="Z531" s="27">
        <v>21.6</v>
      </c>
    </row>
    <row r="532" spans="1:29" ht="12.75" customHeight="1">
      <c r="A532" s="2" t="s">
        <v>1227</v>
      </c>
      <c r="B532" s="2" t="s">
        <v>2407</v>
      </c>
      <c r="C532" s="2" t="s">
        <v>2407</v>
      </c>
      <c r="D532" s="2" t="s">
        <v>75</v>
      </c>
      <c r="E532" s="2">
        <v>178</v>
      </c>
      <c r="F532" s="2"/>
      <c r="G532" s="2"/>
      <c r="H532" s="26">
        <v>1</v>
      </c>
      <c r="I532" s="26">
        <v>1000000</v>
      </c>
      <c r="J532" s="26">
        <v>1000000</v>
      </c>
      <c r="K532" s="27" t="s">
        <v>200</v>
      </c>
      <c r="L532" s="27" t="s">
        <v>234</v>
      </c>
      <c r="M532" s="27" t="s">
        <v>200</v>
      </c>
      <c r="N532" s="27" t="s">
        <v>234</v>
      </c>
      <c r="O532" s="28">
        <v>50</v>
      </c>
      <c r="P532" s="28">
        <v>5</v>
      </c>
      <c r="Q532" s="2">
        <v>4</v>
      </c>
      <c r="R532" s="2"/>
      <c r="S532" s="26">
        <v>1000</v>
      </c>
      <c r="T532" s="26" t="s">
        <v>1815</v>
      </c>
      <c r="U532" s="26" t="s">
        <v>1815</v>
      </c>
      <c r="V532" s="30"/>
      <c r="W532" s="27" t="s">
        <v>200</v>
      </c>
      <c r="X532" s="27"/>
      <c r="Y532" s="27">
        <f t="shared" si="8"/>
        <v>5.1388888888888887E-2</v>
      </c>
      <c r="Z532" s="27"/>
      <c r="AC532" s="6">
        <v>74</v>
      </c>
    </row>
    <row r="533" spans="1:29" ht="12.75" customHeight="1">
      <c r="A533" s="2" t="s">
        <v>1269</v>
      </c>
      <c r="B533" s="2" t="s">
        <v>2408</v>
      </c>
      <c r="C533" s="2" t="s">
        <v>2408</v>
      </c>
      <c r="D533" s="2" t="s">
        <v>77</v>
      </c>
      <c r="E533" s="2">
        <v>179</v>
      </c>
      <c r="F533" s="2" t="s">
        <v>156</v>
      </c>
      <c r="G533" s="2"/>
      <c r="H533" s="26">
        <v>1</v>
      </c>
      <c r="I533" s="26">
        <v>1000000</v>
      </c>
      <c r="J533" s="26">
        <v>1000000</v>
      </c>
      <c r="K533" s="27" t="s">
        <v>200</v>
      </c>
      <c r="L533" s="27" t="s">
        <v>234</v>
      </c>
      <c r="M533" s="27" t="s">
        <v>200</v>
      </c>
      <c r="N533" s="27" t="s">
        <v>234</v>
      </c>
      <c r="O533" s="28">
        <v>5</v>
      </c>
      <c r="P533" s="28">
        <v>0.5</v>
      </c>
      <c r="Q533" s="2">
        <v>3</v>
      </c>
      <c r="R533" s="2"/>
      <c r="S533" s="26">
        <v>10</v>
      </c>
      <c r="T533" s="26" t="s">
        <v>1815</v>
      </c>
      <c r="U533" s="26" t="s">
        <v>1815</v>
      </c>
      <c r="V533" s="30"/>
      <c r="W533" s="27" t="s">
        <v>200</v>
      </c>
      <c r="X533" s="27"/>
      <c r="Y533" s="27">
        <f t="shared" si="8"/>
        <v>25.05</v>
      </c>
      <c r="Z533" s="27">
        <v>25.05</v>
      </c>
    </row>
    <row r="534" spans="1:29" ht="12.75" customHeight="1">
      <c r="A534" s="2" t="s">
        <v>1255</v>
      </c>
      <c r="B534" s="2" t="s">
        <v>2409</v>
      </c>
      <c r="C534" s="2" t="s">
        <v>2409</v>
      </c>
      <c r="D534" s="2" t="s">
        <v>76</v>
      </c>
      <c r="E534" s="2">
        <v>179</v>
      </c>
      <c r="F534" s="2"/>
      <c r="G534" s="2"/>
      <c r="H534" s="26">
        <v>1</v>
      </c>
      <c r="I534" s="26">
        <v>1000000</v>
      </c>
      <c r="J534" s="26">
        <v>1000000</v>
      </c>
      <c r="K534" s="27" t="s">
        <v>200</v>
      </c>
      <c r="L534" s="27" t="s">
        <v>234</v>
      </c>
      <c r="M534" s="27" t="s">
        <v>200</v>
      </c>
      <c r="N534" s="27" t="s">
        <v>234</v>
      </c>
      <c r="O534" s="28">
        <v>50</v>
      </c>
      <c r="P534" s="28">
        <v>5</v>
      </c>
      <c r="Q534" s="2">
        <v>4</v>
      </c>
      <c r="R534" s="2"/>
      <c r="S534" s="26">
        <v>1000</v>
      </c>
      <c r="T534" s="26" t="s">
        <v>1815</v>
      </c>
      <c r="U534" s="26" t="s">
        <v>1815</v>
      </c>
      <c r="V534" s="30"/>
      <c r="W534" s="27" t="s">
        <v>200</v>
      </c>
      <c r="X534" s="27"/>
      <c r="Y534" s="27">
        <f t="shared" si="8"/>
        <v>0.19125</v>
      </c>
      <c r="Z534" s="27"/>
      <c r="AB534" s="6">
        <v>4.59</v>
      </c>
    </row>
    <row r="535" spans="1:29" ht="12.75" customHeight="1">
      <c r="A535" s="2" t="s">
        <v>1297</v>
      </c>
      <c r="B535" s="2" t="s">
        <v>2410</v>
      </c>
      <c r="C535" s="2" t="s">
        <v>2410</v>
      </c>
      <c r="D535" s="2" t="s">
        <v>78</v>
      </c>
      <c r="E535" s="2">
        <v>179</v>
      </c>
      <c r="F535" s="2"/>
      <c r="G535" s="2"/>
      <c r="H535" s="26">
        <v>10</v>
      </c>
      <c r="I535" s="26">
        <v>10000000</v>
      </c>
      <c r="J535" s="26">
        <v>10000000</v>
      </c>
      <c r="K535" s="27">
        <v>300000</v>
      </c>
      <c r="L535" s="27">
        <v>300000000000</v>
      </c>
      <c r="M535" s="27">
        <v>6000000</v>
      </c>
      <c r="N535" s="27">
        <v>6000000000000</v>
      </c>
      <c r="O535" s="28">
        <v>5</v>
      </c>
      <c r="P535" s="28">
        <v>0.5</v>
      </c>
      <c r="Q535" s="2">
        <v>3</v>
      </c>
      <c r="R535" s="2"/>
      <c r="S535" s="26">
        <v>1000</v>
      </c>
      <c r="T535" s="26" t="s">
        <v>1815</v>
      </c>
      <c r="U535" s="26" t="s">
        <v>1815</v>
      </c>
      <c r="V535" s="30"/>
      <c r="W535" s="27" t="s">
        <v>200</v>
      </c>
      <c r="X535" s="27" t="s">
        <v>200</v>
      </c>
      <c r="Y535" s="27">
        <f t="shared" si="8"/>
        <v>664.30000000000007</v>
      </c>
      <c r="Z535" s="27"/>
      <c r="AA535" s="6">
        <v>1.82</v>
      </c>
    </row>
    <row r="536" spans="1:29" ht="12.75" customHeight="1">
      <c r="A536" s="2" t="s">
        <v>1321</v>
      </c>
      <c r="B536" s="2" t="s">
        <v>2411</v>
      </c>
      <c r="C536" s="2" t="s">
        <v>2411</v>
      </c>
      <c r="D536" s="2" t="s">
        <v>79</v>
      </c>
      <c r="E536" s="2">
        <v>179</v>
      </c>
      <c r="F536" s="2"/>
      <c r="G536" s="2"/>
      <c r="H536" s="26">
        <v>10</v>
      </c>
      <c r="I536" s="26">
        <v>10000000</v>
      </c>
      <c r="J536" s="26">
        <v>10000000</v>
      </c>
      <c r="K536" s="27" t="s">
        <v>200</v>
      </c>
      <c r="L536" s="27" t="s">
        <v>234</v>
      </c>
      <c r="M536" s="27" t="s">
        <v>200</v>
      </c>
      <c r="N536" s="27" t="s">
        <v>234</v>
      </c>
      <c r="O536" s="28">
        <v>50</v>
      </c>
      <c r="P536" s="28">
        <v>5</v>
      </c>
      <c r="Q536" s="2">
        <v>4</v>
      </c>
      <c r="R536" s="2"/>
      <c r="S536" s="26">
        <v>100</v>
      </c>
      <c r="T536" s="26" t="s">
        <v>1815</v>
      </c>
      <c r="U536" s="26" t="s">
        <v>1815</v>
      </c>
      <c r="V536" s="30"/>
      <c r="W536" s="27" t="s">
        <v>200</v>
      </c>
      <c r="X536" s="27"/>
      <c r="Y536" s="27">
        <f t="shared" si="8"/>
        <v>2.5729166666666664E-2</v>
      </c>
      <c r="Z536" s="27"/>
      <c r="AC536" s="6">
        <v>37.049999999999997</v>
      </c>
    </row>
    <row r="537" spans="1:29" ht="12.75" customHeight="1">
      <c r="A537" s="2" t="s">
        <v>1271</v>
      </c>
      <c r="B537" s="2" t="s">
        <v>2412</v>
      </c>
      <c r="C537" s="2" t="s">
        <v>2412</v>
      </c>
      <c r="D537" s="2" t="s">
        <v>77</v>
      </c>
      <c r="E537" s="2">
        <v>180</v>
      </c>
      <c r="F537" s="2" t="s">
        <v>156</v>
      </c>
      <c r="G537" s="2"/>
      <c r="H537" s="26">
        <v>1</v>
      </c>
      <c r="I537" s="26">
        <v>1000000</v>
      </c>
      <c r="J537" s="26">
        <v>1000000</v>
      </c>
      <c r="K537" s="27" t="s">
        <v>200</v>
      </c>
      <c r="L537" s="27" t="s">
        <v>234</v>
      </c>
      <c r="M537" s="27" t="s">
        <v>200</v>
      </c>
      <c r="N537" s="27" t="s">
        <v>234</v>
      </c>
      <c r="O537" s="28">
        <v>50</v>
      </c>
      <c r="P537" s="28">
        <v>5</v>
      </c>
      <c r="Q537" s="2">
        <v>4</v>
      </c>
      <c r="R537" s="2"/>
      <c r="S537" s="26">
        <v>10</v>
      </c>
      <c r="T537" s="26" t="s">
        <v>1815</v>
      </c>
      <c r="U537" s="26" t="s">
        <v>1815</v>
      </c>
      <c r="V537" s="30"/>
      <c r="W537" s="27" t="s">
        <v>200</v>
      </c>
      <c r="X537" s="27"/>
      <c r="Y537" s="27">
        <f t="shared" si="8"/>
        <v>0.23041666666666669</v>
      </c>
      <c r="Z537" s="27"/>
      <c r="AB537" s="6">
        <v>5.53</v>
      </c>
    </row>
    <row r="538" spans="1:29" ht="12.75" customHeight="1">
      <c r="A538" s="2" t="s">
        <v>1355</v>
      </c>
      <c r="B538" s="2" t="s">
        <v>2413</v>
      </c>
      <c r="C538" s="2" t="s">
        <v>2413</v>
      </c>
      <c r="D538" s="2" t="s">
        <v>81</v>
      </c>
      <c r="E538" s="2">
        <v>180</v>
      </c>
      <c r="F538" s="2"/>
      <c r="G538" s="2"/>
      <c r="H538" s="26">
        <v>10</v>
      </c>
      <c r="I538" s="26">
        <v>10000000</v>
      </c>
      <c r="J538" s="26">
        <v>10000000</v>
      </c>
      <c r="K538" s="27" t="s">
        <v>200</v>
      </c>
      <c r="L538" s="27" t="s">
        <v>234</v>
      </c>
      <c r="M538" s="27" t="s">
        <v>200</v>
      </c>
      <c r="N538" s="27" t="s">
        <v>234</v>
      </c>
      <c r="O538" s="28">
        <v>50</v>
      </c>
      <c r="P538" s="28">
        <v>5</v>
      </c>
      <c r="Q538" s="2">
        <v>4</v>
      </c>
      <c r="R538" s="2"/>
      <c r="S538" s="26">
        <v>100</v>
      </c>
      <c r="T538" s="26" t="s">
        <v>1815</v>
      </c>
      <c r="U538" s="26" t="s">
        <v>1815</v>
      </c>
      <c r="V538" s="30"/>
      <c r="W538" s="27" t="s">
        <v>200</v>
      </c>
      <c r="X538" s="27"/>
      <c r="Y538" s="27">
        <f t="shared" si="8"/>
        <v>1.4930555555555556E-2</v>
      </c>
      <c r="Z538" s="27"/>
      <c r="AC538" s="6">
        <v>21.5</v>
      </c>
    </row>
    <row r="539" spans="1:29" ht="12.75" customHeight="1">
      <c r="A539" s="2" t="s">
        <v>1301</v>
      </c>
      <c r="B539" s="2" t="s">
        <v>2414</v>
      </c>
      <c r="C539" s="2" t="s">
        <v>2414</v>
      </c>
      <c r="D539" s="2" t="s">
        <v>78</v>
      </c>
      <c r="E539" s="2">
        <v>180</v>
      </c>
      <c r="F539" s="2" t="s">
        <v>156</v>
      </c>
      <c r="G539" s="2"/>
      <c r="H539" s="26">
        <v>10</v>
      </c>
      <c r="I539" s="26">
        <v>10000000</v>
      </c>
      <c r="J539" s="26">
        <v>10000000</v>
      </c>
      <c r="K539" s="27" t="s">
        <v>200</v>
      </c>
      <c r="L539" s="27" t="s">
        <v>234</v>
      </c>
      <c r="M539" s="27" t="s">
        <v>200</v>
      </c>
      <c r="N539" s="27" t="s">
        <v>234</v>
      </c>
      <c r="O539" s="28">
        <v>50</v>
      </c>
      <c r="P539" s="28">
        <v>5</v>
      </c>
      <c r="Q539" s="2">
        <v>4</v>
      </c>
      <c r="R539" s="2"/>
      <c r="S539" s="26">
        <v>1000</v>
      </c>
      <c r="T539" s="26" t="s">
        <v>1815</v>
      </c>
      <c r="U539" s="26" t="s">
        <v>1815</v>
      </c>
      <c r="V539" s="30"/>
      <c r="W539" s="27" t="s">
        <v>200</v>
      </c>
      <c r="X539" s="27"/>
      <c r="Y539" s="27">
        <f t="shared" si="8"/>
        <v>2.5915E+18</v>
      </c>
      <c r="Z539" s="27"/>
      <c r="AA539" s="73">
        <v>7100000000000000</v>
      </c>
    </row>
    <row r="540" spans="1:29" ht="12.75" customHeight="1">
      <c r="A540" s="2" t="s">
        <v>1299</v>
      </c>
      <c r="B540" s="2" t="s">
        <v>2415</v>
      </c>
      <c r="C540" s="2" t="s">
        <v>2415</v>
      </c>
      <c r="D540" s="2" t="s">
        <v>78</v>
      </c>
      <c r="E540" s="2">
        <v>180</v>
      </c>
      <c r="F540" s="2"/>
      <c r="G540" s="2"/>
      <c r="H540" s="26">
        <v>1</v>
      </c>
      <c r="I540" s="26">
        <v>1000000</v>
      </c>
      <c r="J540" s="26">
        <v>1000000</v>
      </c>
      <c r="K540" s="27" t="s">
        <v>200</v>
      </c>
      <c r="L540" s="27" t="s">
        <v>234</v>
      </c>
      <c r="M540" s="27" t="s">
        <v>200</v>
      </c>
      <c r="N540" s="27" t="s">
        <v>234</v>
      </c>
      <c r="O540" s="28">
        <v>50</v>
      </c>
      <c r="P540" s="28">
        <v>5</v>
      </c>
      <c r="Q540" s="2">
        <v>4</v>
      </c>
      <c r="R540" s="2"/>
      <c r="S540" s="26">
        <v>10</v>
      </c>
      <c r="T540" s="26" t="s">
        <v>1815</v>
      </c>
      <c r="U540" s="26" t="s">
        <v>1815</v>
      </c>
      <c r="V540" s="30"/>
      <c r="W540" s="27" t="s">
        <v>200</v>
      </c>
      <c r="X540" s="27"/>
      <c r="Y540" s="27">
        <f t="shared" si="8"/>
        <v>0.33975</v>
      </c>
      <c r="Z540" s="27"/>
      <c r="AB540" s="6">
        <v>8.1539999999999999</v>
      </c>
    </row>
    <row r="541" spans="1:29" ht="12.75" customHeight="1">
      <c r="A541" s="2" t="s">
        <v>1273</v>
      </c>
      <c r="B541" s="2" t="s">
        <v>2416</v>
      </c>
      <c r="C541" s="2" t="s">
        <v>2416</v>
      </c>
      <c r="D541" s="2" t="s">
        <v>77</v>
      </c>
      <c r="E541" s="2">
        <v>181</v>
      </c>
      <c r="F541" s="2"/>
      <c r="G541" s="2"/>
      <c r="H541" s="26">
        <v>1</v>
      </c>
      <c r="I541" s="26">
        <v>1000000</v>
      </c>
      <c r="J541" s="26">
        <v>1000000</v>
      </c>
      <c r="K541" s="27">
        <v>20000</v>
      </c>
      <c r="L541" s="27">
        <v>20000000000</v>
      </c>
      <c r="M541" s="27">
        <v>100000</v>
      </c>
      <c r="N541" s="27">
        <v>100000000000</v>
      </c>
      <c r="O541" s="28">
        <v>5</v>
      </c>
      <c r="P541" s="28">
        <v>0.5</v>
      </c>
      <c r="Q541" s="2">
        <v>3</v>
      </c>
      <c r="R541" s="2"/>
      <c r="S541" s="26">
        <v>10</v>
      </c>
      <c r="T541" s="26">
        <v>1</v>
      </c>
      <c r="U541" s="26">
        <v>10</v>
      </c>
      <c r="V541" s="30"/>
      <c r="W541" s="27" t="s">
        <v>200</v>
      </c>
      <c r="X541" s="27" t="s">
        <v>200</v>
      </c>
      <c r="Y541" s="27">
        <f t="shared" si="8"/>
        <v>42.39</v>
      </c>
      <c r="Z541" s="27">
        <v>42.39</v>
      </c>
    </row>
    <row r="542" spans="1:29" ht="12.75" customHeight="1">
      <c r="A542" s="2" t="s">
        <v>1357</v>
      </c>
      <c r="B542" s="2" t="s">
        <v>2417</v>
      </c>
      <c r="C542" s="2" t="s">
        <v>2417</v>
      </c>
      <c r="D542" s="2" t="s">
        <v>81</v>
      </c>
      <c r="E542" s="2">
        <v>181</v>
      </c>
      <c r="F542" s="2"/>
      <c r="G542" s="2"/>
      <c r="H542" s="26">
        <v>1</v>
      </c>
      <c r="I542" s="26">
        <v>1000000</v>
      </c>
      <c r="J542" s="26">
        <v>1000000</v>
      </c>
      <c r="K542" s="27" t="s">
        <v>200</v>
      </c>
      <c r="L542" s="27" t="s">
        <v>234</v>
      </c>
      <c r="M542" s="27" t="s">
        <v>200</v>
      </c>
      <c r="N542" s="27" t="s">
        <v>234</v>
      </c>
      <c r="O542" s="28">
        <v>50</v>
      </c>
      <c r="P542" s="28">
        <v>5</v>
      </c>
      <c r="Q542" s="2">
        <v>4</v>
      </c>
      <c r="R542" s="2"/>
      <c r="S542" s="26">
        <v>10</v>
      </c>
      <c r="T542" s="26" t="s">
        <v>1815</v>
      </c>
      <c r="U542" s="26" t="s">
        <v>1815</v>
      </c>
      <c r="V542" s="30"/>
      <c r="W542" s="27" t="s">
        <v>200</v>
      </c>
      <c r="X542" s="27"/>
      <c r="Y542" s="27">
        <f t="shared" si="8"/>
        <v>7.2916666666666671E-2</v>
      </c>
      <c r="Z542" s="27"/>
      <c r="AC542" s="6">
        <v>105</v>
      </c>
    </row>
    <row r="543" spans="1:29" ht="12.75" customHeight="1">
      <c r="A543" s="2" t="s">
        <v>1335</v>
      </c>
      <c r="B543" s="2" t="s">
        <v>2418</v>
      </c>
      <c r="C543" s="2" t="s">
        <v>2418</v>
      </c>
      <c r="D543" s="2" t="s">
        <v>80</v>
      </c>
      <c r="E543" s="2">
        <v>181</v>
      </c>
      <c r="F543" s="2"/>
      <c r="G543" s="2"/>
      <c r="H543" s="26">
        <v>1</v>
      </c>
      <c r="I543" s="26">
        <v>1000000</v>
      </c>
      <c r="J543" s="26">
        <v>1000000</v>
      </c>
      <c r="K543" s="27" t="s">
        <v>200</v>
      </c>
      <c r="L543" s="27" t="s">
        <v>234</v>
      </c>
      <c r="M543" s="27" t="s">
        <v>200</v>
      </c>
      <c r="N543" s="27" t="s">
        <v>234</v>
      </c>
      <c r="O543" s="28">
        <v>5</v>
      </c>
      <c r="P543" s="28">
        <v>0.5</v>
      </c>
      <c r="Q543" s="2">
        <v>3</v>
      </c>
      <c r="R543" s="2"/>
      <c r="S543" s="26">
        <v>10</v>
      </c>
      <c r="T543" s="26" t="s">
        <v>1815</v>
      </c>
      <c r="U543" s="26" t="s">
        <v>1815</v>
      </c>
      <c r="V543" s="30"/>
      <c r="W543" s="27" t="s">
        <v>200</v>
      </c>
      <c r="X543" s="27"/>
      <c r="Y543" s="27">
        <f t="shared" si="8"/>
        <v>0.82916666666666661</v>
      </c>
      <c r="Z543" s="27"/>
      <c r="AB543" s="6">
        <v>19.899999999999999</v>
      </c>
    </row>
    <row r="544" spans="1:29" ht="12.75" customHeight="1">
      <c r="A544" s="2" t="s">
        <v>1323</v>
      </c>
      <c r="B544" s="2" t="s">
        <v>2419</v>
      </c>
      <c r="C544" s="2" t="s">
        <v>2419</v>
      </c>
      <c r="D544" s="2" t="s">
        <v>79</v>
      </c>
      <c r="E544" s="2">
        <v>181</v>
      </c>
      <c r="F544" s="2"/>
      <c r="G544" s="2"/>
      <c r="H544" s="26">
        <v>10</v>
      </c>
      <c r="I544" s="26">
        <v>10000000</v>
      </c>
      <c r="J544" s="26">
        <v>10000000</v>
      </c>
      <c r="K544" s="27">
        <v>300000</v>
      </c>
      <c r="L544" s="27">
        <v>300000000000</v>
      </c>
      <c r="M544" s="27">
        <v>5000000</v>
      </c>
      <c r="N544" s="27">
        <v>5000000000000</v>
      </c>
      <c r="O544" s="28">
        <v>50</v>
      </c>
      <c r="P544" s="28">
        <v>5</v>
      </c>
      <c r="Q544" s="2">
        <v>4</v>
      </c>
      <c r="R544" s="2"/>
      <c r="S544" s="26">
        <v>1000</v>
      </c>
      <c r="T544" s="26">
        <v>10</v>
      </c>
      <c r="U544" s="26">
        <v>1000</v>
      </c>
      <c r="V544" s="30"/>
      <c r="W544" s="27" t="s">
        <v>200</v>
      </c>
      <c r="X544" s="27" t="s">
        <v>200</v>
      </c>
      <c r="Y544" s="27">
        <f t="shared" si="8"/>
        <v>121.2</v>
      </c>
      <c r="Z544" s="27">
        <v>121.2</v>
      </c>
    </row>
    <row r="545" spans="1:29" ht="12.75" customHeight="1">
      <c r="A545" s="2" t="s">
        <v>1277</v>
      </c>
      <c r="B545" s="2" t="s">
        <v>2420</v>
      </c>
      <c r="C545" s="2" t="s">
        <v>2420</v>
      </c>
      <c r="D545" s="2" t="s">
        <v>77</v>
      </c>
      <c r="E545" s="2">
        <v>182</v>
      </c>
      <c r="F545" s="2" t="s">
        <v>156</v>
      </c>
      <c r="G545" s="2"/>
      <c r="H545" s="26">
        <v>1</v>
      </c>
      <c r="I545" s="26">
        <v>1000000</v>
      </c>
      <c r="J545" s="26">
        <v>1000000</v>
      </c>
      <c r="K545" s="27" t="s">
        <v>200</v>
      </c>
      <c r="L545" s="27" t="s">
        <v>234</v>
      </c>
      <c r="M545" s="27" t="s">
        <v>200</v>
      </c>
      <c r="N545" s="27" t="s">
        <v>234</v>
      </c>
      <c r="O545" s="28">
        <v>50</v>
      </c>
      <c r="P545" s="28">
        <v>5</v>
      </c>
      <c r="Q545" s="2">
        <v>4</v>
      </c>
      <c r="R545" s="2"/>
      <c r="S545" s="26">
        <v>10</v>
      </c>
      <c r="T545" s="26" t="s">
        <v>1815</v>
      </c>
      <c r="U545" s="26" t="s">
        <v>1815</v>
      </c>
      <c r="V545" s="30"/>
      <c r="W545" s="27" t="s">
        <v>200</v>
      </c>
      <c r="X545" s="27"/>
      <c r="Y545" s="27">
        <f t="shared" si="8"/>
        <v>4.2708333333333334E-2</v>
      </c>
      <c r="Z545" s="27"/>
      <c r="AC545" s="6">
        <v>61.5</v>
      </c>
    </row>
    <row r="546" spans="1:29" ht="12.75" customHeight="1">
      <c r="A546" s="2" t="s">
        <v>1275</v>
      </c>
      <c r="B546" s="2" t="s">
        <v>2421</v>
      </c>
      <c r="C546" s="2" t="s">
        <v>2421</v>
      </c>
      <c r="D546" s="2" t="s">
        <v>77</v>
      </c>
      <c r="E546" s="2">
        <v>182</v>
      </c>
      <c r="F546" s="2"/>
      <c r="G546" s="2"/>
      <c r="H546" s="26">
        <v>1</v>
      </c>
      <c r="I546" s="26">
        <v>1000000</v>
      </c>
      <c r="J546" s="26">
        <v>1000000</v>
      </c>
      <c r="K546" s="27"/>
      <c r="L546" s="27" t="s">
        <v>166</v>
      </c>
      <c r="M546" s="27">
        <v>50000</v>
      </c>
      <c r="N546" s="27">
        <v>50000000000</v>
      </c>
      <c r="O546" s="28">
        <v>5</v>
      </c>
      <c r="P546" s="28">
        <v>0.05</v>
      </c>
      <c r="Q546" s="2">
        <v>2</v>
      </c>
      <c r="R546" s="2"/>
      <c r="S546" s="26">
        <v>100</v>
      </c>
      <c r="T546" s="26" t="s">
        <v>1815</v>
      </c>
      <c r="U546" s="26" t="s">
        <v>1815</v>
      </c>
      <c r="V546" s="30"/>
      <c r="W546" s="27" t="s">
        <v>200</v>
      </c>
      <c r="X546" s="27" t="s">
        <v>200</v>
      </c>
      <c r="Y546" s="27">
        <f t="shared" si="8"/>
        <v>3248500000</v>
      </c>
      <c r="Z546" s="27"/>
      <c r="AA546" s="73">
        <v>8900000</v>
      </c>
    </row>
    <row r="547" spans="1:29" ht="12.75" customHeight="1">
      <c r="A547" s="2" t="s">
        <v>1373</v>
      </c>
      <c r="B547" s="2" t="s">
        <v>2422</v>
      </c>
      <c r="C547" s="2" t="s">
        <v>2422</v>
      </c>
      <c r="D547" s="2" t="s">
        <v>82</v>
      </c>
      <c r="E547" s="2">
        <v>182</v>
      </c>
      <c r="F547" s="2"/>
      <c r="G547" s="2"/>
      <c r="H547" s="26">
        <v>0.1</v>
      </c>
      <c r="I547" s="26">
        <v>100000</v>
      </c>
      <c r="J547" s="26">
        <v>100000</v>
      </c>
      <c r="K547" s="27" t="s">
        <v>200</v>
      </c>
      <c r="L547" s="27" t="s">
        <v>234</v>
      </c>
      <c r="M547" s="27" t="s">
        <v>200</v>
      </c>
      <c r="N547" s="27" t="s">
        <v>234</v>
      </c>
      <c r="O547" s="28">
        <v>50</v>
      </c>
      <c r="P547" s="28">
        <v>5</v>
      </c>
      <c r="Q547" s="2">
        <v>4</v>
      </c>
      <c r="R547" s="2"/>
      <c r="S547" s="26">
        <v>10</v>
      </c>
      <c r="T547" s="26" t="s">
        <v>1815</v>
      </c>
      <c r="U547" s="26" t="s">
        <v>1815</v>
      </c>
      <c r="V547" s="30"/>
      <c r="W547" s="27" t="s">
        <v>200</v>
      </c>
      <c r="X547" s="27"/>
      <c r="Y547" s="27">
        <f t="shared" si="8"/>
        <v>1.0416666666666666E-2</v>
      </c>
      <c r="Z547" s="27"/>
      <c r="AC547" s="6">
        <v>15</v>
      </c>
    </row>
    <row r="548" spans="1:29" ht="12.75" customHeight="1">
      <c r="A548" s="2" t="s">
        <v>1359</v>
      </c>
      <c r="B548" s="2" t="s">
        <v>2423</v>
      </c>
      <c r="C548" s="2" t="s">
        <v>2423</v>
      </c>
      <c r="D548" s="2" t="s">
        <v>81</v>
      </c>
      <c r="E548" s="2">
        <v>182</v>
      </c>
      <c r="F548" s="2"/>
      <c r="G548" s="2"/>
      <c r="H548" s="26">
        <v>1</v>
      </c>
      <c r="I548" s="26">
        <v>1000000</v>
      </c>
      <c r="J548" s="26">
        <v>1000000</v>
      </c>
      <c r="K548" s="27" t="s">
        <v>200</v>
      </c>
      <c r="L548" s="27" t="s">
        <v>234</v>
      </c>
      <c r="M548" s="27" t="s">
        <v>200</v>
      </c>
      <c r="N548" s="27" t="s">
        <v>234</v>
      </c>
      <c r="O548" s="28">
        <v>5</v>
      </c>
      <c r="P548" s="28">
        <v>0.5</v>
      </c>
      <c r="Q548" s="2">
        <v>3</v>
      </c>
      <c r="R548" s="2"/>
      <c r="S548" s="26">
        <v>100</v>
      </c>
      <c r="T548" s="26" t="s">
        <v>1815</v>
      </c>
      <c r="U548" s="26" t="s">
        <v>1815</v>
      </c>
      <c r="V548" s="30"/>
      <c r="W548" s="27" t="s">
        <v>200</v>
      </c>
      <c r="X548" s="27"/>
      <c r="Y548" s="27">
        <f t="shared" si="8"/>
        <v>0.91</v>
      </c>
      <c r="Z548" s="27"/>
      <c r="AB548" s="6">
        <v>21.84</v>
      </c>
    </row>
    <row r="549" spans="1:29" ht="12.75" customHeight="1">
      <c r="A549" s="2" t="s">
        <v>1339</v>
      </c>
      <c r="B549" s="2" t="s">
        <v>2424</v>
      </c>
      <c r="C549" s="2" t="s">
        <v>2424</v>
      </c>
      <c r="D549" s="2" t="s">
        <v>80</v>
      </c>
      <c r="E549" s="2">
        <v>182</v>
      </c>
      <c r="F549" s="13" t="s">
        <v>164</v>
      </c>
      <c r="G549" s="2"/>
      <c r="H549" s="26">
        <v>1</v>
      </c>
      <c r="I549" s="26">
        <v>1000000</v>
      </c>
      <c r="J549" s="26">
        <v>1000000</v>
      </c>
      <c r="K549" s="27" t="s">
        <v>200</v>
      </c>
      <c r="L549" s="27" t="s">
        <v>234</v>
      </c>
      <c r="M549" s="27" t="s">
        <v>200</v>
      </c>
      <c r="N549" s="27" t="s">
        <v>234</v>
      </c>
      <c r="O549" s="28">
        <v>50</v>
      </c>
      <c r="P549" s="28">
        <v>5</v>
      </c>
      <c r="Q549" s="2">
        <v>4</v>
      </c>
      <c r="R549" s="2" t="s">
        <v>123</v>
      </c>
      <c r="S549" s="26">
        <v>10</v>
      </c>
      <c r="T549" s="26" t="s">
        <v>1815</v>
      </c>
      <c r="U549" s="26" t="s">
        <v>1815</v>
      </c>
      <c r="V549" s="30"/>
      <c r="W549" s="27" t="s">
        <v>123</v>
      </c>
      <c r="X549" s="27"/>
      <c r="Y549" s="27">
        <f t="shared" si="8"/>
        <v>0.52916666666666667</v>
      </c>
      <c r="Z549" s="27"/>
      <c r="AB549" s="6">
        <v>12.7</v>
      </c>
    </row>
    <row r="550" spans="1:29" ht="12.75" customHeight="1">
      <c r="A550" s="2" t="s">
        <v>1337</v>
      </c>
      <c r="B550" s="2" t="s">
        <v>2425</v>
      </c>
      <c r="C550" s="2" t="s">
        <v>2425</v>
      </c>
      <c r="D550" s="2" t="s">
        <v>80</v>
      </c>
      <c r="E550" s="2">
        <v>182</v>
      </c>
      <c r="F550" s="13" t="s">
        <v>163</v>
      </c>
      <c r="G550" s="2"/>
      <c r="H550" s="26">
        <v>1</v>
      </c>
      <c r="I550" s="26">
        <v>1000000</v>
      </c>
      <c r="J550" s="26">
        <v>1000000</v>
      </c>
      <c r="K550" s="27" t="s">
        <v>200</v>
      </c>
      <c r="L550" s="27" t="s">
        <v>234</v>
      </c>
      <c r="M550" s="27" t="s">
        <v>200</v>
      </c>
      <c r="N550" s="27" t="s">
        <v>234</v>
      </c>
      <c r="O550" s="28">
        <v>5</v>
      </c>
      <c r="P550" s="28">
        <v>0.5</v>
      </c>
      <c r="Q550" s="2">
        <v>3</v>
      </c>
      <c r="R550" s="2" t="s">
        <v>122</v>
      </c>
      <c r="S550" s="26">
        <v>10</v>
      </c>
      <c r="T550" s="26" t="s">
        <v>1815</v>
      </c>
      <c r="U550" s="26" t="s">
        <v>1815</v>
      </c>
      <c r="V550" s="30"/>
      <c r="W550" s="27" t="s">
        <v>122</v>
      </c>
      <c r="X550" s="27"/>
      <c r="Y550" s="27">
        <f t="shared" si="8"/>
        <v>2.6750000000000003</v>
      </c>
      <c r="Z550" s="27"/>
      <c r="AB550" s="6">
        <v>64.2</v>
      </c>
    </row>
    <row r="551" spans="1:29" ht="12.75" customHeight="1">
      <c r="A551" s="2" t="s">
        <v>1305</v>
      </c>
      <c r="B551" s="2" t="s">
        <v>2426</v>
      </c>
      <c r="C551" s="2" t="s">
        <v>2426</v>
      </c>
      <c r="D551" s="2" t="s">
        <v>78</v>
      </c>
      <c r="E551" s="2">
        <v>182</v>
      </c>
      <c r="F551" s="2" t="s">
        <v>156</v>
      </c>
      <c r="G551" s="2"/>
      <c r="H551" s="26">
        <v>1</v>
      </c>
      <c r="I551" s="26">
        <v>1000000</v>
      </c>
      <c r="J551" s="26">
        <v>1000000</v>
      </c>
      <c r="K551" s="27" t="s">
        <v>200</v>
      </c>
      <c r="L551" s="27" t="s">
        <v>234</v>
      </c>
      <c r="M551" s="27" t="s">
        <v>200</v>
      </c>
      <c r="N551" s="27" t="s">
        <v>234</v>
      </c>
      <c r="O551" s="28">
        <v>50</v>
      </c>
      <c r="P551" s="28">
        <v>5</v>
      </c>
      <c r="Q551" s="2">
        <v>4</v>
      </c>
      <c r="R551" s="2"/>
      <c r="S551" s="26">
        <v>100</v>
      </c>
      <c r="T551" s="26" t="s">
        <v>1815</v>
      </c>
      <c r="U551" s="26" t="s">
        <v>1815</v>
      </c>
      <c r="V551" s="30"/>
      <c r="W551" s="27" t="s">
        <v>200</v>
      </c>
      <c r="X551" s="27"/>
      <c r="Y551" s="27">
        <f t="shared" si="8"/>
        <v>1.0999999999999999E-2</v>
      </c>
      <c r="Z551" s="27"/>
      <c r="AC551" s="6">
        <v>15.84</v>
      </c>
    </row>
    <row r="552" spans="1:29" ht="12.75" customHeight="1">
      <c r="A552" s="2" t="s">
        <v>1303</v>
      </c>
      <c r="B552" s="2" t="s">
        <v>2427</v>
      </c>
      <c r="C552" s="2" t="s">
        <v>2427</v>
      </c>
      <c r="D552" s="2" t="s">
        <v>78</v>
      </c>
      <c r="E552" s="2">
        <v>182</v>
      </c>
      <c r="F552" s="2"/>
      <c r="G552" s="2"/>
      <c r="H552" s="26">
        <v>0.01</v>
      </c>
      <c r="I552" s="26">
        <v>10000</v>
      </c>
      <c r="J552" s="26">
        <v>10000</v>
      </c>
      <c r="K552" s="27">
        <v>9000</v>
      </c>
      <c r="L552" s="27">
        <v>9000000000</v>
      </c>
      <c r="M552" s="27">
        <v>60000</v>
      </c>
      <c r="N552" s="27">
        <v>60000000000</v>
      </c>
      <c r="O552" s="28">
        <v>5</v>
      </c>
      <c r="P552" s="28">
        <v>0.5</v>
      </c>
      <c r="Q552" s="2">
        <v>3</v>
      </c>
      <c r="R552" s="2"/>
      <c r="S552" s="26">
        <v>10</v>
      </c>
      <c r="T552" s="26">
        <v>0.1</v>
      </c>
      <c r="U552" s="26">
        <v>10</v>
      </c>
      <c r="V552" s="30"/>
      <c r="W552" s="27" t="s">
        <v>200</v>
      </c>
      <c r="X552" s="27" t="s">
        <v>200</v>
      </c>
      <c r="Y552" s="27">
        <f t="shared" si="8"/>
        <v>114.74</v>
      </c>
      <c r="Z552" s="27">
        <v>114.74</v>
      </c>
    </row>
    <row r="553" spans="1:29" ht="12.75" customHeight="1">
      <c r="A553" s="2" t="s">
        <v>1279</v>
      </c>
      <c r="B553" s="2" t="s">
        <v>2428</v>
      </c>
      <c r="C553" s="2" t="s">
        <v>2428</v>
      </c>
      <c r="D553" s="2" t="s">
        <v>77</v>
      </c>
      <c r="E553" s="2">
        <v>183</v>
      </c>
      <c r="F553" s="2"/>
      <c r="G553" s="2"/>
      <c r="H553" s="26">
        <v>1</v>
      </c>
      <c r="I553" s="26">
        <v>1000000</v>
      </c>
      <c r="J553" s="26">
        <v>1000000</v>
      </c>
      <c r="K553" s="27" t="s">
        <v>200</v>
      </c>
      <c r="L553" s="27" t="s">
        <v>234</v>
      </c>
      <c r="M553" s="27" t="s">
        <v>200</v>
      </c>
      <c r="N553" s="27" t="s">
        <v>234</v>
      </c>
      <c r="O553" s="28">
        <v>50</v>
      </c>
      <c r="P553" s="28">
        <v>5</v>
      </c>
      <c r="Q553" s="2">
        <v>4</v>
      </c>
      <c r="R553" s="2"/>
      <c r="S553" s="26">
        <v>10</v>
      </c>
      <c r="T553" s="26" t="s">
        <v>1815</v>
      </c>
      <c r="U553" s="26" t="s">
        <v>1815</v>
      </c>
      <c r="V553" s="30"/>
      <c r="W553" s="27" t="s">
        <v>200</v>
      </c>
      <c r="X553" s="27"/>
      <c r="Y553" s="27">
        <f t="shared" si="8"/>
        <v>4.2416666666666665E-2</v>
      </c>
      <c r="Z553" s="27"/>
      <c r="AB553" s="6">
        <v>1.018</v>
      </c>
    </row>
    <row r="554" spans="1:29" ht="12.75" customHeight="1">
      <c r="A554" s="2" t="s">
        <v>1307</v>
      </c>
      <c r="B554" s="2" t="s">
        <v>2429</v>
      </c>
      <c r="C554" s="2" t="s">
        <v>2429</v>
      </c>
      <c r="D554" s="2" t="s">
        <v>78</v>
      </c>
      <c r="E554" s="2">
        <v>183</v>
      </c>
      <c r="F554" s="2"/>
      <c r="G554" s="2"/>
      <c r="H554" s="26">
        <v>1</v>
      </c>
      <c r="I554" s="26">
        <v>1000000</v>
      </c>
      <c r="J554" s="26">
        <v>1000000</v>
      </c>
      <c r="K554" s="27" t="s">
        <v>200</v>
      </c>
      <c r="L554" s="27" t="s">
        <v>234</v>
      </c>
      <c r="M554" s="27" t="s">
        <v>200</v>
      </c>
      <c r="N554" s="27" t="s">
        <v>234</v>
      </c>
      <c r="O554" s="28">
        <v>5</v>
      </c>
      <c r="P554" s="28">
        <v>0.5</v>
      </c>
      <c r="Q554" s="2">
        <v>3</v>
      </c>
      <c r="R554" s="2"/>
      <c r="S554" s="26">
        <v>100</v>
      </c>
      <c r="T554" s="26" t="s">
        <v>1815</v>
      </c>
      <c r="U554" s="26" t="s">
        <v>1815</v>
      </c>
      <c r="V554" s="30"/>
      <c r="W554" s="27" t="s">
        <v>200</v>
      </c>
      <c r="X554" s="27"/>
      <c r="Y554" s="27">
        <f t="shared" si="8"/>
        <v>5.0999999999999996</v>
      </c>
      <c r="Z554" s="27">
        <v>5.0999999999999996</v>
      </c>
    </row>
    <row r="555" spans="1:29" ht="12.75" customHeight="1">
      <c r="A555" s="2" t="s">
        <v>1281</v>
      </c>
      <c r="B555" s="2" t="s">
        <v>2430</v>
      </c>
      <c r="C555" s="2" t="s">
        <v>2430</v>
      </c>
      <c r="D555" s="2" t="s">
        <v>77</v>
      </c>
      <c r="E555" s="2">
        <v>184</v>
      </c>
      <c r="F555" s="2"/>
      <c r="G555" s="2"/>
      <c r="H555" s="26">
        <v>1</v>
      </c>
      <c r="I555" s="26">
        <v>1000000</v>
      </c>
      <c r="J555" s="26">
        <v>1000000</v>
      </c>
      <c r="K555" s="27" t="s">
        <v>200</v>
      </c>
      <c r="L555" s="27" t="s">
        <v>234</v>
      </c>
      <c r="M555" s="27" t="s">
        <v>200</v>
      </c>
      <c r="N555" s="27" t="s">
        <v>234</v>
      </c>
      <c r="O555" s="28">
        <v>5</v>
      </c>
      <c r="P555" s="28">
        <v>0.5</v>
      </c>
      <c r="Q555" s="2">
        <v>3</v>
      </c>
      <c r="R555" s="2"/>
      <c r="S555" s="26">
        <v>100</v>
      </c>
      <c r="T555" s="26" t="s">
        <v>1815</v>
      </c>
      <c r="U555" s="26" t="s">
        <v>1815</v>
      </c>
      <c r="V555" s="30"/>
      <c r="W555" s="27" t="s">
        <v>200</v>
      </c>
      <c r="X555" s="27"/>
      <c r="Y555" s="27">
        <f t="shared" si="8"/>
        <v>0.17166666666666666</v>
      </c>
      <c r="Z555" s="27"/>
      <c r="AB555" s="6">
        <v>4.12</v>
      </c>
    </row>
    <row r="556" spans="1:29" ht="12.75" customHeight="1">
      <c r="A556" s="2" t="s">
        <v>1375</v>
      </c>
      <c r="B556" s="2" t="s">
        <v>2431</v>
      </c>
      <c r="C556" s="2" t="s">
        <v>2431</v>
      </c>
      <c r="D556" s="2" t="s">
        <v>82</v>
      </c>
      <c r="E556" s="2">
        <v>184</v>
      </c>
      <c r="F556" s="2"/>
      <c r="G556" s="2"/>
      <c r="H556" s="26">
        <v>1</v>
      </c>
      <c r="I556" s="26">
        <v>1000000</v>
      </c>
      <c r="J556" s="26">
        <v>1000000</v>
      </c>
      <c r="K556" s="27" t="s">
        <v>200</v>
      </c>
      <c r="L556" s="27" t="s">
        <v>234</v>
      </c>
      <c r="M556" s="27" t="s">
        <v>200</v>
      </c>
      <c r="N556" s="27" t="s">
        <v>234</v>
      </c>
      <c r="O556" s="28">
        <v>50</v>
      </c>
      <c r="P556" s="28">
        <v>5</v>
      </c>
      <c r="Q556" s="2">
        <v>4</v>
      </c>
      <c r="R556" s="2"/>
      <c r="S556" s="26">
        <v>10</v>
      </c>
      <c r="T556" s="26" t="s">
        <v>1815</v>
      </c>
      <c r="U556" s="26" t="s">
        <v>1815</v>
      </c>
      <c r="V556" s="30"/>
      <c r="W556" s="27" t="s">
        <v>200</v>
      </c>
      <c r="X556" s="27"/>
      <c r="Y556" s="27">
        <f t="shared" si="8"/>
        <v>0.12875</v>
      </c>
      <c r="Z556" s="27"/>
      <c r="AB556" s="6">
        <v>3.09</v>
      </c>
    </row>
    <row r="557" spans="1:29" ht="12.75" customHeight="1">
      <c r="A557" s="2" t="s">
        <v>1343</v>
      </c>
      <c r="B557" s="2" t="s">
        <v>2432</v>
      </c>
      <c r="C557" s="2" t="s">
        <v>2432</v>
      </c>
      <c r="D557" s="2" t="s">
        <v>80</v>
      </c>
      <c r="E557" s="2">
        <v>184</v>
      </c>
      <c r="F557" s="2" t="s">
        <v>156</v>
      </c>
      <c r="G557" s="2"/>
      <c r="H557" s="26">
        <v>1</v>
      </c>
      <c r="I557" s="26">
        <v>1000000</v>
      </c>
      <c r="J557" s="26">
        <v>1000000</v>
      </c>
      <c r="K557" s="27">
        <v>30000</v>
      </c>
      <c r="L557" s="27">
        <v>30000000000</v>
      </c>
      <c r="M557" s="27">
        <v>70000</v>
      </c>
      <c r="N557" s="27">
        <v>70000000000</v>
      </c>
      <c r="O557" s="28">
        <v>5</v>
      </c>
      <c r="P557" s="28">
        <v>0.5</v>
      </c>
      <c r="Q557" s="2">
        <v>3</v>
      </c>
      <c r="R557" s="2"/>
      <c r="S557" s="26">
        <v>100</v>
      </c>
      <c r="T557" s="26" t="s">
        <v>1815</v>
      </c>
      <c r="U557" s="26" t="s">
        <v>1815</v>
      </c>
      <c r="V557" s="30"/>
      <c r="W557" s="27" t="s">
        <v>200</v>
      </c>
      <c r="X557" s="27" t="s">
        <v>200</v>
      </c>
      <c r="Y557" s="27">
        <f t="shared" si="8"/>
        <v>169</v>
      </c>
      <c r="Z557" s="27">
        <v>169</v>
      </c>
    </row>
    <row r="558" spans="1:29" ht="12.75" customHeight="1">
      <c r="A558" s="2" t="s">
        <v>1341</v>
      </c>
      <c r="B558" s="2" t="s">
        <v>2433</v>
      </c>
      <c r="C558" s="2" t="s">
        <v>2433</v>
      </c>
      <c r="D558" s="2" t="s">
        <v>80</v>
      </c>
      <c r="E558" s="2">
        <v>184</v>
      </c>
      <c r="F558" s="2"/>
      <c r="G558" s="2"/>
      <c r="H558" s="26">
        <v>1</v>
      </c>
      <c r="I558" s="26">
        <v>1000000</v>
      </c>
      <c r="J558" s="26">
        <v>1000000</v>
      </c>
      <c r="K558" s="27">
        <v>10000</v>
      </c>
      <c r="L558" s="27">
        <v>10000000000</v>
      </c>
      <c r="M558" s="27">
        <v>80000</v>
      </c>
      <c r="N558" s="27">
        <v>80000000000</v>
      </c>
      <c r="O558" s="28">
        <v>5</v>
      </c>
      <c r="P558" s="28">
        <v>0.5</v>
      </c>
      <c r="Q558" s="2">
        <v>3</v>
      </c>
      <c r="R558" s="2"/>
      <c r="S558" s="26">
        <v>10</v>
      </c>
      <c r="T558" s="26" t="s">
        <v>1815</v>
      </c>
      <c r="U558" s="26" t="s">
        <v>1815</v>
      </c>
      <c r="V558" s="30"/>
      <c r="W558" s="27" t="s">
        <v>200</v>
      </c>
      <c r="X558" s="27" t="s">
        <v>200</v>
      </c>
      <c r="Y558" s="27">
        <f t="shared" si="8"/>
        <v>35.4</v>
      </c>
      <c r="Z558" s="27">
        <v>35.4</v>
      </c>
    </row>
    <row r="559" spans="1:29" ht="12.75" customHeight="1">
      <c r="A559" s="2" t="s">
        <v>1309</v>
      </c>
      <c r="B559" s="2" t="s">
        <v>2434</v>
      </c>
      <c r="C559" s="2" t="s">
        <v>2434</v>
      </c>
      <c r="D559" s="2" t="s">
        <v>78</v>
      </c>
      <c r="E559" s="2">
        <v>184</v>
      </c>
      <c r="F559" s="2"/>
      <c r="G559" s="2"/>
      <c r="H559" s="26">
        <v>1</v>
      </c>
      <c r="I559" s="26">
        <v>1000000</v>
      </c>
      <c r="J559" s="26">
        <v>1000000</v>
      </c>
      <c r="K559" s="27" t="s">
        <v>200</v>
      </c>
      <c r="L559" s="27" t="s">
        <v>234</v>
      </c>
      <c r="M559" s="27" t="s">
        <v>200</v>
      </c>
      <c r="N559" s="27" t="s">
        <v>234</v>
      </c>
      <c r="O559" s="28">
        <v>5</v>
      </c>
      <c r="P559" s="28">
        <v>0.5</v>
      </c>
      <c r="Q559" s="2">
        <v>3</v>
      </c>
      <c r="R559" s="2"/>
      <c r="S559" s="26">
        <v>10</v>
      </c>
      <c r="T559" s="26" t="s">
        <v>1815</v>
      </c>
      <c r="U559" s="26" t="s">
        <v>1815</v>
      </c>
      <c r="V559" s="30"/>
      <c r="W559" s="27" t="s">
        <v>200</v>
      </c>
      <c r="X559" s="27"/>
      <c r="Y559" s="27">
        <f t="shared" si="8"/>
        <v>0.36249999999999999</v>
      </c>
      <c r="Z559" s="27"/>
      <c r="AB559" s="6">
        <v>8.6999999999999993</v>
      </c>
    </row>
    <row r="560" spans="1:29" ht="12.75" customHeight="1">
      <c r="A560" s="2" t="s">
        <v>1377</v>
      </c>
      <c r="B560" s="2" t="s">
        <v>2435</v>
      </c>
      <c r="C560" s="2" t="s">
        <v>2435</v>
      </c>
      <c r="D560" s="2" t="s">
        <v>82</v>
      </c>
      <c r="E560" s="2">
        <v>185</v>
      </c>
      <c r="F560" s="2"/>
      <c r="G560" s="2"/>
      <c r="H560" s="26">
        <v>1</v>
      </c>
      <c r="I560" s="26">
        <v>1000000</v>
      </c>
      <c r="J560" s="26">
        <v>1000000</v>
      </c>
      <c r="K560" s="27" t="s">
        <v>200</v>
      </c>
      <c r="L560" s="27" t="s">
        <v>234</v>
      </c>
      <c r="M560" s="27" t="s">
        <v>200</v>
      </c>
      <c r="N560" s="27" t="s">
        <v>234</v>
      </c>
      <c r="O560" s="28">
        <v>5</v>
      </c>
      <c r="P560" s="28">
        <v>0.5</v>
      </c>
      <c r="Q560" s="2">
        <v>3</v>
      </c>
      <c r="R560" s="2"/>
      <c r="S560" s="26">
        <v>10</v>
      </c>
      <c r="T560" s="26" t="s">
        <v>1815</v>
      </c>
      <c r="U560" s="26" t="s">
        <v>1815</v>
      </c>
      <c r="V560" s="30"/>
      <c r="W560" s="27" t="s">
        <v>200</v>
      </c>
      <c r="X560" s="27"/>
      <c r="Y560" s="27">
        <f t="shared" si="8"/>
        <v>0.6</v>
      </c>
      <c r="Z560" s="27"/>
      <c r="AB560" s="6">
        <v>14.4</v>
      </c>
    </row>
    <row r="561" spans="1:29" ht="12.75" customHeight="1">
      <c r="A561" s="2" t="s">
        <v>1361</v>
      </c>
      <c r="B561" s="2" t="s">
        <v>2436</v>
      </c>
      <c r="C561" s="2" t="s">
        <v>2436</v>
      </c>
      <c r="D561" s="2" t="s">
        <v>81</v>
      </c>
      <c r="E561" s="2">
        <v>185</v>
      </c>
      <c r="F561" s="2"/>
      <c r="G561" s="2"/>
      <c r="H561" s="26">
        <v>1</v>
      </c>
      <c r="I561" s="26">
        <v>1000000</v>
      </c>
      <c r="J561" s="26">
        <v>1000000</v>
      </c>
      <c r="K561" s="27">
        <v>10000</v>
      </c>
      <c r="L561" s="27">
        <v>10000000000</v>
      </c>
      <c r="M561" s="27">
        <v>100000</v>
      </c>
      <c r="N561" s="27">
        <v>100000000000</v>
      </c>
      <c r="O561" s="28">
        <v>5</v>
      </c>
      <c r="P561" s="28">
        <v>0.5</v>
      </c>
      <c r="Q561" s="2">
        <v>3</v>
      </c>
      <c r="R561" s="2"/>
      <c r="S561" s="26">
        <v>10</v>
      </c>
      <c r="T561" s="26">
        <v>1</v>
      </c>
      <c r="U561" s="26">
        <v>10</v>
      </c>
      <c r="V561" s="30"/>
      <c r="W561" s="27" t="s">
        <v>200</v>
      </c>
      <c r="X561" s="27" t="s">
        <v>200</v>
      </c>
      <c r="Y561" s="27">
        <f t="shared" si="8"/>
        <v>93.6</v>
      </c>
      <c r="Z561" s="27">
        <v>93.6</v>
      </c>
    </row>
    <row r="562" spans="1:29" ht="12.75" customHeight="1">
      <c r="A562" s="2" t="s">
        <v>1311</v>
      </c>
      <c r="B562" s="2" t="s">
        <v>2437</v>
      </c>
      <c r="C562" s="2" t="s">
        <v>2437</v>
      </c>
      <c r="D562" s="2" t="s">
        <v>78</v>
      </c>
      <c r="E562" s="2">
        <v>185</v>
      </c>
      <c r="F562" s="2"/>
      <c r="G562" s="2"/>
      <c r="H562" s="26">
        <v>0.1</v>
      </c>
      <c r="I562" s="26">
        <v>100000</v>
      </c>
      <c r="J562" s="26">
        <v>100000</v>
      </c>
      <c r="K562" s="27" t="s">
        <v>200</v>
      </c>
      <c r="L562" s="27" t="s">
        <v>234</v>
      </c>
      <c r="M562" s="27" t="s">
        <v>200</v>
      </c>
      <c r="N562" s="27" t="s">
        <v>234</v>
      </c>
      <c r="O562" s="28">
        <v>50</v>
      </c>
      <c r="P562" s="28">
        <v>5</v>
      </c>
      <c r="Q562" s="2">
        <v>4</v>
      </c>
      <c r="R562" s="2"/>
      <c r="S562" s="26">
        <v>100</v>
      </c>
      <c r="T562" s="26" t="s">
        <v>1815</v>
      </c>
      <c r="U562" s="26" t="s">
        <v>1815</v>
      </c>
      <c r="V562" s="30"/>
      <c r="W562" s="27" t="s">
        <v>200</v>
      </c>
      <c r="X562" s="27"/>
      <c r="Y562" s="27">
        <f t="shared" si="8"/>
        <v>3.4305555555555554E-2</v>
      </c>
      <c r="Z562" s="27"/>
      <c r="AC562" s="6">
        <v>49.4</v>
      </c>
    </row>
    <row r="563" spans="1:29" ht="12.75" customHeight="1">
      <c r="A563" s="2" t="s">
        <v>1325</v>
      </c>
      <c r="B563" s="2" t="s">
        <v>2438</v>
      </c>
      <c r="C563" s="2" t="s">
        <v>2438</v>
      </c>
      <c r="D563" s="2" t="s">
        <v>79</v>
      </c>
      <c r="E563" s="2">
        <v>185</v>
      </c>
      <c r="F563" s="2"/>
      <c r="G563" s="2"/>
      <c r="H563" s="26">
        <v>10</v>
      </c>
      <c r="I563" s="26">
        <v>10000000</v>
      </c>
      <c r="J563" s="26">
        <v>10000000</v>
      </c>
      <c r="K563" s="27">
        <v>400000</v>
      </c>
      <c r="L563" s="27">
        <v>400000000000</v>
      </c>
      <c r="M563" s="27">
        <v>100000000</v>
      </c>
      <c r="N563" s="27">
        <v>100000000000000</v>
      </c>
      <c r="O563" s="28">
        <v>5</v>
      </c>
      <c r="P563" s="28">
        <v>0.5</v>
      </c>
      <c r="Q563" s="2">
        <v>3</v>
      </c>
      <c r="R563" s="2"/>
      <c r="S563" s="26">
        <v>10000</v>
      </c>
      <c r="T563" s="26">
        <v>1000</v>
      </c>
      <c r="U563" s="26">
        <v>10000</v>
      </c>
      <c r="V563" s="30"/>
      <c r="W563" s="27" t="s">
        <v>200</v>
      </c>
      <c r="X563" s="27" t="s">
        <v>200</v>
      </c>
      <c r="Y563" s="27">
        <f t="shared" si="8"/>
        <v>75.099999999999994</v>
      </c>
      <c r="Z563" s="27">
        <v>75.099999999999994</v>
      </c>
    </row>
    <row r="564" spans="1:29" ht="25.5" customHeight="1">
      <c r="A564" s="2" t="s">
        <v>1381</v>
      </c>
      <c r="B564" s="2" t="s">
        <v>2439</v>
      </c>
      <c r="C564" s="2" t="s">
        <v>2439</v>
      </c>
      <c r="D564" s="2" t="s">
        <v>82</v>
      </c>
      <c r="E564" s="2">
        <v>186</v>
      </c>
      <c r="F564" s="13" t="s">
        <v>164</v>
      </c>
      <c r="G564" s="2"/>
      <c r="H564" s="26">
        <v>1</v>
      </c>
      <c r="I564" s="26">
        <v>1000000</v>
      </c>
      <c r="J564" s="26">
        <v>1000000</v>
      </c>
      <c r="K564" s="27" t="s">
        <v>200</v>
      </c>
      <c r="L564" s="27" t="s">
        <v>234</v>
      </c>
      <c r="M564" s="27" t="s">
        <v>200</v>
      </c>
      <c r="N564" s="27" t="s">
        <v>234</v>
      </c>
      <c r="O564" s="28">
        <v>5</v>
      </c>
      <c r="P564" s="28">
        <v>0.5</v>
      </c>
      <c r="Q564" s="2">
        <v>3</v>
      </c>
      <c r="R564" s="2" t="s">
        <v>125</v>
      </c>
      <c r="S564" s="26">
        <v>10</v>
      </c>
      <c r="T564" s="26" t="s">
        <v>1815</v>
      </c>
      <c r="U564" s="26" t="s">
        <v>1815</v>
      </c>
      <c r="V564" s="30" t="s">
        <v>183</v>
      </c>
      <c r="W564" s="27" t="s">
        <v>125</v>
      </c>
      <c r="X564" s="27"/>
      <c r="Y564" s="27">
        <f t="shared" si="8"/>
        <v>7.2916666666666671E-2</v>
      </c>
      <c r="Z564" s="27"/>
      <c r="AB564" s="6">
        <v>1.75</v>
      </c>
    </row>
    <row r="565" spans="1:29" ht="25.5" customHeight="1">
      <c r="A565" s="2" t="s">
        <v>1379</v>
      </c>
      <c r="B565" s="2" t="s">
        <v>2440</v>
      </c>
      <c r="C565" s="2" t="s">
        <v>2440</v>
      </c>
      <c r="D565" s="2" t="s">
        <v>82</v>
      </c>
      <c r="E565" s="2">
        <v>186</v>
      </c>
      <c r="F565" s="13" t="s">
        <v>163</v>
      </c>
      <c r="G565" s="2"/>
      <c r="H565" s="26">
        <v>1</v>
      </c>
      <c r="I565" s="26">
        <v>1000000</v>
      </c>
      <c r="J565" s="26">
        <v>1000000</v>
      </c>
      <c r="K565" s="27" t="s">
        <v>200</v>
      </c>
      <c r="L565" s="27" t="s">
        <v>234</v>
      </c>
      <c r="M565" s="27" t="s">
        <v>200</v>
      </c>
      <c r="N565" s="27" t="s">
        <v>234</v>
      </c>
      <c r="O565" s="28">
        <v>5</v>
      </c>
      <c r="P565" s="28">
        <v>0.5</v>
      </c>
      <c r="Q565" s="2">
        <v>3</v>
      </c>
      <c r="R565" s="2" t="s">
        <v>124</v>
      </c>
      <c r="S565" s="26">
        <v>10</v>
      </c>
      <c r="T565" s="26" t="s">
        <v>1815</v>
      </c>
      <c r="U565" s="26" t="s">
        <v>1815</v>
      </c>
      <c r="V565" s="30" t="s">
        <v>183</v>
      </c>
      <c r="W565" s="27" t="s">
        <v>124</v>
      </c>
      <c r="X565" s="27"/>
      <c r="Y565" s="27">
        <f t="shared" si="8"/>
        <v>0.65833333333333333</v>
      </c>
      <c r="Z565" s="27"/>
      <c r="AB565" s="6">
        <v>15.8</v>
      </c>
    </row>
    <row r="566" spans="1:29" ht="12.75" customHeight="1">
      <c r="A566" s="2" t="s">
        <v>1409</v>
      </c>
      <c r="B566" s="2" t="s">
        <v>2441</v>
      </c>
      <c r="C566" s="2" t="s">
        <v>2441</v>
      </c>
      <c r="D566" s="2" t="s">
        <v>83</v>
      </c>
      <c r="E566" s="2">
        <v>186</v>
      </c>
      <c r="F566" s="2"/>
      <c r="G566" s="2"/>
      <c r="H566" s="26">
        <v>1</v>
      </c>
      <c r="I566" s="26">
        <v>1000000</v>
      </c>
      <c r="J566" s="26">
        <v>1000000</v>
      </c>
      <c r="K566" s="27" t="s">
        <v>200</v>
      </c>
      <c r="L566" s="27" t="s">
        <v>234</v>
      </c>
      <c r="M566" s="27" t="s">
        <v>200</v>
      </c>
      <c r="N566" s="27" t="s">
        <v>234</v>
      </c>
      <c r="O566" s="28">
        <v>50</v>
      </c>
      <c r="P566" s="28">
        <v>5</v>
      </c>
      <c r="Q566" s="2">
        <v>4</v>
      </c>
      <c r="R566" s="2"/>
      <c r="S566" s="26">
        <v>10</v>
      </c>
      <c r="T566" s="26" t="s">
        <v>1815</v>
      </c>
      <c r="U566" s="26" t="s">
        <v>1815</v>
      </c>
      <c r="V566" s="30"/>
      <c r="W566" s="27" t="s">
        <v>200</v>
      </c>
      <c r="X566" s="27"/>
      <c r="Y566" s="27">
        <f t="shared" si="8"/>
        <v>8.666666666666667E-2</v>
      </c>
      <c r="Z566" s="27"/>
      <c r="AB566" s="6">
        <v>2.08</v>
      </c>
    </row>
    <row r="567" spans="1:29" ht="12.75" customHeight="1">
      <c r="A567" s="2" t="s">
        <v>1346</v>
      </c>
      <c r="B567" s="2" t="s">
        <v>2442</v>
      </c>
      <c r="C567" s="2" t="s">
        <v>2442</v>
      </c>
      <c r="D567" s="2" t="s">
        <v>80</v>
      </c>
      <c r="E567" s="2">
        <v>186</v>
      </c>
      <c r="F567" s="2" t="s">
        <v>156</v>
      </c>
      <c r="G567" s="2"/>
      <c r="H567" s="26">
        <v>10</v>
      </c>
      <c r="I567" s="26">
        <v>10000000</v>
      </c>
      <c r="J567" s="26">
        <v>10000000</v>
      </c>
      <c r="K567" s="27" t="s">
        <v>200</v>
      </c>
      <c r="L567" s="27" t="s">
        <v>234</v>
      </c>
      <c r="M567" s="27" t="s">
        <v>200</v>
      </c>
      <c r="N567" s="27" t="s">
        <v>234</v>
      </c>
      <c r="O567" s="28">
        <v>50</v>
      </c>
      <c r="P567" s="28">
        <v>5</v>
      </c>
      <c r="Q567" s="2">
        <v>4</v>
      </c>
      <c r="R567" s="2"/>
      <c r="S567" s="26">
        <v>1000</v>
      </c>
      <c r="T567" s="26" t="s">
        <v>1815</v>
      </c>
      <c r="U567" s="26" t="s">
        <v>1815</v>
      </c>
      <c r="V567" s="30"/>
      <c r="W567" s="27" t="s">
        <v>200</v>
      </c>
      <c r="X567" s="27"/>
      <c r="Y567" s="27">
        <f t="shared" si="8"/>
        <v>73000000</v>
      </c>
      <c r="Z567" s="27"/>
      <c r="AA567" s="73">
        <v>200000</v>
      </c>
    </row>
    <row r="568" spans="1:29" ht="12.75" customHeight="1">
      <c r="A568" s="2" t="s">
        <v>1345</v>
      </c>
      <c r="B568" s="2" t="s">
        <v>2443</v>
      </c>
      <c r="C568" s="2" t="s">
        <v>2443</v>
      </c>
      <c r="D568" s="2" t="s">
        <v>80</v>
      </c>
      <c r="E568" s="2">
        <v>186</v>
      </c>
      <c r="F568" s="2"/>
      <c r="G568" s="2"/>
      <c r="H568" s="26">
        <v>1</v>
      </c>
      <c r="I568" s="26">
        <v>1000000</v>
      </c>
      <c r="J568" s="26">
        <v>1000000</v>
      </c>
      <c r="K568" s="27">
        <v>20000</v>
      </c>
      <c r="L568" s="27">
        <v>20000000000</v>
      </c>
      <c r="M568" s="27">
        <v>4000000</v>
      </c>
      <c r="N568" s="27">
        <v>4000000000000</v>
      </c>
      <c r="O568" s="28">
        <v>5</v>
      </c>
      <c r="P568" s="28">
        <v>0.5</v>
      </c>
      <c r="Q568" s="2">
        <v>3</v>
      </c>
      <c r="R568" s="2"/>
      <c r="S568" s="26">
        <v>1000</v>
      </c>
      <c r="T568" s="26">
        <v>1000</v>
      </c>
      <c r="U568" s="26">
        <v>1000</v>
      </c>
      <c r="V568" s="30"/>
      <c r="W568" s="27" t="s">
        <v>200</v>
      </c>
      <c r="X568" s="27" t="s">
        <v>200</v>
      </c>
      <c r="Y568" s="27">
        <f t="shared" si="8"/>
        <v>3.7183000000000002</v>
      </c>
      <c r="Z568" s="27">
        <v>3.7183000000000002</v>
      </c>
    </row>
    <row r="569" spans="1:29" ht="12.75" customHeight="1">
      <c r="A569" s="2" t="s">
        <v>1313</v>
      </c>
      <c r="B569" s="2" t="s">
        <v>2444</v>
      </c>
      <c r="C569" s="2" t="s">
        <v>2444</v>
      </c>
      <c r="D569" s="2" t="s">
        <v>78</v>
      </c>
      <c r="E569" s="2">
        <v>186</v>
      </c>
      <c r="F569" s="2"/>
      <c r="G569" s="2"/>
      <c r="H569" s="26">
        <v>0.1</v>
      </c>
      <c r="I569" s="26">
        <v>100000</v>
      </c>
      <c r="J569" s="26">
        <v>100000</v>
      </c>
      <c r="K569" s="27" t="s">
        <v>200</v>
      </c>
      <c r="L569" s="27" t="s">
        <v>234</v>
      </c>
      <c r="M569" s="27" t="s">
        <v>200</v>
      </c>
      <c r="N569" s="27" t="s">
        <v>234</v>
      </c>
      <c r="O569" s="28">
        <v>50</v>
      </c>
      <c r="P569" s="28">
        <v>5</v>
      </c>
      <c r="Q569" s="2">
        <v>4</v>
      </c>
      <c r="R569" s="2"/>
      <c r="S569" s="26">
        <v>10</v>
      </c>
      <c r="T569" s="26" t="s">
        <v>1815</v>
      </c>
      <c r="U569" s="26" t="s">
        <v>1815</v>
      </c>
      <c r="V569" s="30"/>
      <c r="W569" s="27" t="s">
        <v>200</v>
      </c>
      <c r="X569" s="27"/>
      <c r="Y569" s="27">
        <f t="shared" si="8"/>
        <v>7.2916666666666668E-3</v>
      </c>
      <c r="Z569" s="27"/>
      <c r="AC569" s="6">
        <v>10.5</v>
      </c>
    </row>
    <row r="570" spans="1:29" ht="12.75" customHeight="1">
      <c r="A570" s="2" t="s">
        <v>1383</v>
      </c>
      <c r="B570" s="2" t="s">
        <v>2445</v>
      </c>
      <c r="C570" s="2" t="s">
        <v>2445</v>
      </c>
      <c r="D570" s="2" t="s">
        <v>82</v>
      </c>
      <c r="E570" s="2">
        <v>187</v>
      </c>
      <c r="F570" s="2"/>
      <c r="G570" s="2"/>
      <c r="H570" s="26">
        <v>1</v>
      </c>
      <c r="I570" s="26">
        <v>1000000</v>
      </c>
      <c r="J570" s="26">
        <v>1000000</v>
      </c>
      <c r="K570" s="27" t="s">
        <v>200</v>
      </c>
      <c r="L570" s="27" t="s">
        <v>234</v>
      </c>
      <c r="M570" s="27" t="s">
        <v>200</v>
      </c>
      <c r="N570" s="27" t="s">
        <v>234</v>
      </c>
      <c r="O570" s="28">
        <v>50</v>
      </c>
      <c r="P570" s="28">
        <v>5</v>
      </c>
      <c r="Q570" s="2">
        <v>4</v>
      </c>
      <c r="R570" s="2"/>
      <c r="S570" s="26">
        <v>100</v>
      </c>
      <c r="T570" s="26" t="s">
        <v>1815</v>
      </c>
      <c r="U570" s="26" t="s">
        <v>1815</v>
      </c>
      <c r="V570" s="30"/>
      <c r="W570" s="27" t="s">
        <v>200</v>
      </c>
      <c r="X570" s="27"/>
      <c r="Y570" s="27">
        <f t="shared" si="8"/>
        <v>0.4375</v>
      </c>
      <c r="Z570" s="27"/>
      <c r="AB570" s="6">
        <v>10.5</v>
      </c>
    </row>
    <row r="571" spans="1:29" ht="12.75" customHeight="1">
      <c r="A571" s="2" t="s">
        <v>1348</v>
      </c>
      <c r="B571" s="2" t="s">
        <v>2446</v>
      </c>
      <c r="C571" s="2" t="s">
        <v>2446</v>
      </c>
      <c r="D571" s="2" t="s">
        <v>80</v>
      </c>
      <c r="E571" s="2">
        <v>187</v>
      </c>
      <c r="F571" s="2"/>
      <c r="G571" s="2"/>
      <c r="H571" s="26">
        <v>1000</v>
      </c>
      <c r="I571" s="26">
        <v>1000000000</v>
      </c>
      <c r="J571" s="26">
        <v>1000000000</v>
      </c>
      <c r="K571" s="27"/>
      <c r="L571" s="27" t="s">
        <v>166</v>
      </c>
      <c r="M571" s="27" t="s">
        <v>166</v>
      </c>
      <c r="N571" s="27" t="s">
        <v>234</v>
      </c>
      <c r="O571" s="28">
        <v>50</v>
      </c>
      <c r="P571" s="28">
        <v>5</v>
      </c>
      <c r="Q571" s="2">
        <v>4</v>
      </c>
      <c r="R571" s="2"/>
      <c r="S571" s="26">
        <v>1000000</v>
      </c>
      <c r="T571" s="26" t="s">
        <v>1815</v>
      </c>
      <c r="U571" s="26" t="s">
        <v>1815</v>
      </c>
      <c r="V571" s="30"/>
      <c r="W571" s="27" t="s">
        <v>200</v>
      </c>
      <c r="X571" s="27" t="s">
        <v>152</v>
      </c>
      <c r="Y571" s="27">
        <f t="shared" si="8"/>
        <v>15804500000000</v>
      </c>
      <c r="Z571" s="27"/>
      <c r="AA571" s="73">
        <v>43300000000</v>
      </c>
    </row>
    <row r="572" spans="1:29" ht="12.75" customHeight="1">
      <c r="A572" s="2" t="s">
        <v>1327</v>
      </c>
      <c r="B572" s="2" t="s">
        <v>2447</v>
      </c>
      <c r="C572" s="2" t="s">
        <v>2447</v>
      </c>
      <c r="D572" s="2" t="s">
        <v>79</v>
      </c>
      <c r="E572" s="2">
        <v>187</v>
      </c>
      <c r="F572" s="2"/>
      <c r="G572" s="2"/>
      <c r="H572" s="26">
        <v>1</v>
      </c>
      <c r="I572" s="26">
        <v>1000000</v>
      </c>
      <c r="J572" s="26">
        <v>1000000</v>
      </c>
      <c r="K572" s="27">
        <v>20000</v>
      </c>
      <c r="L572" s="27">
        <v>20000000000</v>
      </c>
      <c r="M572" s="27">
        <v>100000</v>
      </c>
      <c r="N572" s="27">
        <v>100000000000</v>
      </c>
      <c r="O572" s="28">
        <v>5</v>
      </c>
      <c r="P572" s="28">
        <v>0.5</v>
      </c>
      <c r="Q572" s="2">
        <v>3</v>
      </c>
      <c r="R572" s="2"/>
      <c r="S572" s="26">
        <v>100</v>
      </c>
      <c r="T572" s="26">
        <v>10</v>
      </c>
      <c r="U572" s="26">
        <v>100</v>
      </c>
      <c r="V572" s="30"/>
      <c r="W572" s="27" t="s">
        <v>200</v>
      </c>
      <c r="X572" s="27" t="s">
        <v>200</v>
      </c>
      <c r="Y572" s="27">
        <f t="shared" si="8"/>
        <v>1</v>
      </c>
      <c r="Z572" s="27"/>
      <c r="AB572" s="6">
        <v>24</v>
      </c>
    </row>
    <row r="573" spans="1:29" ht="12.75" customHeight="1">
      <c r="A573" s="2" t="s">
        <v>1385</v>
      </c>
      <c r="B573" s="2" t="s">
        <v>2448</v>
      </c>
      <c r="C573" s="2" t="s">
        <v>2448</v>
      </c>
      <c r="D573" s="2" t="s">
        <v>82</v>
      </c>
      <c r="E573" s="2">
        <v>188</v>
      </c>
      <c r="F573" s="2"/>
      <c r="G573" s="2"/>
      <c r="H573" s="26">
        <v>1</v>
      </c>
      <c r="I573" s="26">
        <v>1000000</v>
      </c>
      <c r="J573" s="26">
        <v>1000000</v>
      </c>
      <c r="K573" s="27" t="s">
        <v>200</v>
      </c>
      <c r="L573" s="27" t="s">
        <v>234</v>
      </c>
      <c r="M573" s="27" t="s">
        <v>200</v>
      </c>
      <c r="N573" s="27" t="s">
        <v>234</v>
      </c>
      <c r="O573" s="28">
        <v>5</v>
      </c>
      <c r="P573" s="28">
        <v>0.5</v>
      </c>
      <c r="Q573" s="2">
        <v>3</v>
      </c>
      <c r="R573" s="2"/>
      <c r="S573" s="26">
        <v>10</v>
      </c>
      <c r="T573" s="26" t="s">
        <v>1815</v>
      </c>
      <c r="U573" s="26" t="s">
        <v>1815</v>
      </c>
      <c r="V573" s="30"/>
      <c r="W573" s="27" t="s">
        <v>200</v>
      </c>
      <c r="X573" s="27"/>
      <c r="Y573" s="27">
        <f t="shared" si="8"/>
        <v>1.7291666666666667</v>
      </c>
      <c r="Z573" s="27"/>
      <c r="AB573" s="6">
        <v>41.5</v>
      </c>
    </row>
    <row r="574" spans="1:29" ht="12.75" customHeight="1">
      <c r="A574" s="2" t="s">
        <v>1411</v>
      </c>
      <c r="B574" s="2" t="s">
        <v>2449</v>
      </c>
      <c r="C574" s="2" t="s">
        <v>2449</v>
      </c>
      <c r="D574" s="2" t="s">
        <v>83</v>
      </c>
      <c r="E574" s="2">
        <v>188</v>
      </c>
      <c r="F574" s="2"/>
      <c r="G574" s="2"/>
      <c r="H574" s="26">
        <v>1</v>
      </c>
      <c r="I574" s="26">
        <v>1000000</v>
      </c>
      <c r="J574" s="26">
        <v>1000000</v>
      </c>
      <c r="K574" s="27">
        <v>10000</v>
      </c>
      <c r="L574" s="27">
        <v>10000000000</v>
      </c>
      <c r="M574" s="27">
        <v>40000</v>
      </c>
      <c r="N574" s="27">
        <v>40000000000</v>
      </c>
      <c r="O574" s="28">
        <v>5</v>
      </c>
      <c r="P574" s="28">
        <v>0.5</v>
      </c>
      <c r="Q574" s="2">
        <v>3</v>
      </c>
      <c r="R574" s="2" t="s">
        <v>17</v>
      </c>
      <c r="S574" s="26">
        <v>10</v>
      </c>
      <c r="T574" s="26" t="s">
        <v>1815</v>
      </c>
      <c r="U574" s="26" t="s">
        <v>1815</v>
      </c>
      <c r="V574" s="30"/>
      <c r="W574" s="27" t="s">
        <v>129</v>
      </c>
      <c r="X574" s="27" t="s">
        <v>200</v>
      </c>
      <c r="Y574" s="27">
        <f t="shared" si="8"/>
        <v>10.199999999999999</v>
      </c>
      <c r="Z574" s="27">
        <v>10.199999999999999</v>
      </c>
    </row>
    <row r="575" spans="1:29" ht="12.75" customHeight="1">
      <c r="A575" s="2" t="s">
        <v>1352</v>
      </c>
      <c r="B575" s="2" t="s">
        <v>2450</v>
      </c>
      <c r="C575" s="2" t="s">
        <v>2450</v>
      </c>
      <c r="D575" s="2" t="s">
        <v>80</v>
      </c>
      <c r="E575" s="2">
        <v>188</v>
      </c>
      <c r="F575" s="2" t="s">
        <v>156</v>
      </c>
      <c r="G575" s="2"/>
      <c r="H575" s="26">
        <v>10</v>
      </c>
      <c r="I575" s="26">
        <v>10000000</v>
      </c>
      <c r="J575" s="26">
        <v>10000000</v>
      </c>
      <c r="K575" s="27" t="s">
        <v>200</v>
      </c>
      <c r="L575" s="27" t="s">
        <v>234</v>
      </c>
      <c r="M575" s="27" t="s">
        <v>200</v>
      </c>
      <c r="N575" s="27" t="s">
        <v>234</v>
      </c>
      <c r="O575" s="28">
        <v>50</v>
      </c>
      <c r="P575" s="28">
        <v>5</v>
      </c>
      <c r="Q575" s="2">
        <v>4</v>
      </c>
      <c r="R575" s="2"/>
      <c r="S575" s="26">
        <v>100</v>
      </c>
      <c r="T575" s="26" t="s">
        <v>1815</v>
      </c>
      <c r="U575" s="26" t="s">
        <v>1815</v>
      </c>
      <c r="V575" s="30"/>
      <c r="W575" s="27" t="s">
        <v>200</v>
      </c>
      <c r="X575" s="27"/>
      <c r="Y575" s="27">
        <f t="shared" si="8"/>
        <v>1.2909722222222222E-2</v>
      </c>
      <c r="Z575" s="27"/>
      <c r="AC575" s="6">
        <v>18.59</v>
      </c>
    </row>
    <row r="576" spans="1:29" ht="12.75" customHeight="1">
      <c r="A576" s="2" t="s">
        <v>1350</v>
      </c>
      <c r="B576" s="2" t="s">
        <v>2451</v>
      </c>
      <c r="C576" s="2" t="s">
        <v>2451</v>
      </c>
      <c r="D576" s="2" t="s">
        <v>80</v>
      </c>
      <c r="E576" s="2">
        <v>188</v>
      </c>
      <c r="F576" s="2"/>
      <c r="G576" s="2"/>
      <c r="H576" s="26">
        <v>0.1</v>
      </c>
      <c r="I576" s="26">
        <v>100000</v>
      </c>
      <c r="J576" s="26">
        <v>100000</v>
      </c>
      <c r="K576" s="27">
        <v>4000</v>
      </c>
      <c r="L576" s="27">
        <v>4000000000</v>
      </c>
      <c r="M576" s="27">
        <v>1000000</v>
      </c>
      <c r="N576" s="27">
        <v>1000000000000</v>
      </c>
      <c r="O576" s="28">
        <v>5</v>
      </c>
      <c r="P576" s="28">
        <v>0.5</v>
      </c>
      <c r="Q576" s="2">
        <v>3</v>
      </c>
      <c r="R576" s="2"/>
      <c r="S576" s="26">
        <v>100</v>
      </c>
      <c r="T576" s="26">
        <v>100</v>
      </c>
      <c r="U576" s="26">
        <v>100</v>
      </c>
      <c r="V576" s="30"/>
      <c r="W576" s="27" t="s">
        <v>200</v>
      </c>
      <c r="X576" s="27" t="s">
        <v>200</v>
      </c>
      <c r="Y576" s="27">
        <f t="shared" si="8"/>
        <v>0.70850000000000002</v>
      </c>
      <c r="Z576" s="27"/>
      <c r="AB576" s="6">
        <v>17.004000000000001</v>
      </c>
    </row>
    <row r="577" spans="1:28" ht="12.75" customHeight="1">
      <c r="A577" s="2" t="s">
        <v>1329</v>
      </c>
      <c r="B577" s="2" t="s">
        <v>2452</v>
      </c>
      <c r="C577" s="2" t="s">
        <v>2452</v>
      </c>
      <c r="D577" s="2" t="s">
        <v>79</v>
      </c>
      <c r="E577" s="2">
        <v>188</v>
      </c>
      <c r="F577" s="2"/>
      <c r="G577" s="2"/>
      <c r="H577" s="26">
        <v>0.1</v>
      </c>
      <c r="I577" s="26">
        <v>100000</v>
      </c>
      <c r="J577" s="26">
        <v>100000</v>
      </c>
      <c r="K577" s="27">
        <v>4000</v>
      </c>
      <c r="L577" s="27">
        <v>4000000000</v>
      </c>
      <c r="M577" s="27">
        <v>1000000</v>
      </c>
      <c r="N577" s="27">
        <v>1000000000000</v>
      </c>
      <c r="O577" s="28">
        <v>5</v>
      </c>
      <c r="P577" s="28">
        <v>0.5</v>
      </c>
      <c r="Q577" s="2">
        <v>3</v>
      </c>
      <c r="R577" s="2" t="s">
        <v>17</v>
      </c>
      <c r="S577" s="26">
        <v>100</v>
      </c>
      <c r="T577" s="26" t="s">
        <v>1815</v>
      </c>
      <c r="U577" s="26" t="s">
        <v>1815</v>
      </c>
      <c r="V577" s="30"/>
      <c r="W577" s="27" t="s">
        <v>129</v>
      </c>
      <c r="X577" s="27" t="s">
        <v>200</v>
      </c>
      <c r="Y577" s="27">
        <f t="shared" si="8"/>
        <v>69.78</v>
      </c>
      <c r="Z577" s="27">
        <v>69.78</v>
      </c>
    </row>
    <row r="578" spans="1:28" ht="12.75" customHeight="1">
      <c r="A578" s="2" t="s">
        <v>1387</v>
      </c>
      <c r="B578" s="2" t="s">
        <v>2453</v>
      </c>
      <c r="C578" s="2" t="s">
        <v>2453</v>
      </c>
      <c r="D578" s="2" t="s">
        <v>82</v>
      </c>
      <c r="E578" s="2">
        <v>189</v>
      </c>
      <c r="F578" s="2"/>
      <c r="G578" s="2"/>
      <c r="H578" s="26">
        <v>10</v>
      </c>
      <c r="I578" s="26">
        <v>10000000</v>
      </c>
      <c r="J578" s="26">
        <v>10000000</v>
      </c>
      <c r="K578" s="27">
        <v>100000</v>
      </c>
      <c r="L578" s="27">
        <v>100000000000</v>
      </c>
      <c r="M578" s="27">
        <v>1000000</v>
      </c>
      <c r="N578" s="27">
        <v>1000000000000</v>
      </c>
      <c r="O578" s="28">
        <v>5</v>
      </c>
      <c r="P578" s="28">
        <v>0.5</v>
      </c>
      <c r="Q578" s="2">
        <v>3</v>
      </c>
      <c r="R578" s="2" t="s">
        <v>17</v>
      </c>
      <c r="S578" s="26">
        <v>100</v>
      </c>
      <c r="T578" s="26" t="s">
        <v>1815</v>
      </c>
      <c r="U578" s="26" t="s">
        <v>1815</v>
      </c>
      <c r="V578" s="30"/>
      <c r="W578" s="27" t="s">
        <v>129</v>
      </c>
      <c r="X578" s="27" t="s">
        <v>200</v>
      </c>
      <c r="Y578" s="27">
        <f t="shared" si="8"/>
        <v>13.2</v>
      </c>
      <c r="Z578" s="27">
        <v>13.2</v>
      </c>
    </row>
    <row r="579" spans="1:28" ht="12.75" customHeight="1">
      <c r="A579" s="2" t="s">
        <v>1363</v>
      </c>
      <c r="B579" s="2" t="s">
        <v>2454</v>
      </c>
      <c r="C579" s="2" t="s">
        <v>2454</v>
      </c>
      <c r="D579" s="2" t="s">
        <v>81</v>
      </c>
      <c r="E579" s="2">
        <v>189</v>
      </c>
      <c r="F579" s="2" t="s">
        <v>156</v>
      </c>
      <c r="G579" s="2"/>
      <c r="H579" s="26">
        <v>10</v>
      </c>
      <c r="I579" s="26">
        <v>10000000</v>
      </c>
      <c r="J579" s="26">
        <v>10000000</v>
      </c>
      <c r="K579" s="27" t="s">
        <v>200</v>
      </c>
      <c r="L579" s="27" t="s">
        <v>234</v>
      </c>
      <c r="M579" s="27" t="s">
        <v>200</v>
      </c>
      <c r="N579" s="27" t="s">
        <v>234</v>
      </c>
      <c r="O579" s="28">
        <v>50</v>
      </c>
      <c r="P579" s="28">
        <v>5</v>
      </c>
      <c r="Q579" s="2">
        <v>4</v>
      </c>
      <c r="R579" s="2"/>
      <c r="S579" s="26">
        <v>10000</v>
      </c>
      <c r="T579" s="26" t="s">
        <v>1815</v>
      </c>
      <c r="U579" s="26" t="s">
        <v>1815</v>
      </c>
      <c r="V579" s="30"/>
      <c r="W579" s="27" t="s">
        <v>200</v>
      </c>
      <c r="X579" s="27"/>
      <c r="Y579" s="27">
        <f t="shared" ref="Y579:Y642" si="9">Z579+AA579*365+AB579/24+AC579/(24*60)+AD579/(24*3600)</f>
        <v>0.24208333333333332</v>
      </c>
      <c r="Z579" s="27"/>
      <c r="AB579" s="6">
        <v>5.81</v>
      </c>
    </row>
    <row r="580" spans="1:28" ht="12.75" customHeight="1">
      <c r="A580" s="2" t="s">
        <v>1413</v>
      </c>
      <c r="B580" s="2" t="s">
        <v>2455</v>
      </c>
      <c r="C580" s="2" t="s">
        <v>2455</v>
      </c>
      <c r="D580" s="2" t="s">
        <v>83</v>
      </c>
      <c r="E580" s="2">
        <v>189</v>
      </c>
      <c r="F580" s="2"/>
      <c r="G580" s="2"/>
      <c r="H580" s="26">
        <v>1</v>
      </c>
      <c r="I580" s="26">
        <v>1000000</v>
      </c>
      <c r="J580" s="26">
        <v>1000000</v>
      </c>
      <c r="K580" s="27" t="s">
        <v>200</v>
      </c>
      <c r="L580" s="27" t="s">
        <v>234</v>
      </c>
      <c r="M580" s="27" t="s">
        <v>200</v>
      </c>
      <c r="N580" s="27" t="s">
        <v>234</v>
      </c>
      <c r="O580" s="28">
        <v>50</v>
      </c>
      <c r="P580" s="28">
        <v>5</v>
      </c>
      <c r="Q580" s="2">
        <v>4</v>
      </c>
      <c r="R580" s="2"/>
      <c r="S580" s="26">
        <v>100</v>
      </c>
      <c r="T580" s="26" t="s">
        <v>1815</v>
      </c>
      <c r="U580" s="26" t="s">
        <v>1815</v>
      </c>
      <c r="V580" s="30"/>
      <c r="W580" s="27" t="s">
        <v>200</v>
      </c>
      <c r="X580" s="27"/>
      <c r="Y580" s="27">
        <f t="shared" si="9"/>
        <v>0.45291666666666663</v>
      </c>
      <c r="Z580" s="27"/>
      <c r="AB580" s="6">
        <v>10.87</v>
      </c>
    </row>
    <row r="581" spans="1:28" ht="12.75" customHeight="1">
      <c r="A581" s="2" t="s">
        <v>1353</v>
      </c>
      <c r="B581" s="2" t="s">
        <v>2456</v>
      </c>
      <c r="C581" s="2" t="s">
        <v>2456</v>
      </c>
      <c r="D581" s="2" t="s">
        <v>80</v>
      </c>
      <c r="E581" s="2">
        <v>189</v>
      </c>
      <c r="F581" s="2"/>
      <c r="G581" s="2"/>
      <c r="H581" s="26">
        <v>1</v>
      </c>
      <c r="I581" s="26">
        <v>1000000</v>
      </c>
      <c r="J581" s="26">
        <v>1000000</v>
      </c>
      <c r="K581" s="27">
        <v>30000</v>
      </c>
      <c r="L581" s="27">
        <v>30000000000</v>
      </c>
      <c r="M581" s="27">
        <v>1000000</v>
      </c>
      <c r="N581" s="27">
        <v>1000000000000</v>
      </c>
      <c r="O581" s="28">
        <v>5</v>
      </c>
      <c r="P581" s="28">
        <v>0.5</v>
      </c>
      <c r="Q581" s="2">
        <v>3</v>
      </c>
      <c r="R581" s="2" t="s">
        <v>17</v>
      </c>
      <c r="S581" s="26">
        <v>100</v>
      </c>
      <c r="T581" s="26" t="s">
        <v>1815</v>
      </c>
      <c r="U581" s="26" t="s">
        <v>1815</v>
      </c>
      <c r="V581" s="30"/>
      <c r="W581" s="27" t="s">
        <v>129</v>
      </c>
      <c r="X581" s="27" t="s">
        <v>200</v>
      </c>
      <c r="Y581" s="27">
        <f t="shared" si="9"/>
        <v>1.0125</v>
      </c>
      <c r="Z581" s="27"/>
      <c r="AB581" s="6">
        <v>24.3</v>
      </c>
    </row>
    <row r="582" spans="1:28" ht="25.5" customHeight="1">
      <c r="A582" s="2" t="s">
        <v>1391</v>
      </c>
      <c r="B582" s="2" t="s">
        <v>2457</v>
      </c>
      <c r="C582" s="2" t="s">
        <v>2457</v>
      </c>
      <c r="D582" s="2" t="s">
        <v>82</v>
      </c>
      <c r="E582" s="2">
        <v>190</v>
      </c>
      <c r="F582" s="2" t="s">
        <v>156</v>
      </c>
      <c r="G582" s="13" t="s">
        <v>163</v>
      </c>
      <c r="H582" s="26">
        <v>1</v>
      </c>
      <c r="I582" s="26">
        <v>1000000</v>
      </c>
      <c r="J582" s="26">
        <v>1000000</v>
      </c>
      <c r="K582" s="27" t="s">
        <v>200</v>
      </c>
      <c r="L582" s="27" t="s">
        <v>234</v>
      </c>
      <c r="M582" s="27" t="s">
        <v>200</v>
      </c>
      <c r="N582" s="27" t="s">
        <v>234</v>
      </c>
      <c r="O582" s="28">
        <v>50</v>
      </c>
      <c r="P582" s="28">
        <v>5</v>
      </c>
      <c r="Q582" s="2">
        <v>4</v>
      </c>
      <c r="R582" s="2" t="s">
        <v>126</v>
      </c>
      <c r="S582" s="26">
        <v>10</v>
      </c>
      <c r="T582" s="26" t="s">
        <v>1815</v>
      </c>
      <c r="U582" s="26" t="s">
        <v>1815</v>
      </c>
      <c r="V582" s="30" t="s">
        <v>186</v>
      </c>
      <c r="W582" s="27" t="s">
        <v>126</v>
      </c>
      <c r="X582" s="27"/>
      <c r="Y582" s="27">
        <f t="shared" si="9"/>
        <v>0.12916666666666668</v>
      </c>
      <c r="Z582" s="27"/>
      <c r="AB582" s="6">
        <v>3.1</v>
      </c>
    </row>
    <row r="583" spans="1:28" ht="25.5" customHeight="1">
      <c r="A583" s="2" t="s">
        <v>1393</v>
      </c>
      <c r="B583" s="2" t="s">
        <v>2458</v>
      </c>
      <c r="C583" s="2" t="s">
        <v>2458</v>
      </c>
      <c r="D583" s="2" t="s">
        <v>82</v>
      </c>
      <c r="E583" s="2">
        <v>190</v>
      </c>
      <c r="F583" s="2" t="s">
        <v>156</v>
      </c>
      <c r="G583" s="13" t="s">
        <v>164</v>
      </c>
      <c r="H583" s="26">
        <v>10</v>
      </c>
      <c r="I583" s="26">
        <v>10000000</v>
      </c>
      <c r="J583" s="26">
        <v>10000000</v>
      </c>
      <c r="K583" s="27" t="s">
        <v>200</v>
      </c>
      <c r="L583" s="27" t="s">
        <v>234</v>
      </c>
      <c r="M583" s="27" t="s">
        <v>200</v>
      </c>
      <c r="N583" s="27" t="s">
        <v>234</v>
      </c>
      <c r="O583" s="28">
        <v>50</v>
      </c>
      <c r="P583" s="28">
        <v>5</v>
      </c>
      <c r="Q583" s="2">
        <v>4</v>
      </c>
      <c r="R583" s="2" t="s">
        <v>127</v>
      </c>
      <c r="S583" s="26">
        <v>10000</v>
      </c>
      <c r="T583" s="26" t="s">
        <v>1815</v>
      </c>
      <c r="U583" s="26" t="s">
        <v>1815</v>
      </c>
      <c r="V583" s="30" t="s">
        <v>186</v>
      </c>
      <c r="W583" s="27" t="s">
        <v>127</v>
      </c>
      <c r="X583" s="27"/>
      <c r="Y583" s="27">
        <f t="shared" si="9"/>
        <v>4.9999999999999996E-2</v>
      </c>
      <c r="Z583" s="27"/>
      <c r="AB583" s="6">
        <v>1.2</v>
      </c>
    </row>
    <row r="584" spans="1:28" ht="12.75" customHeight="1">
      <c r="A584" s="2" t="s">
        <v>1389</v>
      </c>
      <c r="B584" s="2" t="s">
        <v>2459</v>
      </c>
      <c r="C584" s="2" t="s">
        <v>2459</v>
      </c>
      <c r="D584" s="2" t="s">
        <v>82</v>
      </c>
      <c r="E584" s="2">
        <v>190</v>
      </c>
      <c r="F584" s="2"/>
      <c r="G584" s="2"/>
      <c r="H584" s="26">
        <v>1</v>
      </c>
      <c r="I584" s="26">
        <v>1000000</v>
      </c>
      <c r="J584" s="26">
        <v>1000000</v>
      </c>
      <c r="K584" s="27">
        <v>7000</v>
      </c>
      <c r="L584" s="27">
        <v>7000000000</v>
      </c>
      <c r="M584" s="27">
        <v>50000</v>
      </c>
      <c r="N584" s="27">
        <v>50000000000</v>
      </c>
      <c r="O584" s="28">
        <v>5</v>
      </c>
      <c r="P584" s="28">
        <v>0.5</v>
      </c>
      <c r="Q584" s="2">
        <v>3</v>
      </c>
      <c r="R584" s="2"/>
      <c r="S584" s="26">
        <v>10</v>
      </c>
      <c r="T584" s="26">
        <v>1</v>
      </c>
      <c r="U584" s="26">
        <v>10</v>
      </c>
      <c r="V584" s="30"/>
      <c r="W584" s="27" t="s">
        <v>200</v>
      </c>
      <c r="X584" s="27" t="s">
        <v>200</v>
      </c>
      <c r="Y584" s="27">
        <f t="shared" si="9"/>
        <v>11.78</v>
      </c>
      <c r="Z584" s="27">
        <v>11.78</v>
      </c>
    </row>
    <row r="585" spans="1:28" ht="12.75" customHeight="1">
      <c r="A585" s="2" t="s">
        <v>1367</v>
      </c>
      <c r="B585" s="2" t="s">
        <v>2460</v>
      </c>
      <c r="C585" s="2" t="s">
        <v>2460</v>
      </c>
      <c r="D585" s="2" t="s">
        <v>81</v>
      </c>
      <c r="E585" s="2">
        <v>191</v>
      </c>
      <c r="F585" s="2" t="s">
        <v>156</v>
      </c>
      <c r="G585" s="2"/>
      <c r="H585" s="26">
        <v>10</v>
      </c>
      <c r="I585" s="26">
        <v>10000000</v>
      </c>
      <c r="J585" s="26">
        <v>10000000</v>
      </c>
      <c r="K585" s="27">
        <v>400000</v>
      </c>
      <c r="L585" s="27">
        <v>400000000000</v>
      </c>
      <c r="M585" s="27">
        <v>1000000</v>
      </c>
      <c r="N585" s="27">
        <v>1000000000000</v>
      </c>
      <c r="O585" s="28">
        <v>50</v>
      </c>
      <c r="P585" s="28">
        <v>5</v>
      </c>
      <c r="Q585" s="2">
        <v>4</v>
      </c>
      <c r="R585" s="2"/>
      <c r="S585" s="26">
        <v>1000</v>
      </c>
      <c r="T585" s="26">
        <v>1000</v>
      </c>
      <c r="U585" s="26">
        <v>1000</v>
      </c>
      <c r="V585" s="30"/>
      <c r="W585" s="27" t="s">
        <v>200</v>
      </c>
      <c r="X585" s="27" t="s">
        <v>200</v>
      </c>
      <c r="Y585" s="27">
        <f t="shared" si="9"/>
        <v>0.54583333333333328</v>
      </c>
      <c r="Z585" s="27"/>
      <c r="AB585" s="6">
        <v>13.1</v>
      </c>
    </row>
    <row r="586" spans="1:28" ht="12.75" customHeight="1">
      <c r="A586" s="2" t="s">
        <v>1365</v>
      </c>
      <c r="B586" s="2" t="s">
        <v>2461</v>
      </c>
      <c r="C586" s="2" t="s">
        <v>2461</v>
      </c>
      <c r="D586" s="2" t="s">
        <v>81</v>
      </c>
      <c r="E586" s="2">
        <v>191</v>
      </c>
      <c r="F586" s="2"/>
      <c r="G586" s="2"/>
      <c r="H586" s="26">
        <v>10</v>
      </c>
      <c r="I586" s="26">
        <v>10000000</v>
      </c>
      <c r="J586" s="26">
        <v>10000000</v>
      </c>
      <c r="K586" s="27">
        <v>100000</v>
      </c>
      <c r="L586" s="27">
        <v>100000000000</v>
      </c>
      <c r="M586" s="27">
        <v>2000000</v>
      </c>
      <c r="N586" s="27">
        <v>2000000000000</v>
      </c>
      <c r="O586" s="28">
        <v>5</v>
      </c>
      <c r="P586" s="28">
        <v>0.5</v>
      </c>
      <c r="Q586" s="2">
        <v>3</v>
      </c>
      <c r="R586" s="2"/>
      <c r="S586" s="26">
        <v>100</v>
      </c>
      <c r="T586" s="26">
        <v>100</v>
      </c>
      <c r="U586" s="26">
        <v>100</v>
      </c>
      <c r="V586" s="30"/>
      <c r="W586" s="27" t="s">
        <v>200</v>
      </c>
      <c r="X586" s="27" t="s">
        <v>200</v>
      </c>
      <c r="Y586" s="27">
        <f t="shared" si="9"/>
        <v>15.4</v>
      </c>
      <c r="Z586" s="27">
        <v>15.4</v>
      </c>
    </row>
    <row r="587" spans="1:28" ht="12.75" customHeight="1">
      <c r="A587" s="2" t="s">
        <v>1415</v>
      </c>
      <c r="B587" s="2" t="s">
        <v>2462</v>
      </c>
      <c r="C587" s="2" t="s">
        <v>2462</v>
      </c>
      <c r="D587" s="2" t="s">
        <v>83</v>
      </c>
      <c r="E587" s="2">
        <v>191</v>
      </c>
      <c r="F587" s="2"/>
      <c r="G587" s="2"/>
      <c r="H587" s="26">
        <v>1</v>
      </c>
      <c r="I587" s="26">
        <v>1000000</v>
      </c>
      <c r="J587" s="26">
        <v>1000000</v>
      </c>
      <c r="K587" s="27">
        <v>40000</v>
      </c>
      <c r="L587" s="27">
        <v>40000000000</v>
      </c>
      <c r="M587" s="27">
        <v>300000</v>
      </c>
      <c r="N587" s="27">
        <v>300000000000</v>
      </c>
      <c r="O587" s="28">
        <v>5</v>
      </c>
      <c r="P587" s="28">
        <v>0.5</v>
      </c>
      <c r="Q587" s="2">
        <v>3</v>
      </c>
      <c r="R587" s="2"/>
      <c r="S587" s="26">
        <v>100</v>
      </c>
      <c r="T587" s="26">
        <v>10</v>
      </c>
      <c r="U587" s="26">
        <v>100</v>
      </c>
      <c r="V587" s="30"/>
      <c r="W587" s="27" t="s">
        <v>200</v>
      </c>
      <c r="X587" s="27" t="s">
        <v>200</v>
      </c>
      <c r="Y587" s="27">
        <f t="shared" si="9"/>
        <v>2.83</v>
      </c>
      <c r="Z587" s="27">
        <v>2.83</v>
      </c>
    </row>
    <row r="588" spans="1:28" ht="12.75" customHeight="1">
      <c r="A588" s="2" t="s">
        <v>1397</v>
      </c>
      <c r="B588" s="2" t="s">
        <v>2463</v>
      </c>
      <c r="C588" s="2" t="s">
        <v>2463</v>
      </c>
      <c r="D588" s="2" t="s">
        <v>82</v>
      </c>
      <c r="E588" s="2">
        <v>192</v>
      </c>
      <c r="F588" s="2" t="s">
        <v>156</v>
      </c>
      <c r="G588" s="2"/>
      <c r="H588" s="26">
        <v>10</v>
      </c>
      <c r="I588" s="26">
        <v>10000000</v>
      </c>
      <c r="J588" s="26">
        <v>10000000</v>
      </c>
      <c r="K588" s="27" t="s">
        <v>200</v>
      </c>
      <c r="L588" s="27" t="s">
        <v>234</v>
      </c>
      <c r="M588" s="27" t="s">
        <v>200</v>
      </c>
      <c r="N588" s="27" t="s">
        <v>234</v>
      </c>
      <c r="O588" s="28">
        <v>5</v>
      </c>
      <c r="P588" s="28">
        <v>0.05</v>
      </c>
      <c r="Q588" s="2">
        <v>2</v>
      </c>
      <c r="R588" s="2"/>
      <c r="S588" s="26">
        <v>100</v>
      </c>
      <c r="T588" s="26" t="s">
        <v>1815</v>
      </c>
      <c r="U588" s="26" t="s">
        <v>1815</v>
      </c>
      <c r="V588" s="30"/>
      <c r="W588" s="27" t="s">
        <v>200</v>
      </c>
      <c r="X588" s="27"/>
      <c r="Y588" s="27">
        <f t="shared" si="9"/>
        <v>87965</v>
      </c>
      <c r="Z588" s="27"/>
      <c r="AA588" s="6">
        <v>241</v>
      </c>
    </row>
    <row r="589" spans="1:28" ht="12.75" customHeight="1">
      <c r="A589" s="2" t="s">
        <v>1395</v>
      </c>
      <c r="B589" s="2" t="s">
        <v>2464</v>
      </c>
      <c r="C589" s="2" t="s">
        <v>2464</v>
      </c>
      <c r="D589" s="2" t="s">
        <v>82</v>
      </c>
      <c r="E589" s="2">
        <v>192</v>
      </c>
      <c r="F589" s="2"/>
      <c r="G589" s="2"/>
      <c r="H589" s="26">
        <v>0.01</v>
      </c>
      <c r="I589" s="26">
        <v>10000</v>
      </c>
      <c r="J589" s="26">
        <v>10000</v>
      </c>
      <c r="K589" s="27">
        <v>10000</v>
      </c>
      <c r="L589" s="27">
        <v>10000000000</v>
      </c>
      <c r="M589" s="27">
        <v>80000</v>
      </c>
      <c r="N589" s="27">
        <v>80000000000</v>
      </c>
      <c r="O589" s="28">
        <v>5</v>
      </c>
      <c r="P589" s="28">
        <v>0.5</v>
      </c>
      <c r="Q589" s="2">
        <v>3</v>
      </c>
      <c r="R589" s="2"/>
      <c r="S589" s="26">
        <v>10</v>
      </c>
      <c r="T589" s="26">
        <v>1</v>
      </c>
      <c r="U589" s="26">
        <v>10</v>
      </c>
      <c r="V589" s="30"/>
      <c r="W589" s="27" t="s">
        <v>200</v>
      </c>
      <c r="X589" s="27" t="s">
        <v>200</v>
      </c>
      <c r="Y589" s="27">
        <f t="shared" si="9"/>
        <v>73.828999999999994</v>
      </c>
      <c r="Z589" s="27">
        <v>73.828999999999994</v>
      </c>
    </row>
    <row r="590" spans="1:28" ht="12.75" customHeight="1">
      <c r="A590" s="2" t="s">
        <v>1431</v>
      </c>
      <c r="B590" s="2" t="s">
        <v>2465</v>
      </c>
      <c r="C590" s="2" t="s">
        <v>2465</v>
      </c>
      <c r="D590" s="2" t="s">
        <v>84</v>
      </c>
      <c r="E590" s="2">
        <v>193</v>
      </c>
      <c r="F590" s="2"/>
      <c r="G590" s="2"/>
      <c r="H590" s="26">
        <v>10</v>
      </c>
      <c r="I590" s="26">
        <v>10000000</v>
      </c>
      <c r="J590" s="26">
        <v>10000000</v>
      </c>
      <c r="K590" s="27">
        <v>70000</v>
      </c>
      <c r="L590" s="27">
        <v>70000000000</v>
      </c>
      <c r="M590" s="27">
        <v>600000</v>
      </c>
      <c r="N590" s="27">
        <v>600000000000</v>
      </c>
      <c r="O590" s="28">
        <v>50</v>
      </c>
      <c r="P590" s="28">
        <v>5</v>
      </c>
      <c r="Q590" s="2">
        <v>4</v>
      </c>
      <c r="R590" s="2"/>
      <c r="S590" s="26">
        <v>100</v>
      </c>
      <c r="T590" s="26" t="s">
        <v>1815</v>
      </c>
      <c r="U590" s="26" t="s">
        <v>1815</v>
      </c>
      <c r="V590" s="30"/>
      <c r="W590" s="27" t="s">
        <v>200</v>
      </c>
      <c r="X590" s="27" t="s">
        <v>200</v>
      </c>
      <c r="Y590" s="27">
        <f t="shared" si="9"/>
        <v>0.73541666666666661</v>
      </c>
      <c r="Z590" s="27"/>
      <c r="AB590" s="6">
        <v>17.649999999999999</v>
      </c>
    </row>
    <row r="591" spans="1:28" ht="12.75" customHeight="1">
      <c r="A591" s="2" t="s">
        <v>1451</v>
      </c>
      <c r="B591" s="2" t="s">
        <v>2466</v>
      </c>
      <c r="C591" s="2" t="s">
        <v>2466</v>
      </c>
      <c r="D591" s="2" t="s">
        <v>85</v>
      </c>
      <c r="E591" s="2">
        <v>193</v>
      </c>
      <c r="F591" s="2" t="s">
        <v>156</v>
      </c>
      <c r="G591" s="2"/>
      <c r="H591" s="26">
        <v>1</v>
      </c>
      <c r="I591" s="26">
        <v>1000000</v>
      </c>
      <c r="J591" s="26">
        <v>1000000</v>
      </c>
      <c r="K591" s="27" t="s">
        <v>200</v>
      </c>
      <c r="L591" s="27" t="s">
        <v>234</v>
      </c>
      <c r="M591" s="27" t="s">
        <v>200</v>
      </c>
      <c r="N591" s="27" t="s">
        <v>234</v>
      </c>
      <c r="O591" s="28">
        <v>5</v>
      </c>
      <c r="P591" s="28">
        <v>0.5</v>
      </c>
      <c r="Q591" s="2">
        <v>3</v>
      </c>
      <c r="R591" s="2"/>
      <c r="S591" s="26">
        <v>10</v>
      </c>
      <c r="T591" s="26" t="s">
        <v>1815</v>
      </c>
      <c r="U591" s="26" t="s">
        <v>1815</v>
      </c>
      <c r="V591" s="30"/>
      <c r="W591" s="27" t="s">
        <v>200</v>
      </c>
      <c r="X591" s="27"/>
      <c r="Y591" s="27">
        <f t="shared" si="9"/>
        <v>0.4916666666666667</v>
      </c>
      <c r="Z591" s="27"/>
      <c r="AB591" s="6">
        <v>11.8</v>
      </c>
    </row>
    <row r="592" spans="1:28" ht="12.75" customHeight="1">
      <c r="A592" s="2" t="s">
        <v>1449</v>
      </c>
      <c r="B592" s="2" t="s">
        <v>2467</v>
      </c>
      <c r="C592" s="2" t="s">
        <v>2467</v>
      </c>
      <c r="D592" s="2" t="s">
        <v>85</v>
      </c>
      <c r="E592" s="2">
        <v>193</v>
      </c>
      <c r="F592" s="2"/>
      <c r="G592" s="2"/>
      <c r="H592" s="26">
        <v>1</v>
      </c>
      <c r="I592" s="26">
        <v>1000000</v>
      </c>
      <c r="J592" s="26">
        <v>1000000</v>
      </c>
      <c r="K592" s="27" t="s">
        <v>200</v>
      </c>
      <c r="L592" s="27" t="s">
        <v>234</v>
      </c>
      <c r="M592" s="27" t="s">
        <v>200</v>
      </c>
      <c r="N592" s="27" t="s">
        <v>234</v>
      </c>
      <c r="O592" s="28">
        <v>50</v>
      </c>
      <c r="P592" s="28">
        <v>5</v>
      </c>
      <c r="Q592" s="2">
        <v>4</v>
      </c>
      <c r="R592" s="2"/>
      <c r="S592" s="26">
        <v>100</v>
      </c>
      <c r="T592" s="26" t="s">
        <v>1815</v>
      </c>
      <c r="U592" s="26" t="s">
        <v>1815</v>
      </c>
      <c r="V592" s="30"/>
      <c r="W592" s="27" t="s">
        <v>200</v>
      </c>
      <c r="X592" s="27"/>
      <c r="Y592" s="27">
        <f t="shared" si="9"/>
        <v>0.15833333333333333</v>
      </c>
      <c r="Z592" s="27"/>
      <c r="AB592" s="6">
        <v>3.8</v>
      </c>
    </row>
    <row r="593" spans="1:29" ht="12.75" customHeight="1">
      <c r="A593" s="2" t="s">
        <v>1399</v>
      </c>
      <c r="B593" s="2" t="s">
        <v>2468</v>
      </c>
      <c r="C593" s="2" t="s">
        <v>2468</v>
      </c>
      <c r="D593" s="2" t="s">
        <v>82</v>
      </c>
      <c r="E593" s="2">
        <v>193</v>
      </c>
      <c r="F593" s="2" t="s">
        <v>156</v>
      </c>
      <c r="G593" s="2"/>
      <c r="H593" s="26">
        <v>10</v>
      </c>
      <c r="I593" s="26">
        <v>10000000</v>
      </c>
      <c r="J593" s="26">
        <v>10000000</v>
      </c>
      <c r="K593" s="27" t="s">
        <v>200</v>
      </c>
      <c r="L593" s="27" t="s">
        <v>234</v>
      </c>
      <c r="M593" s="27" t="s">
        <v>200</v>
      </c>
      <c r="N593" s="27" t="s">
        <v>234</v>
      </c>
      <c r="O593" s="28" t="s">
        <v>200</v>
      </c>
      <c r="P593" s="28" t="s">
        <v>200</v>
      </c>
      <c r="Q593" s="13" t="s">
        <v>176</v>
      </c>
      <c r="R593" s="2"/>
      <c r="S593" s="26">
        <v>10000</v>
      </c>
      <c r="T593" s="26" t="s">
        <v>1815</v>
      </c>
      <c r="U593" s="26" t="s">
        <v>1815</v>
      </c>
      <c r="V593" s="30"/>
      <c r="W593" s="27" t="s">
        <v>200</v>
      </c>
      <c r="X593" s="27"/>
      <c r="Y593" s="27">
        <f t="shared" si="9"/>
        <v>10.53</v>
      </c>
      <c r="Z593" s="27">
        <v>10.53</v>
      </c>
    </row>
    <row r="594" spans="1:29" ht="12.75" customHeight="1">
      <c r="A594" s="2" t="s">
        <v>1369</v>
      </c>
      <c r="B594" s="2" t="s">
        <v>2469</v>
      </c>
      <c r="C594" s="2" t="s">
        <v>2469</v>
      </c>
      <c r="D594" s="2" t="s">
        <v>81</v>
      </c>
      <c r="E594" s="2">
        <v>193</v>
      </c>
      <c r="F594" s="2"/>
      <c r="G594" s="2"/>
      <c r="H594" s="26">
        <v>1</v>
      </c>
      <c r="I594" s="26">
        <v>1000000</v>
      </c>
      <c r="J594" s="26">
        <v>1000000</v>
      </c>
      <c r="K594" s="27">
        <v>20000</v>
      </c>
      <c r="L594" s="27">
        <v>20000000000</v>
      </c>
      <c r="M594" s="27">
        <v>1000000</v>
      </c>
      <c r="N594" s="27">
        <v>1000000000000</v>
      </c>
      <c r="O594" s="28">
        <v>5</v>
      </c>
      <c r="P594" s="28">
        <v>0.5</v>
      </c>
      <c r="Q594" s="2">
        <v>3</v>
      </c>
      <c r="R594" s="2"/>
      <c r="S594" s="26">
        <v>100</v>
      </c>
      <c r="T594" s="26">
        <v>100</v>
      </c>
      <c r="U594" s="26">
        <v>100</v>
      </c>
      <c r="V594" s="30"/>
      <c r="W594" s="27" t="s">
        <v>200</v>
      </c>
      <c r="X594" s="27" t="s">
        <v>200</v>
      </c>
      <c r="Y594" s="27">
        <f t="shared" si="9"/>
        <v>1.2429166666666667</v>
      </c>
      <c r="Z594" s="27"/>
      <c r="AB594" s="6">
        <v>29.83</v>
      </c>
    </row>
    <row r="595" spans="1:29" ht="12.75" customHeight="1">
      <c r="A595" s="2" t="s">
        <v>1419</v>
      </c>
      <c r="B595" s="2" t="s">
        <v>2470</v>
      </c>
      <c r="C595" s="2" t="s">
        <v>2470</v>
      </c>
      <c r="D595" s="2" t="s">
        <v>83</v>
      </c>
      <c r="E595" s="2">
        <v>193</v>
      </c>
      <c r="F595" s="2" t="s">
        <v>156</v>
      </c>
      <c r="G595" s="2"/>
      <c r="H595" s="26">
        <v>10</v>
      </c>
      <c r="I595" s="26">
        <v>10000000</v>
      </c>
      <c r="J595" s="26">
        <v>10000000</v>
      </c>
      <c r="K595" s="27">
        <v>400000</v>
      </c>
      <c r="L595" s="27">
        <v>400000000000</v>
      </c>
      <c r="M595" s="27">
        <v>10000000</v>
      </c>
      <c r="N595" s="27">
        <v>10000000000000</v>
      </c>
      <c r="O595" s="28">
        <v>5</v>
      </c>
      <c r="P595" s="28">
        <v>0.5</v>
      </c>
      <c r="Q595" s="2">
        <v>3</v>
      </c>
      <c r="R595" s="2"/>
      <c r="S595" s="26">
        <v>1000</v>
      </c>
      <c r="T595" s="26">
        <v>1000</v>
      </c>
      <c r="U595" s="26">
        <v>1000</v>
      </c>
      <c r="V595" s="30"/>
      <c r="W595" s="27" t="s">
        <v>200</v>
      </c>
      <c r="X595" s="27" t="s">
        <v>200</v>
      </c>
      <c r="Y595" s="27">
        <f t="shared" si="9"/>
        <v>4.33</v>
      </c>
      <c r="Z595" s="27">
        <v>4.33</v>
      </c>
    </row>
    <row r="596" spans="1:29" ht="12.75" customHeight="1">
      <c r="A596" s="2" t="s">
        <v>1417</v>
      </c>
      <c r="B596" s="2" t="s">
        <v>2471</v>
      </c>
      <c r="C596" s="2" t="s">
        <v>2471</v>
      </c>
      <c r="D596" s="2" t="s">
        <v>83</v>
      </c>
      <c r="E596" s="2">
        <v>193</v>
      </c>
      <c r="F596" s="2"/>
      <c r="G596" s="2"/>
      <c r="H596" s="26">
        <v>10</v>
      </c>
      <c r="I596" s="26">
        <v>10000000</v>
      </c>
      <c r="J596" s="26">
        <v>10000000</v>
      </c>
      <c r="K596" s="27">
        <v>400000</v>
      </c>
      <c r="L596" s="27">
        <v>400000000000</v>
      </c>
      <c r="M596" s="27">
        <v>3000000000</v>
      </c>
      <c r="N596" s="27">
        <v>3000000000000000</v>
      </c>
      <c r="O596" s="28">
        <v>50</v>
      </c>
      <c r="P596" s="28">
        <v>5</v>
      </c>
      <c r="Q596" s="2">
        <v>4</v>
      </c>
      <c r="R596" s="2"/>
      <c r="S596" s="26">
        <v>10000</v>
      </c>
      <c r="T596" s="26" t="s">
        <v>1815</v>
      </c>
      <c r="U596" s="26" t="s">
        <v>1815</v>
      </c>
      <c r="V596" s="30"/>
      <c r="W596" s="27" t="s">
        <v>200</v>
      </c>
      <c r="X596" s="27" t="s">
        <v>200</v>
      </c>
      <c r="Y596" s="27">
        <f t="shared" si="9"/>
        <v>18250</v>
      </c>
      <c r="Z596" s="27"/>
      <c r="AA596" s="6">
        <v>50</v>
      </c>
    </row>
    <row r="597" spans="1:29" ht="12.75" customHeight="1">
      <c r="A597" s="2" t="s">
        <v>1433</v>
      </c>
      <c r="B597" s="2" t="s">
        <v>2472</v>
      </c>
      <c r="C597" s="2" t="s">
        <v>2472</v>
      </c>
      <c r="D597" s="2" t="s">
        <v>84</v>
      </c>
      <c r="E597" s="2">
        <v>194</v>
      </c>
      <c r="F597" s="2"/>
      <c r="G597" s="2"/>
      <c r="H597" s="26">
        <v>1</v>
      </c>
      <c r="I597" s="26">
        <v>1000000</v>
      </c>
      <c r="J597" s="26">
        <v>1000000</v>
      </c>
      <c r="K597" s="27">
        <v>10000</v>
      </c>
      <c r="L597" s="27">
        <v>10000000000</v>
      </c>
      <c r="M597" s="27">
        <v>70000</v>
      </c>
      <c r="N597" s="27">
        <v>70000000000</v>
      </c>
      <c r="O597" s="28">
        <v>5</v>
      </c>
      <c r="P597" s="28">
        <v>0.5</v>
      </c>
      <c r="Q597" s="2">
        <v>3</v>
      </c>
      <c r="R597" s="2"/>
      <c r="S597" s="26">
        <v>10</v>
      </c>
      <c r="T597" s="26" t="s">
        <v>1815</v>
      </c>
      <c r="U597" s="26" t="s">
        <v>1815</v>
      </c>
      <c r="V597" s="30"/>
      <c r="W597" s="27" t="s">
        <v>200</v>
      </c>
      <c r="X597" s="27" t="s">
        <v>200</v>
      </c>
      <c r="Y597" s="27">
        <f t="shared" si="9"/>
        <v>1.5841666666666667</v>
      </c>
      <c r="Z597" s="27"/>
      <c r="AB597" s="6">
        <v>38.020000000000003</v>
      </c>
    </row>
    <row r="598" spans="1:29" ht="12.75" customHeight="1">
      <c r="A598" s="2" t="s">
        <v>1453</v>
      </c>
      <c r="B598" s="2" t="s">
        <v>2473</v>
      </c>
      <c r="C598" s="2" t="s">
        <v>2473</v>
      </c>
      <c r="D598" s="2" t="s">
        <v>85</v>
      </c>
      <c r="E598" s="2">
        <v>194</v>
      </c>
      <c r="F598" s="2"/>
      <c r="G598" s="2"/>
      <c r="H598" s="26">
        <v>1</v>
      </c>
      <c r="I598" s="26">
        <v>1000000</v>
      </c>
      <c r="J598" s="26">
        <v>1000000</v>
      </c>
      <c r="K598" s="27">
        <v>10000</v>
      </c>
      <c r="L598" s="27">
        <v>10000000000</v>
      </c>
      <c r="M598" s="27">
        <v>70000</v>
      </c>
      <c r="N598" s="27">
        <v>70000000000</v>
      </c>
      <c r="O598" s="28">
        <v>5</v>
      </c>
      <c r="P598" s="28">
        <v>0.05</v>
      </c>
      <c r="Q598" s="2">
        <v>2</v>
      </c>
      <c r="R598" s="2" t="s">
        <v>17</v>
      </c>
      <c r="S598" s="26">
        <v>10</v>
      </c>
      <c r="T598" s="26" t="s">
        <v>1815</v>
      </c>
      <c r="U598" s="26" t="s">
        <v>1815</v>
      </c>
      <c r="V598" s="30"/>
      <c r="W598" s="27" t="s">
        <v>129</v>
      </c>
      <c r="X598" s="27" t="s">
        <v>200</v>
      </c>
      <c r="Y598" s="27">
        <f t="shared" si="9"/>
        <v>162060</v>
      </c>
      <c r="Z598" s="27"/>
      <c r="AA598" s="6">
        <v>444</v>
      </c>
    </row>
    <row r="599" spans="1:29" ht="12.75" customHeight="1">
      <c r="A599" s="2" t="s">
        <v>1403</v>
      </c>
      <c r="B599" s="2" t="s">
        <v>2474</v>
      </c>
      <c r="C599" s="2" t="s">
        <v>2474</v>
      </c>
      <c r="D599" s="2" t="s">
        <v>82</v>
      </c>
      <c r="E599" s="2">
        <v>194</v>
      </c>
      <c r="F599" s="2" t="s">
        <v>156</v>
      </c>
      <c r="G599" s="2"/>
      <c r="H599" s="26">
        <v>1</v>
      </c>
      <c r="I599" s="26">
        <v>1000000</v>
      </c>
      <c r="J599" s="26">
        <v>1000000</v>
      </c>
      <c r="K599" s="27" t="s">
        <v>200</v>
      </c>
      <c r="L599" s="27" t="s">
        <v>234</v>
      </c>
      <c r="M599" s="27" t="s">
        <v>200</v>
      </c>
      <c r="N599" s="27" t="s">
        <v>234</v>
      </c>
      <c r="O599" s="28">
        <v>5</v>
      </c>
      <c r="P599" s="28">
        <v>0.05</v>
      </c>
      <c r="Q599" s="2">
        <v>2</v>
      </c>
      <c r="R599" s="2"/>
      <c r="S599" s="26">
        <v>10</v>
      </c>
      <c r="T599" s="26" t="s">
        <v>1815</v>
      </c>
      <c r="U599" s="26" t="s">
        <v>1815</v>
      </c>
      <c r="V599" s="30"/>
      <c r="W599" s="27" t="s">
        <v>200</v>
      </c>
      <c r="X599" s="27"/>
      <c r="Y599" s="27">
        <f t="shared" si="9"/>
        <v>171</v>
      </c>
      <c r="Z599" s="27">
        <v>171</v>
      </c>
    </row>
    <row r="600" spans="1:29" ht="12.75" customHeight="1">
      <c r="A600" s="2" t="s">
        <v>1401</v>
      </c>
      <c r="B600" s="2" t="s">
        <v>2475</v>
      </c>
      <c r="C600" s="2" t="s">
        <v>2475</v>
      </c>
      <c r="D600" s="2" t="s">
        <v>82</v>
      </c>
      <c r="E600" s="2">
        <v>194</v>
      </c>
      <c r="F600" s="2"/>
      <c r="G600" s="2"/>
      <c r="H600" s="26">
        <v>0.1</v>
      </c>
      <c r="I600" s="26">
        <v>100000</v>
      </c>
      <c r="J600" s="26">
        <v>100000</v>
      </c>
      <c r="K600" s="27">
        <v>3000</v>
      </c>
      <c r="L600" s="27">
        <v>3000000000</v>
      </c>
      <c r="M600" s="27">
        <v>700000</v>
      </c>
      <c r="N600" s="27">
        <v>700000000000</v>
      </c>
      <c r="O600" s="28">
        <v>5</v>
      </c>
      <c r="P600" s="28">
        <v>0.5</v>
      </c>
      <c r="Q600" s="2">
        <v>3</v>
      </c>
      <c r="R600" s="2"/>
      <c r="S600" s="26">
        <v>100</v>
      </c>
      <c r="T600" s="26">
        <v>100</v>
      </c>
      <c r="U600" s="26">
        <v>100</v>
      </c>
      <c r="V600" s="30"/>
      <c r="W600" s="27" t="s">
        <v>200</v>
      </c>
      <c r="X600" s="27" t="s">
        <v>200</v>
      </c>
      <c r="Y600" s="27">
        <f t="shared" si="9"/>
        <v>0.80333333333333334</v>
      </c>
      <c r="Z600" s="27"/>
      <c r="AB600" s="6">
        <v>19.28</v>
      </c>
    </row>
    <row r="601" spans="1:29" ht="12.75" customHeight="1">
      <c r="A601" s="2" t="s">
        <v>1371</v>
      </c>
      <c r="B601" s="2" t="s">
        <v>2476</v>
      </c>
      <c r="C601" s="2" t="s">
        <v>2476</v>
      </c>
      <c r="D601" s="2" t="s">
        <v>81</v>
      </c>
      <c r="E601" s="2">
        <v>194</v>
      </c>
      <c r="F601" s="2"/>
      <c r="G601" s="2"/>
      <c r="H601" s="26">
        <v>0.1</v>
      </c>
      <c r="I601" s="26">
        <v>100000</v>
      </c>
      <c r="J601" s="26">
        <v>100000</v>
      </c>
      <c r="K601" s="27">
        <v>3000</v>
      </c>
      <c r="L601" s="27">
        <v>3000000000</v>
      </c>
      <c r="M601" s="27">
        <v>700000</v>
      </c>
      <c r="N601" s="27">
        <v>700000000000</v>
      </c>
      <c r="O601" s="28">
        <v>5</v>
      </c>
      <c r="P601" s="28">
        <v>0.05</v>
      </c>
      <c r="Q601" s="2">
        <v>2</v>
      </c>
      <c r="R601" s="2" t="s">
        <v>17</v>
      </c>
      <c r="S601" s="26">
        <v>100</v>
      </c>
      <c r="T601" s="26" t="s">
        <v>1815</v>
      </c>
      <c r="U601" s="26" t="s">
        <v>1815</v>
      </c>
      <c r="V601" s="30"/>
      <c r="W601" s="27" t="s">
        <v>129</v>
      </c>
      <c r="X601" s="27" t="s">
        <v>200</v>
      </c>
      <c r="Y601" s="27">
        <f t="shared" si="9"/>
        <v>2190</v>
      </c>
      <c r="Z601" s="27"/>
      <c r="AA601" s="6">
        <v>6</v>
      </c>
    </row>
    <row r="602" spans="1:29" ht="12.75" customHeight="1">
      <c r="A602" s="2" t="s">
        <v>1473</v>
      </c>
      <c r="B602" s="2" t="s">
        <v>2477</v>
      </c>
      <c r="C602" s="2" t="s">
        <v>2477</v>
      </c>
      <c r="D602" s="2" t="s">
        <v>86</v>
      </c>
      <c r="E602" s="2">
        <v>194</v>
      </c>
      <c r="F602" s="2" t="s">
        <v>156</v>
      </c>
      <c r="G602" s="2"/>
      <c r="H602" s="26">
        <v>1</v>
      </c>
      <c r="I602" s="26">
        <v>1000000</v>
      </c>
      <c r="J602" s="26">
        <v>1000000</v>
      </c>
      <c r="K602" s="27" t="s">
        <v>200</v>
      </c>
      <c r="L602" s="27" t="s">
        <v>234</v>
      </c>
      <c r="M602" s="27" t="s">
        <v>200</v>
      </c>
      <c r="N602" s="27" t="s">
        <v>234</v>
      </c>
      <c r="O602" s="28">
        <v>50</v>
      </c>
      <c r="P602" s="28">
        <v>5</v>
      </c>
      <c r="Q602" s="2">
        <v>4</v>
      </c>
      <c r="R602" s="2"/>
      <c r="S602" s="26">
        <v>10</v>
      </c>
      <c r="T602" s="26" t="s">
        <v>1815</v>
      </c>
      <c r="U602" s="26" t="s">
        <v>1815</v>
      </c>
      <c r="V602" s="30"/>
      <c r="W602" s="27"/>
      <c r="X602" s="27"/>
      <c r="Y602" s="27">
        <f t="shared" si="9"/>
        <v>2.2777777777777775E-2</v>
      </c>
      <c r="Z602" s="27"/>
      <c r="AC602" s="6">
        <v>32.799999999999997</v>
      </c>
    </row>
    <row r="603" spans="1:29" ht="12.75" customHeight="1">
      <c r="A603" s="2" t="s">
        <v>1471</v>
      </c>
      <c r="B603" s="2" t="s">
        <v>2478</v>
      </c>
      <c r="C603" s="2" t="s">
        <v>2478</v>
      </c>
      <c r="D603" s="2" t="s">
        <v>86</v>
      </c>
      <c r="E603" s="2">
        <v>194</v>
      </c>
      <c r="F603" s="2"/>
      <c r="G603" s="2"/>
      <c r="H603" s="26">
        <v>1</v>
      </c>
      <c r="I603" s="26">
        <v>1000000</v>
      </c>
      <c r="J603" s="26">
        <v>1000000</v>
      </c>
      <c r="K603" s="27" t="s">
        <v>200</v>
      </c>
      <c r="L603" s="27" t="s">
        <v>234</v>
      </c>
      <c r="M603" s="27" t="s">
        <v>200</v>
      </c>
      <c r="N603" s="27" t="s">
        <v>234</v>
      </c>
      <c r="O603" s="28">
        <v>50</v>
      </c>
      <c r="P603" s="28">
        <v>5</v>
      </c>
      <c r="Q603" s="2">
        <v>4</v>
      </c>
      <c r="R603" s="2"/>
      <c r="S603" s="26">
        <v>10</v>
      </c>
      <c r="T603" s="26" t="s">
        <v>1815</v>
      </c>
      <c r="U603" s="26" t="s">
        <v>1815</v>
      </c>
      <c r="V603" s="30"/>
      <c r="W603" s="27"/>
      <c r="X603" s="27"/>
      <c r="Y603" s="27">
        <f t="shared" si="9"/>
        <v>2.2916666666666665E-2</v>
      </c>
      <c r="Z603" s="27"/>
      <c r="AC603" s="6">
        <v>33</v>
      </c>
    </row>
    <row r="604" spans="1:29" ht="12.75" customHeight="1">
      <c r="A604" s="2" t="s">
        <v>1435</v>
      </c>
      <c r="B604" s="2" t="s">
        <v>2481</v>
      </c>
      <c r="C604" s="2" t="s">
        <v>2481</v>
      </c>
      <c r="D604" s="2" t="s">
        <v>84</v>
      </c>
      <c r="E604" s="2">
        <v>195</v>
      </c>
      <c r="F604" s="2"/>
      <c r="G604" s="2"/>
      <c r="H604" s="26">
        <v>10</v>
      </c>
      <c r="I604" s="26">
        <v>10000000</v>
      </c>
      <c r="J604" s="26">
        <v>10000000</v>
      </c>
      <c r="K604" s="27">
        <v>100000</v>
      </c>
      <c r="L604" s="27">
        <v>100000000000</v>
      </c>
      <c r="M604" s="27">
        <v>2000000</v>
      </c>
      <c r="N604" s="27">
        <v>2000000000000</v>
      </c>
      <c r="O604" s="28">
        <v>5</v>
      </c>
      <c r="P604" s="28">
        <v>0.5</v>
      </c>
      <c r="Q604" s="2">
        <v>3</v>
      </c>
      <c r="R604" s="2"/>
      <c r="S604" s="26">
        <v>100</v>
      </c>
      <c r="T604" s="26" t="s">
        <v>1815</v>
      </c>
      <c r="U604" s="26" t="s">
        <v>1815</v>
      </c>
      <c r="V604" s="30"/>
      <c r="W604" s="27" t="s">
        <v>200</v>
      </c>
      <c r="X604" s="27" t="s">
        <v>200</v>
      </c>
      <c r="Y604" s="27">
        <f t="shared" si="9"/>
        <v>186.01</v>
      </c>
      <c r="Z604" s="27">
        <v>186.01</v>
      </c>
    </row>
    <row r="605" spans="1:29" ht="51" customHeight="1">
      <c r="A605" s="2" t="s">
        <v>1460</v>
      </c>
      <c r="B605" s="2" t="s">
        <v>2482</v>
      </c>
      <c r="C605" s="2" t="s">
        <v>2482</v>
      </c>
      <c r="D605" s="2" t="s">
        <v>85</v>
      </c>
      <c r="E605" s="2">
        <v>195</v>
      </c>
      <c r="F605" s="2" t="s">
        <v>156</v>
      </c>
      <c r="G605" s="2" t="s">
        <v>192</v>
      </c>
      <c r="H605" s="26">
        <v>1</v>
      </c>
      <c r="I605" s="26">
        <v>1000000</v>
      </c>
      <c r="J605" s="26">
        <v>1000000</v>
      </c>
      <c r="K605" s="27">
        <v>30000</v>
      </c>
      <c r="L605" s="27">
        <v>30000000000</v>
      </c>
      <c r="M605" s="27">
        <v>200000</v>
      </c>
      <c r="N605" s="27">
        <v>200000000000</v>
      </c>
      <c r="O605" s="28">
        <v>5</v>
      </c>
      <c r="P605" s="28">
        <v>0.5</v>
      </c>
      <c r="Q605" s="2">
        <v>3</v>
      </c>
      <c r="R605" s="13" t="s">
        <v>139</v>
      </c>
      <c r="S605" s="26">
        <v>100</v>
      </c>
      <c r="T605" s="26" t="s">
        <v>1815</v>
      </c>
      <c r="U605" s="26" t="s">
        <v>1815</v>
      </c>
      <c r="V605" s="30" t="s">
        <v>199</v>
      </c>
      <c r="W605" s="27" t="s">
        <v>200</v>
      </c>
      <c r="X605" s="27"/>
      <c r="Y605" s="27">
        <f t="shared" si="9"/>
        <v>1.7333333333333334</v>
      </c>
      <c r="Z605" s="27"/>
      <c r="AB605" s="6">
        <v>41.6</v>
      </c>
    </row>
    <row r="606" spans="1:29" ht="51" customHeight="1">
      <c r="A606" s="2" t="s">
        <v>1457</v>
      </c>
      <c r="B606" s="2" t="s">
        <v>2483</v>
      </c>
      <c r="C606" s="2" t="s">
        <v>2483</v>
      </c>
      <c r="D606" s="2" t="s">
        <v>85</v>
      </c>
      <c r="E606" s="2">
        <v>195</v>
      </c>
      <c r="F606" s="2" t="s">
        <v>156</v>
      </c>
      <c r="G606" s="2" t="s">
        <v>191</v>
      </c>
      <c r="H606" s="26">
        <v>1</v>
      </c>
      <c r="I606" s="26">
        <v>1000000</v>
      </c>
      <c r="J606" s="26">
        <v>1000000</v>
      </c>
      <c r="K606" s="27">
        <v>30000</v>
      </c>
      <c r="L606" s="27">
        <v>30000000000</v>
      </c>
      <c r="M606" s="27">
        <v>200000</v>
      </c>
      <c r="N606" s="27">
        <v>200000000000</v>
      </c>
      <c r="O606" s="28">
        <v>5</v>
      </c>
      <c r="P606" s="28">
        <v>0.5</v>
      </c>
      <c r="Q606" s="2">
        <v>3</v>
      </c>
      <c r="R606" s="13" t="s">
        <v>139</v>
      </c>
      <c r="S606" s="26">
        <v>100</v>
      </c>
      <c r="T606" s="26" t="s">
        <v>1815</v>
      </c>
      <c r="U606" s="26" t="s">
        <v>1815</v>
      </c>
      <c r="V606" s="30" t="s">
        <v>199</v>
      </c>
      <c r="W606" s="27" t="s">
        <v>129</v>
      </c>
      <c r="X606" s="27"/>
      <c r="Y606" s="27">
        <f t="shared" si="9"/>
        <v>1.7333333333333334</v>
      </c>
      <c r="Z606" s="27"/>
      <c r="AB606" s="6">
        <v>41.6</v>
      </c>
    </row>
    <row r="607" spans="1:29" ht="12.75" customHeight="1">
      <c r="A607" s="2" t="s">
        <v>1455</v>
      </c>
      <c r="B607" s="2" t="s">
        <v>2484</v>
      </c>
      <c r="C607" s="2" t="s">
        <v>2484</v>
      </c>
      <c r="D607" s="2" t="s">
        <v>85</v>
      </c>
      <c r="E607" s="2">
        <v>195</v>
      </c>
      <c r="F607" s="2"/>
      <c r="G607" s="2"/>
      <c r="H607" s="26">
        <v>1</v>
      </c>
      <c r="I607" s="26">
        <v>1000000</v>
      </c>
      <c r="J607" s="26">
        <v>1000000</v>
      </c>
      <c r="K607" s="27" t="s">
        <v>200</v>
      </c>
      <c r="L607" s="27" t="s">
        <v>234</v>
      </c>
      <c r="M607" s="27" t="s">
        <v>200</v>
      </c>
      <c r="N607" s="27" t="s">
        <v>234</v>
      </c>
      <c r="O607" s="28">
        <v>50</v>
      </c>
      <c r="P607" s="28">
        <v>5</v>
      </c>
      <c r="Q607" s="2">
        <v>4</v>
      </c>
      <c r="R607" s="2"/>
      <c r="S607" s="26">
        <v>100</v>
      </c>
      <c r="T607" s="26" t="s">
        <v>1815</v>
      </c>
      <c r="U607" s="26" t="s">
        <v>1815</v>
      </c>
      <c r="V607" s="30"/>
      <c r="W607" s="27" t="s">
        <v>200</v>
      </c>
      <c r="X607" s="27"/>
      <c r="Y607" s="27">
        <f t="shared" si="9"/>
        <v>0.43874999999999997</v>
      </c>
      <c r="Z607" s="27"/>
      <c r="AB607" s="6">
        <v>10.53</v>
      </c>
    </row>
    <row r="608" spans="1:29" ht="12.75" customHeight="1">
      <c r="A608" s="2" t="s">
        <v>1407</v>
      </c>
      <c r="B608" s="2" t="s">
        <v>2485</v>
      </c>
      <c r="C608" s="2" t="s">
        <v>2485</v>
      </c>
      <c r="D608" s="2" t="s">
        <v>82</v>
      </c>
      <c r="E608" s="2">
        <v>195</v>
      </c>
      <c r="F608" s="2" t="s">
        <v>156</v>
      </c>
      <c r="G608" s="2"/>
      <c r="H608" s="26">
        <v>1</v>
      </c>
      <c r="I608" s="26">
        <v>1000000</v>
      </c>
      <c r="J608" s="26">
        <v>1000000</v>
      </c>
      <c r="K608" s="27" t="s">
        <v>200</v>
      </c>
      <c r="L608" s="27" t="s">
        <v>234</v>
      </c>
      <c r="M608" s="27" t="s">
        <v>200</v>
      </c>
      <c r="N608" s="27" t="s">
        <v>234</v>
      </c>
      <c r="O608" s="28">
        <v>50</v>
      </c>
      <c r="P608" s="28">
        <v>5</v>
      </c>
      <c r="Q608" s="2">
        <v>4</v>
      </c>
      <c r="R608" s="2"/>
      <c r="S608" s="26">
        <v>100</v>
      </c>
      <c r="T608" s="26" t="s">
        <v>1815</v>
      </c>
      <c r="U608" s="26" t="s">
        <v>1815</v>
      </c>
      <c r="V608" s="30"/>
      <c r="W608" s="27" t="s">
        <v>200</v>
      </c>
      <c r="X608" s="27"/>
      <c r="Y608" s="27">
        <f t="shared" si="9"/>
        <v>0.15291666666666667</v>
      </c>
      <c r="Z608" s="27"/>
      <c r="AB608" s="6">
        <v>3.67</v>
      </c>
    </row>
    <row r="609" spans="1:29" ht="12.75" customHeight="1">
      <c r="A609" s="2" t="s">
        <v>1405</v>
      </c>
      <c r="B609" s="2" t="s">
        <v>2486</v>
      </c>
      <c r="C609" s="2" t="s">
        <v>2486</v>
      </c>
      <c r="D609" s="2" t="s">
        <v>82</v>
      </c>
      <c r="E609" s="2">
        <v>195</v>
      </c>
      <c r="F609" s="2"/>
      <c r="G609" s="2"/>
      <c r="H609" s="26">
        <v>1</v>
      </c>
      <c r="I609" s="26">
        <v>1000000</v>
      </c>
      <c r="J609" s="26">
        <v>1000000</v>
      </c>
      <c r="K609" s="27" t="s">
        <v>200</v>
      </c>
      <c r="L609" s="27" t="s">
        <v>234</v>
      </c>
      <c r="M609" s="27" t="s">
        <v>200</v>
      </c>
      <c r="N609" s="27" t="s">
        <v>234</v>
      </c>
      <c r="O609" s="28">
        <v>50</v>
      </c>
      <c r="P609" s="28">
        <v>5</v>
      </c>
      <c r="Q609" s="2">
        <v>4</v>
      </c>
      <c r="R609" s="2"/>
      <c r="S609" s="26">
        <v>100</v>
      </c>
      <c r="T609" s="26" t="s">
        <v>1815</v>
      </c>
      <c r="U609" s="26" t="s">
        <v>1815</v>
      </c>
      <c r="V609" s="30"/>
      <c r="W609" s="27" t="s">
        <v>200</v>
      </c>
      <c r="X609" s="27"/>
      <c r="Y609" s="27">
        <f t="shared" si="9"/>
        <v>9.5416666666666664E-2</v>
      </c>
      <c r="Z609" s="27"/>
      <c r="AB609" s="6">
        <v>2.29</v>
      </c>
    </row>
    <row r="610" spans="1:29" ht="12.75" customHeight="1">
      <c r="A610" s="2" t="s">
        <v>1493</v>
      </c>
      <c r="B610" s="2" t="s">
        <v>2487</v>
      </c>
      <c r="C610" s="2" t="s">
        <v>2487</v>
      </c>
      <c r="D610" s="2" t="s">
        <v>87</v>
      </c>
      <c r="E610" s="2">
        <v>195</v>
      </c>
      <c r="F610" s="2" t="s">
        <v>156</v>
      </c>
      <c r="G610" s="2"/>
      <c r="H610" s="26">
        <v>1</v>
      </c>
      <c r="I610" s="26">
        <v>1000000</v>
      </c>
      <c r="J610" s="26">
        <v>1000000</v>
      </c>
      <c r="K610" s="27" t="s">
        <v>200</v>
      </c>
      <c r="L610" s="27" t="s">
        <v>234</v>
      </c>
      <c r="M610" s="27" t="s">
        <v>200</v>
      </c>
      <c r="N610" s="27" t="s">
        <v>234</v>
      </c>
      <c r="O610" s="28">
        <v>50</v>
      </c>
      <c r="P610" s="28">
        <v>5</v>
      </c>
      <c r="Q610" s="2">
        <v>4</v>
      </c>
      <c r="R610" s="2"/>
      <c r="S610" s="26">
        <v>10</v>
      </c>
      <c r="T610" s="26" t="s">
        <v>1815</v>
      </c>
      <c r="U610" s="26" t="s">
        <v>1815</v>
      </c>
      <c r="V610" s="30"/>
      <c r="W610" s="27" t="s">
        <v>200</v>
      </c>
      <c r="X610" s="27"/>
      <c r="Y610" s="27">
        <f t="shared" si="9"/>
        <v>1.0416666666666666E-2</v>
      </c>
      <c r="Z610" s="27"/>
      <c r="AC610" s="6">
        <v>15</v>
      </c>
    </row>
    <row r="611" spans="1:29" ht="12.75" customHeight="1">
      <c r="A611" s="2" t="s">
        <v>1421</v>
      </c>
      <c r="B611" s="2" t="s">
        <v>2488</v>
      </c>
      <c r="C611" s="2" t="s">
        <v>2488</v>
      </c>
      <c r="D611" s="2" t="s">
        <v>83</v>
      </c>
      <c r="E611" s="2">
        <v>195</v>
      </c>
      <c r="F611" s="2" t="s">
        <v>156</v>
      </c>
      <c r="G611" s="2"/>
      <c r="H611" s="26">
        <v>1</v>
      </c>
      <c r="I611" s="26">
        <v>1000000</v>
      </c>
      <c r="J611" s="26">
        <v>1000000</v>
      </c>
      <c r="K611" s="27">
        <v>100000</v>
      </c>
      <c r="L611" s="27">
        <v>100000000000</v>
      </c>
      <c r="M611" s="27">
        <v>2000000</v>
      </c>
      <c r="N611" s="27">
        <v>2000000000000</v>
      </c>
      <c r="O611" s="28">
        <v>5</v>
      </c>
      <c r="P611" s="28">
        <v>0.5</v>
      </c>
      <c r="Q611" s="2">
        <v>3</v>
      </c>
      <c r="R611" s="2"/>
      <c r="S611" s="26">
        <v>100</v>
      </c>
      <c r="T611" s="26" t="s">
        <v>1815</v>
      </c>
      <c r="U611" s="26" t="s">
        <v>1815</v>
      </c>
      <c r="V611" s="30"/>
      <c r="W611" s="27" t="s">
        <v>200</v>
      </c>
      <c r="X611" s="27" t="s">
        <v>200</v>
      </c>
      <c r="Y611" s="27">
        <f t="shared" si="9"/>
        <v>4.01</v>
      </c>
      <c r="Z611" s="27">
        <v>4.01</v>
      </c>
    </row>
    <row r="612" spans="1:29" ht="12.75" customHeight="1">
      <c r="A612" s="2" t="s">
        <v>1475</v>
      </c>
      <c r="B612" s="2" t="s">
        <v>2489</v>
      </c>
      <c r="C612" s="2" t="s">
        <v>2489</v>
      </c>
      <c r="D612" s="2" t="s">
        <v>86</v>
      </c>
      <c r="E612" s="2">
        <v>195</v>
      </c>
      <c r="F612" s="2"/>
      <c r="G612" s="2"/>
      <c r="H612" s="26">
        <v>1</v>
      </c>
      <c r="I612" s="26">
        <v>1000000</v>
      </c>
      <c r="J612" s="26">
        <v>1000000</v>
      </c>
      <c r="K612" s="27" t="s">
        <v>200</v>
      </c>
      <c r="L612" s="27" t="s">
        <v>234</v>
      </c>
      <c r="M612" s="27" t="s">
        <v>200</v>
      </c>
      <c r="N612" s="27" t="s">
        <v>234</v>
      </c>
      <c r="O612" s="28">
        <v>50</v>
      </c>
      <c r="P612" s="28">
        <v>5</v>
      </c>
      <c r="Q612" s="2">
        <v>4</v>
      </c>
      <c r="R612" s="2"/>
      <c r="S612" s="26">
        <v>10</v>
      </c>
      <c r="T612" s="26" t="s">
        <v>1815</v>
      </c>
      <c r="U612" s="26" t="s">
        <v>1815</v>
      </c>
      <c r="V612" s="30"/>
      <c r="W612" s="27"/>
      <c r="X612" s="27"/>
      <c r="Y612" s="27">
        <f t="shared" si="9"/>
        <v>4.8333333333333332E-2</v>
      </c>
      <c r="Z612" s="27"/>
      <c r="AB612" s="6">
        <v>1.1599999999999999</v>
      </c>
    </row>
    <row r="613" spans="1:29" ht="12.75" customHeight="1">
      <c r="A613" s="2" t="s">
        <v>1465</v>
      </c>
      <c r="B613" s="2" t="s">
        <v>2491</v>
      </c>
      <c r="C613" s="2" t="s">
        <v>2491</v>
      </c>
      <c r="D613" s="2" t="s">
        <v>85</v>
      </c>
      <c r="E613" s="2">
        <v>197</v>
      </c>
      <c r="F613" s="2" t="s">
        <v>156</v>
      </c>
      <c r="G613" s="2"/>
      <c r="H613" s="26">
        <v>1</v>
      </c>
      <c r="I613" s="26">
        <v>1000000</v>
      </c>
      <c r="J613" s="26">
        <v>1000000</v>
      </c>
      <c r="K613" s="27">
        <v>100000</v>
      </c>
      <c r="L613" s="27">
        <v>100000000000</v>
      </c>
      <c r="M613" s="27">
        <v>700000</v>
      </c>
      <c r="N613" s="27">
        <v>700000000000</v>
      </c>
      <c r="O613" s="28">
        <v>5</v>
      </c>
      <c r="P613" s="28">
        <v>0.5</v>
      </c>
      <c r="Q613" s="2">
        <v>3</v>
      </c>
      <c r="R613" s="2"/>
      <c r="S613" s="26">
        <v>100</v>
      </c>
      <c r="T613" s="26">
        <v>100</v>
      </c>
      <c r="U613" s="26">
        <v>100</v>
      </c>
      <c r="V613" s="30"/>
      <c r="W613" s="27" t="s">
        <v>200</v>
      </c>
      <c r="X613" s="27" t="s">
        <v>200</v>
      </c>
      <c r="Y613" s="27">
        <f t="shared" si="9"/>
        <v>0.9916666666666667</v>
      </c>
      <c r="Z613" s="27"/>
      <c r="AB613" s="6">
        <v>23.8</v>
      </c>
    </row>
    <row r="614" spans="1:29" ht="12.75" customHeight="1">
      <c r="A614" s="2" t="s">
        <v>1463</v>
      </c>
      <c r="B614" s="2" t="s">
        <v>2492</v>
      </c>
      <c r="C614" s="2" t="s">
        <v>2492</v>
      </c>
      <c r="D614" s="2" t="s">
        <v>85</v>
      </c>
      <c r="E614" s="2">
        <v>197</v>
      </c>
      <c r="F614" s="2"/>
      <c r="G614" s="2"/>
      <c r="H614" s="26">
        <v>10</v>
      </c>
      <c r="I614" s="26">
        <v>10000000</v>
      </c>
      <c r="J614" s="26">
        <v>10000000</v>
      </c>
      <c r="K614" s="27">
        <v>200000</v>
      </c>
      <c r="L614" s="27">
        <v>200000000000</v>
      </c>
      <c r="M614" s="27">
        <v>2000000</v>
      </c>
      <c r="N614" s="27">
        <v>2000000000000</v>
      </c>
      <c r="O614" s="28">
        <v>5</v>
      </c>
      <c r="P614" s="28">
        <v>0.5</v>
      </c>
      <c r="Q614" s="2">
        <v>3</v>
      </c>
      <c r="R614" s="2"/>
      <c r="S614" s="26">
        <v>100</v>
      </c>
      <c r="T614" s="26">
        <v>100</v>
      </c>
      <c r="U614" s="26">
        <v>100</v>
      </c>
      <c r="V614" s="30"/>
      <c r="W614" s="27" t="s">
        <v>200</v>
      </c>
      <c r="X614" s="27" t="s">
        <v>200</v>
      </c>
      <c r="Y614" s="27">
        <f t="shared" si="9"/>
        <v>2.6724999999999999</v>
      </c>
      <c r="Z614" s="27"/>
      <c r="AB614" s="6">
        <v>64.14</v>
      </c>
    </row>
    <row r="615" spans="1:29" ht="12.75" customHeight="1">
      <c r="A615" s="2" t="s">
        <v>1425</v>
      </c>
      <c r="B615" s="2" t="s">
        <v>2493</v>
      </c>
      <c r="C615" s="2" t="s">
        <v>2493</v>
      </c>
      <c r="D615" s="2" t="s">
        <v>83</v>
      </c>
      <c r="E615" s="2">
        <v>197</v>
      </c>
      <c r="F615" s="2" t="s">
        <v>156</v>
      </c>
      <c r="G615" s="2"/>
      <c r="H615" s="26">
        <v>1</v>
      </c>
      <c r="I615" s="26">
        <v>1000000</v>
      </c>
      <c r="J615" s="26">
        <v>1000000</v>
      </c>
      <c r="K615" s="27">
        <v>100000</v>
      </c>
      <c r="L615" s="27">
        <v>100000000000</v>
      </c>
      <c r="M615" s="27">
        <v>900000</v>
      </c>
      <c r="N615" s="27">
        <v>900000000000</v>
      </c>
      <c r="O615" s="28">
        <v>50</v>
      </c>
      <c r="P615" s="28">
        <v>5</v>
      </c>
      <c r="Q615" s="2">
        <v>4</v>
      </c>
      <c r="R615" s="2"/>
      <c r="S615" s="26">
        <v>100</v>
      </c>
      <c r="T615" s="26">
        <v>100</v>
      </c>
      <c r="U615" s="26">
        <v>100</v>
      </c>
      <c r="V615" s="30"/>
      <c r="W615" s="27" t="s">
        <v>200</v>
      </c>
      <c r="X615" s="27" t="s">
        <v>200</v>
      </c>
      <c r="Y615" s="27">
        <f t="shared" si="9"/>
        <v>6.6256944444444438E-2</v>
      </c>
      <c r="Z615" s="27"/>
      <c r="AC615" s="6">
        <v>95.41</v>
      </c>
    </row>
    <row r="616" spans="1:29" ht="12.75" customHeight="1">
      <c r="A616" s="2" t="s">
        <v>1423</v>
      </c>
      <c r="B616" s="2" t="s">
        <v>2494</v>
      </c>
      <c r="C616" s="2" t="s">
        <v>2494</v>
      </c>
      <c r="D616" s="2" t="s">
        <v>83</v>
      </c>
      <c r="E616" s="2">
        <v>197</v>
      </c>
      <c r="F616" s="2"/>
      <c r="G616" s="2"/>
      <c r="H616" s="26">
        <v>1</v>
      </c>
      <c r="I616" s="26">
        <v>1000000</v>
      </c>
      <c r="J616" s="26">
        <v>1000000</v>
      </c>
      <c r="K616" s="27">
        <v>200000</v>
      </c>
      <c r="L616" s="27">
        <v>200000000000</v>
      </c>
      <c r="M616" s="27">
        <v>4000000</v>
      </c>
      <c r="N616" s="27">
        <v>4000000000000</v>
      </c>
      <c r="O616" s="28">
        <v>5</v>
      </c>
      <c r="P616" s="28">
        <v>0.5</v>
      </c>
      <c r="Q616" s="2">
        <v>3</v>
      </c>
      <c r="R616" s="2"/>
      <c r="S616" s="26">
        <v>1000</v>
      </c>
      <c r="T616" s="26">
        <v>1000</v>
      </c>
      <c r="U616" s="26">
        <v>1000</v>
      </c>
      <c r="V616" s="30"/>
      <c r="W616" s="27" t="s">
        <v>200</v>
      </c>
      <c r="X616" s="27" t="s">
        <v>200</v>
      </c>
      <c r="Y616" s="27">
        <f t="shared" si="9"/>
        <v>0.82881250000000006</v>
      </c>
      <c r="Z616" s="27"/>
      <c r="AB616" s="6">
        <v>19.891500000000001</v>
      </c>
    </row>
    <row r="617" spans="1:29" ht="12.75" customHeight="1">
      <c r="A617" s="2" t="s">
        <v>1477</v>
      </c>
      <c r="B617" s="2" t="s">
        <v>2495</v>
      </c>
      <c r="C617" s="2" t="s">
        <v>2495</v>
      </c>
      <c r="D617" s="2" t="s">
        <v>86</v>
      </c>
      <c r="E617" s="2">
        <v>197</v>
      </c>
      <c r="F617" s="2"/>
      <c r="G617" s="2"/>
      <c r="H617" s="26">
        <v>1</v>
      </c>
      <c r="I617" s="26">
        <v>1000000</v>
      </c>
      <c r="J617" s="26">
        <v>1000000</v>
      </c>
      <c r="K617" s="27" t="s">
        <v>200</v>
      </c>
      <c r="L617" s="27" t="s">
        <v>234</v>
      </c>
      <c r="M617" s="27" t="s">
        <v>200</v>
      </c>
      <c r="N617" s="27" t="s">
        <v>234</v>
      </c>
      <c r="O617" s="28">
        <v>50</v>
      </c>
      <c r="P617" s="28">
        <v>5</v>
      </c>
      <c r="Q617" s="2">
        <v>4</v>
      </c>
      <c r="R617" s="2"/>
      <c r="S617" s="26">
        <v>100</v>
      </c>
      <c r="T617" s="26" t="s">
        <v>1815</v>
      </c>
      <c r="U617" s="26" t="s">
        <v>1815</v>
      </c>
      <c r="V617" s="30"/>
      <c r="W617" s="27"/>
      <c r="X617" s="27"/>
      <c r="Y617" s="27">
        <f t="shared" si="9"/>
        <v>0.11833333333333333</v>
      </c>
      <c r="Z617" s="27"/>
      <c r="AB617" s="6">
        <v>2.84</v>
      </c>
    </row>
    <row r="618" spans="1:29" ht="12.75" customHeight="1">
      <c r="A618" s="2" t="s">
        <v>1439</v>
      </c>
      <c r="B618" s="2" t="s">
        <v>2497</v>
      </c>
      <c r="C618" s="2" t="s">
        <v>2497</v>
      </c>
      <c r="D618" s="2" t="s">
        <v>84</v>
      </c>
      <c r="E618" s="2">
        <v>198</v>
      </c>
      <c r="F618" s="2" t="s">
        <v>156</v>
      </c>
      <c r="G618" s="2"/>
      <c r="H618" s="26">
        <v>1</v>
      </c>
      <c r="I618" s="26">
        <v>1000000</v>
      </c>
      <c r="J618" s="26">
        <v>1000000</v>
      </c>
      <c r="K618" s="27" t="s">
        <v>200</v>
      </c>
      <c r="L618" s="27" t="s">
        <v>234</v>
      </c>
      <c r="M618" s="27" t="s">
        <v>200</v>
      </c>
      <c r="N618" s="27" t="s">
        <v>234</v>
      </c>
      <c r="O618" s="28">
        <v>5</v>
      </c>
      <c r="P618" s="28">
        <v>0.5</v>
      </c>
      <c r="Q618" s="2">
        <v>3</v>
      </c>
      <c r="R618" s="2"/>
      <c r="S618" s="26">
        <v>10</v>
      </c>
      <c r="T618" s="26" t="s">
        <v>1815</v>
      </c>
      <c r="U618" s="26" t="s">
        <v>1815</v>
      </c>
      <c r="V618" s="30"/>
      <c r="W618" s="27" t="s">
        <v>200</v>
      </c>
      <c r="X618" s="27"/>
      <c r="Y618" s="27">
        <f t="shared" si="9"/>
        <v>2.2719999999999998</v>
      </c>
      <c r="Z618" s="27">
        <v>2.2719999999999998</v>
      </c>
    </row>
    <row r="619" spans="1:29" ht="12.75" customHeight="1">
      <c r="A619" s="2" t="s">
        <v>1437</v>
      </c>
      <c r="B619" s="2" t="s">
        <v>2498</v>
      </c>
      <c r="C619" s="2" t="s">
        <v>2498</v>
      </c>
      <c r="D619" s="2" t="s">
        <v>84</v>
      </c>
      <c r="E619" s="2">
        <v>198</v>
      </c>
      <c r="F619" s="2"/>
      <c r="G619" s="2"/>
      <c r="H619" s="26">
        <v>1</v>
      </c>
      <c r="I619" s="26">
        <v>1000000</v>
      </c>
      <c r="J619" s="26">
        <v>1000000</v>
      </c>
      <c r="K619" s="27">
        <v>10000</v>
      </c>
      <c r="L619" s="27">
        <v>10000000000</v>
      </c>
      <c r="M619" s="27">
        <v>200000</v>
      </c>
      <c r="N619" s="27">
        <v>200000000000</v>
      </c>
      <c r="O619" s="28">
        <v>5</v>
      </c>
      <c r="P619" s="28">
        <v>0.5</v>
      </c>
      <c r="Q619" s="2">
        <v>3</v>
      </c>
      <c r="R619" s="2"/>
      <c r="S619" s="26">
        <v>100</v>
      </c>
      <c r="T619" s="26">
        <v>10</v>
      </c>
      <c r="U619" s="26">
        <v>100</v>
      </c>
      <c r="V619" s="30"/>
      <c r="W619" s="27" t="s">
        <v>200</v>
      </c>
      <c r="X619" s="27" t="s">
        <v>200</v>
      </c>
      <c r="Y619" s="27">
        <f t="shared" si="9"/>
        <v>2.6941000000000002</v>
      </c>
      <c r="Z619" s="27">
        <v>2.6941000000000002</v>
      </c>
    </row>
    <row r="620" spans="1:29" ht="12.75" customHeight="1">
      <c r="A620" s="2" t="s">
        <v>1495</v>
      </c>
      <c r="B620" s="2" t="s">
        <v>2499</v>
      </c>
      <c r="C620" s="2" t="s">
        <v>2499</v>
      </c>
      <c r="D620" s="2" t="s">
        <v>87</v>
      </c>
      <c r="E620" s="2">
        <v>198</v>
      </c>
      <c r="F620" s="2"/>
      <c r="G620" s="2"/>
      <c r="H620" s="26">
        <v>1</v>
      </c>
      <c r="I620" s="26">
        <v>1000000</v>
      </c>
      <c r="J620" s="26">
        <v>1000000</v>
      </c>
      <c r="K620" s="27" t="s">
        <v>200</v>
      </c>
      <c r="L620" s="27" t="s">
        <v>234</v>
      </c>
      <c r="M620" s="27" t="s">
        <v>200</v>
      </c>
      <c r="N620" s="27" t="s">
        <v>234</v>
      </c>
      <c r="O620" s="28">
        <v>50</v>
      </c>
      <c r="P620" s="28">
        <v>5</v>
      </c>
      <c r="Q620" s="2">
        <v>4</v>
      </c>
      <c r="R620" s="2"/>
      <c r="S620" s="26">
        <v>100</v>
      </c>
      <c r="T620" s="26" t="s">
        <v>1815</v>
      </c>
      <c r="U620" s="26" t="s">
        <v>1815</v>
      </c>
      <c r="V620" s="30"/>
      <c r="W620" s="27" t="s">
        <v>200</v>
      </c>
      <c r="X620" s="27"/>
      <c r="Y620" s="27">
        <f t="shared" si="9"/>
        <v>9.9999999999999992E-2</v>
      </c>
      <c r="Z620" s="27"/>
      <c r="AB620" s="6">
        <v>2.4</v>
      </c>
    </row>
    <row r="621" spans="1:29" ht="12.75" customHeight="1">
      <c r="A621" s="2" t="s">
        <v>1481</v>
      </c>
      <c r="B621" s="2" t="s">
        <v>2500</v>
      </c>
      <c r="C621" s="2" t="s">
        <v>2500</v>
      </c>
      <c r="D621" s="2" t="s">
        <v>86</v>
      </c>
      <c r="E621" s="2">
        <v>198</v>
      </c>
      <c r="F621" s="2" t="s">
        <v>156</v>
      </c>
      <c r="G621" s="2"/>
      <c r="H621" s="26">
        <v>1</v>
      </c>
      <c r="I621" s="26">
        <v>1000000</v>
      </c>
      <c r="J621" s="26">
        <v>1000000</v>
      </c>
      <c r="K621" s="27" t="s">
        <v>200</v>
      </c>
      <c r="L621" s="27" t="s">
        <v>234</v>
      </c>
      <c r="M621" s="27" t="s">
        <v>200</v>
      </c>
      <c r="N621" s="27" t="s">
        <v>234</v>
      </c>
      <c r="O621" s="28">
        <v>50</v>
      </c>
      <c r="P621" s="28">
        <v>5</v>
      </c>
      <c r="Q621" s="2">
        <v>4</v>
      </c>
      <c r="R621" s="2"/>
      <c r="S621" s="26">
        <v>10</v>
      </c>
      <c r="T621" s="26" t="s">
        <v>1815</v>
      </c>
      <c r="U621" s="26" t="s">
        <v>1815</v>
      </c>
      <c r="V621" s="30"/>
      <c r="W621" s="27"/>
      <c r="X621" s="27"/>
      <c r="Y621" s="27">
        <f t="shared" si="9"/>
        <v>7.7916666666666676E-2</v>
      </c>
      <c r="Z621" s="27"/>
      <c r="AB621" s="6">
        <v>1.87</v>
      </c>
    </row>
    <row r="622" spans="1:29" ht="12.75" customHeight="1">
      <c r="A622" s="2" t="s">
        <v>1479</v>
      </c>
      <c r="B622" s="2" t="s">
        <v>2501</v>
      </c>
      <c r="C622" s="2" t="s">
        <v>2501</v>
      </c>
      <c r="D622" s="2" t="s">
        <v>86</v>
      </c>
      <c r="E622" s="2">
        <v>198</v>
      </c>
      <c r="F622" s="2"/>
      <c r="G622" s="2"/>
      <c r="H622" s="26">
        <v>1</v>
      </c>
      <c r="I622" s="26">
        <v>1000000</v>
      </c>
      <c r="J622" s="26">
        <v>1000000</v>
      </c>
      <c r="K622" s="27" t="s">
        <v>200</v>
      </c>
      <c r="L622" s="27" t="s">
        <v>234</v>
      </c>
      <c r="M622" s="27" t="s">
        <v>200</v>
      </c>
      <c r="N622" s="27" t="s">
        <v>234</v>
      </c>
      <c r="O622" s="28">
        <v>50</v>
      </c>
      <c r="P622" s="28">
        <v>5</v>
      </c>
      <c r="Q622" s="2">
        <v>4</v>
      </c>
      <c r="R622" s="2"/>
      <c r="S622" s="26">
        <v>10</v>
      </c>
      <c r="T622" s="26" t="s">
        <v>1815</v>
      </c>
      <c r="U622" s="26" t="s">
        <v>1815</v>
      </c>
      <c r="V622" s="30"/>
      <c r="W622" s="27"/>
      <c r="X622" s="27"/>
      <c r="Y622" s="27">
        <f t="shared" si="9"/>
        <v>0.22083333333333333</v>
      </c>
      <c r="Z622" s="27"/>
      <c r="AB622" s="6">
        <v>5.3</v>
      </c>
    </row>
    <row r="623" spans="1:29" ht="12.75" customHeight="1">
      <c r="A623" s="2" t="s">
        <v>1441</v>
      </c>
      <c r="B623" s="2" t="s">
        <v>2504</v>
      </c>
      <c r="C623" s="2" t="s">
        <v>2504</v>
      </c>
      <c r="D623" s="2" t="s">
        <v>84</v>
      </c>
      <c r="E623" s="2">
        <v>199</v>
      </c>
      <c r="F623" s="2"/>
      <c r="G623" s="2"/>
      <c r="H623" s="26">
        <v>1</v>
      </c>
      <c r="I623" s="26">
        <v>1000000</v>
      </c>
      <c r="J623" s="26">
        <v>1000000</v>
      </c>
      <c r="K623" s="27">
        <v>100000</v>
      </c>
      <c r="L623" s="27">
        <v>100000000000</v>
      </c>
      <c r="M623" s="27">
        <v>900000</v>
      </c>
      <c r="N623" s="27">
        <v>900000000000</v>
      </c>
      <c r="O623" s="28">
        <v>5</v>
      </c>
      <c r="P623" s="28">
        <v>0.5</v>
      </c>
      <c r="Q623" s="2">
        <v>3</v>
      </c>
      <c r="R623" s="2"/>
      <c r="S623" s="26">
        <v>100</v>
      </c>
      <c r="T623" s="26">
        <v>100</v>
      </c>
      <c r="U623" s="26">
        <v>100</v>
      </c>
      <c r="V623" s="30"/>
      <c r="W623" s="27" t="s">
        <v>200</v>
      </c>
      <c r="X623" s="27" t="s">
        <v>200</v>
      </c>
      <c r="Y623" s="27">
        <f t="shared" si="9"/>
        <v>3.1389999999999998</v>
      </c>
      <c r="Z623" s="27">
        <v>3.1389999999999998</v>
      </c>
    </row>
    <row r="624" spans="1:29" ht="12.75" customHeight="1">
      <c r="A624" s="2" t="s">
        <v>1467</v>
      </c>
      <c r="B624" s="2" t="s">
        <v>2505</v>
      </c>
      <c r="C624" s="2" t="s">
        <v>2505</v>
      </c>
      <c r="D624" s="2" t="s">
        <v>85</v>
      </c>
      <c r="E624" s="2">
        <v>199</v>
      </c>
      <c r="F624" s="2" t="s">
        <v>156</v>
      </c>
      <c r="G624" s="2"/>
      <c r="H624" s="26">
        <v>1</v>
      </c>
      <c r="I624" s="26">
        <v>1000000</v>
      </c>
      <c r="J624" s="26">
        <v>1000000</v>
      </c>
      <c r="K624" s="27" t="s">
        <v>200</v>
      </c>
      <c r="L624" s="27" t="s">
        <v>234</v>
      </c>
      <c r="M624" s="27" t="s">
        <v>200</v>
      </c>
      <c r="N624" s="27" t="s">
        <v>234</v>
      </c>
      <c r="O624" s="28">
        <v>50</v>
      </c>
      <c r="P624" s="28">
        <v>5</v>
      </c>
      <c r="Q624" s="2">
        <v>4</v>
      </c>
      <c r="R624" s="2"/>
      <c r="S624" s="26">
        <v>100</v>
      </c>
      <c r="T624" s="26" t="s">
        <v>1815</v>
      </c>
      <c r="U624" s="26" t="s">
        <v>1815</v>
      </c>
      <c r="V624" s="30"/>
      <c r="W624" s="27" t="s">
        <v>200</v>
      </c>
      <c r="X624" s="27"/>
      <c r="Y624" s="27">
        <f t="shared" si="9"/>
        <v>2.9631944444444447E-2</v>
      </c>
      <c r="Z624" s="27"/>
      <c r="AC624" s="6">
        <v>42.67</v>
      </c>
    </row>
    <row r="625" spans="1:29" ht="12.75" customHeight="1">
      <c r="A625" s="2" t="s">
        <v>1497</v>
      </c>
      <c r="B625" s="2" t="s">
        <v>2506</v>
      </c>
      <c r="C625" s="2" t="s">
        <v>2506</v>
      </c>
      <c r="D625" s="2" t="s">
        <v>87</v>
      </c>
      <c r="E625" s="2">
        <v>199</v>
      </c>
      <c r="F625" s="2"/>
      <c r="G625" s="2"/>
      <c r="H625" s="26">
        <v>1</v>
      </c>
      <c r="I625" s="26">
        <v>1000000</v>
      </c>
      <c r="J625" s="26">
        <v>1000000</v>
      </c>
      <c r="K625" s="27" t="s">
        <v>200</v>
      </c>
      <c r="L625" s="27" t="s">
        <v>234</v>
      </c>
      <c r="M625" s="27" t="s">
        <v>200</v>
      </c>
      <c r="N625" s="27" t="s">
        <v>234</v>
      </c>
      <c r="O625" s="28">
        <v>50</v>
      </c>
      <c r="P625" s="28">
        <v>5</v>
      </c>
      <c r="Q625" s="2">
        <v>4</v>
      </c>
      <c r="R625" s="2"/>
      <c r="S625" s="26">
        <v>10</v>
      </c>
      <c r="T625" s="26" t="s">
        <v>1815</v>
      </c>
      <c r="U625" s="26" t="s">
        <v>1815</v>
      </c>
      <c r="V625" s="30"/>
      <c r="W625" s="27" t="s">
        <v>200</v>
      </c>
      <c r="X625" s="27"/>
      <c r="Y625" s="27">
        <f t="shared" si="9"/>
        <v>6.25E-2</v>
      </c>
      <c r="Z625" s="27"/>
      <c r="AC625" s="6">
        <v>90</v>
      </c>
    </row>
    <row r="626" spans="1:29" ht="12.75" customHeight="1">
      <c r="A626" s="2" t="s">
        <v>1427</v>
      </c>
      <c r="B626" s="2" t="s">
        <v>2507</v>
      </c>
      <c r="C626" s="2" t="s">
        <v>2507</v>
      </c>
      <c r="D626" s="2" t="s">
        <v>83</v>
      </c>
      <c r="E626" s="2">
        <v>199</v>
      </c>
      <c r="F626" s="2"/>
      <c r="G626" s="2"/>
      <c r="H626" s="26">
        <v>1</v>
      </c>
      <c r="I626" s="26">
        <v>1000000</v>
      </c>
      <c r="J626" s="26">
        <v>1000000</v>
      </c>
      <c r="K626" s="27" t="s">
        <v>200</v>
      </c>
      <c r="L626" s="27" t="s">
        <v>234</v>
      </c>
      <c r="M626" s="27" t="s">
        <v>200</v>
      </c>
      <c r="N626" s="27" t="s">
        <v>234</v>
      </c>
      <c r="O626" s="28">
        <v>50</v>
      </c>
      <c r="P626" s="28">
        <v>5</v>
      </c>
      <c r="Q626" s="2">
        <v>4</v>
      </c>
      <c r="R626" s="2"/>
      <c r="S626" s="26">
        <v>100</v>
      </c>
      <c r="T626" s="26" t="s">
        <v>1815</v>
      </c>
      <c r="U626" s="26" t="s">
        <v>1815</v>
      </c>
      <c r="V626" s="30"/>
      <c r="W626" s="27" t="s">
        <v>200</v>
      </c>
      <c r="X626" s="27"/>
      <c r="Y626" s="27">
        <f t="shared" si="9"/>
        <v>2.1388888888888888E-2</v>
      </c>
      <c r="Z626" s="27"/>
      <c r="AC626" s="6">
        <v>30.8</v>
      </c>
    </row>
    <row r="627" spans="1:29" ht="12.75" customHeight="1">
      <c r="A627" s="2" t="s">
        <v>1483</v>
      </c>
      <c r="B627" s="2" t="s">
        <v>2508</v>
      </c>
      <c r="C627" s="2" t="s">
        <v>2508</v>
      </c>
      <c r="D627" s="2" t="s">
        <v>86</v>
      </c>
      <c r="E627" s="2">
        <v>199</v>
      </c>
      <c r="F627" s="2"/>
      <c r="G627" s="2"/>
      <c r="H627" s="26">
        <v>1</v>
      </c>
      <c r="I627" s="26">
        <v>1000000</v>
      </c>
      <c r="J627" s="26">
        <v>1000000</v>
      </c>
      <c r="K627" s="27" t="s">
        <v>200</v>
      </c>
      <c r="L627" s="27" t="s">
        <v>234</v>
      </c>
      <c r="M627" s="27" t="s">
        <v>200</v>
      </c>
      <c r="N627" s="27" t="s">
        <v>234</v>
      </c>
      <c r="O627" s="28">
        <v>50</v>
      </c>
      <c r="P627" s="28">
        <v>5</v>
      </c>
      <c r="Q627" s="2">
        <v>4</v>
      </c>
      <c r="R627" s="2"/>
      <c r="S627" s="26">
        <v>100</v>
      </c>
      <c r="T627" s="26" t="s">
        <v>1815</v>
      </c>
      <c r="U627" s="26" t="s">
        <v>1815</v>
      </c>
      <c r="V627" s="30"/>
      <c r="W627" s="27"/>
      <c r="X627" s="27"/>
      <c r="Y627" s="27">
        <f t="shared" si="9"/>
        <v>0.30916666666666665</v>
      </c>
      <c r="Z627" s="27"/>
      <c r="AB627" s="6">
        <v>7.42</v>
      </c>
    </row>
    <row r="628" spans="1:29" ht="12.75" customHeight="1">
      <c r="A628" s="2" t="s">
        <v>1445</v>
      </c>
      <c r="B628" s="2" t="s">
        <v>2510</v>
      </c>
      <c r="C628" s="2" t="s">
        <v>2510</v>
      </c>
      <c r="D628" s="2" t="s">
        <v>84</v>
      </c>
      <c r="E628" s="2">
        <v>200</v>
      </c>
      <c r="F628" s="2" t="s">
        <v>156</v>
      </c>
      <c r="G628" s="2"/>
      <c r="H628" s="26">
        <v>1</v>
      </c>
      <c r="I628" s="26">
        <v>1000000</v>
      </c>
      <c r="J628" s="26">
        <v>1000000</v>
      </c>
      <c r="K628" s="27" t="s">
        <v>200</v>
      </c>
      <c r="L628" s="27" t="s">
        <v>234</v>
      </c>
      <c r="M628" s="27" t="s">
        <v>200</v>
      </c>
      <c r="N628" s="27" t="s">
        <v>234</v>
      </c>
      <c r="O628" s="28">
        <v>5</v>
      </c>
      <c r="P628" s="28">
        <v>0.5</v>
      </c>
      <c r="Q628" s="2">
        <v>3</v>
      </c>
      <c r="R628" s="2"/>
      <c r="S628" s="26">
        <v>10</v>
      </c>
      <c r="T628" s="26" t="s">
        <v>1815</v>
      </c>
      <c r="U628" s="26" t="s">
        <v>1815</v>
      </c>
      <c r="V628" s="30"/>
      <c r="W628" s="27" t="s">
        <v>200</v>
      </c>
      <c r="X628" s="27"/>
      <c r="Y628" s="27">
        <f t="shared" si="9"/>
        <v>0.77916666666666667</v>
      </c>
      <c r="Z628" s="27"/>
      <c r="AB628" s="6">
        <v>18.7</v>
      </c>
    </row>
    <row r="629" spans="1:29" ht="12.75" customHeight="1">
      <c r="A629" s="2" t="s">
        <v>1443</v>
      </c>
      <c r="B629" s="2" t="s">
        <v>2511</v>
      </c>
      <c r="C629" s="2" t="s">
        <v>2511</v>
      </c>
      <c r="D629" s="2" t="s">
        <v>84</v>
      </c>
      <c r="E629" s="2">
        <v>200</v>
      </c>
      <c r="F629" s="2"/>
      <c r="G629" s="2"/>
      <c r="H629" s="26">
        <v>0.1</v>
      </c>
      <c r="I629" s="26">
        <v>100000</v>
      </c>
      <c r="J629" s="26">
        <v>100000</v>
      </c>
      <c r="K629" s="27" t="s">
        <v>200</v>
      </c>
      <c r="L629" s="27" t="s">
        <v>234</v>
      </c>
      <c r="M629" s="27" t="s">
        <v>200</v>
      </c>
      <c r="N629" s="27" t="s">
        <v>234</v>
      </c>
      <c r="O629" s="28">
        <v>50</v>
      </c>
      <c r="P629" s="28">
        <v>5</v>
      </c>
      <c r="Q629" s="2">
        <v>4</v>
      </c>
      <c r="R629" s="2"/>
      <c r="S629" s="26">
        <v>100</v>
      </c>
      <c r="T629" s="26" t="s">
        <v>1815</v>
      </c>
      <c r="U629" s="26" t="s">
        <v>1815</v>
      </c>
      <c r="V629" s="30"/>
      <c r="W629" s="27" t="s">
        <v>200</v>
      </c>
      <c r="X629" s="27"/>
      <c r="Y629" s="27">
        <f t="shared" si="9"/>
        <v>3.3611111111111112E-2</v>
      </c>
      <c r="Z629" s="27"/>
      <c r="AC629" s="6">
        <v>48.4</v>
      </c>
    </row>
    <row r="630" spans="1:29" ht="12.75" customHeight="1">
      <c r="A630" s="2" t="s">
        <v>1521</v>
      </c>
      <c r="B630" s="2" t="s">
        <v>2512</v>
      </c>
      <c r="C630" s="2" t="s">
        <v>2512</v>
      </c>
      <c r="D630" s="2" t="s">
        <v>88</v>
      </c>
      <c r="E630" s="2">
        <v>200</v>
      </c>
      <c r="F630" s="2"/>
      <c r="G630" s="2"/>
      <c r="H630" s="26">
        <v>1</v>
      </c>
      <c r="I630" s="26">
        <v>1000000</v>
      </c>
      <c r="J630" s="26">
        <v>1000000</v>
      </c>
      <c r="K630" s="27" t="s">
        <v>200</v>
      </c>
      <c r="L630" s="27" t="s">
        <v>234</v>
      </c>
      <c r="M630" s="27" t="s">
        <v>200</v>
      </c>
      <c r="N630" s="27" t="s">
        <v>234</v>
      </c>
      <c r="O630" s="28">
        <v>50</v>
      </c>
      <c r="P630" s="28">
        <v>5</v>
      </c>
      <c r="Q630" s="2">
        <v>4</v>
      </c>
      <c r="R630" s="2"/>
      <c r="S630" s="26">
        <v>10</v>
      </c>
      <c r="T630" s="26" t="s">
        <v>1815</v>
      </c>
      <c r="U630" s="26" t="s">
        <v>1815</v>
      </c>
      <c r="V630" s="30"/>
      <c r="W630" s="27" t="s">
        <v>200</v>
      </c>
      <c r="X630" s="27"/>
      <c r="Y630" s="27">
        <f t="shared" si="9"/>
        <v>2.5277777777777777E-2</v>
      </c>
      <c r="Z630" s="27"/>
      <c r="AC630" s="6">
        <v>36.4</v>
      </c>
    </row>
    <row r="631" spans="1:29" ht="12.75" customHeight="1">
      <c r="A631" s="2" t="s">
        <v>1499</v>
      </c>
      <c r="B631" s="2" t="s">
        <v>2513</v>
      </c>
      <c r="C631" s="2" t="s">
        <v>2513</v>
      </c>
      <c r="D631" s="2" t="s">
        <v>87</v>
      </c>
      <c r="E631" s="2">
        <v>200</v>
      </c>
      <c r="F631" s="2"/>
      <c r="G631" s="2"/>
      <c r="H631" s="26">
        <v>1</v>
      </c>
      <c r="I631" s="26">
        <v>1000000</v>
      </c>
      <c r="J631" s="26">
        <v>1000000</v>
      </c>
      <c r="K631" s="27" t="s">
        <v>200</v>
      </c>
      <c r="L631" s="27" t="s">
        <v>234</v>
      </c>
      <c r="M631" s="27" t="s">
        <v>200</v>
      </c>
      <c r="N631" s="27" t="s">
        <v>234</v>
      </c>
      <c r="O631" s="28">
        <v>5</v>
      </c>
      <c r="P631" s="28">
        <v>0.5</v>
      </c>
      <c r="Q631" s="2">
        <v>3</v>
      </c>
      <c r="R631" s="2"/>
      <c r="S631" s="26">
        <v>100</v>
      </c>
      <c r="T631" s="26" t="s">
        <v>1815</v>
      </c>
      <c r="U631" s="26" t="s">
        <v>1815</v>
      </c>
      <c r="V631" s="30"/>
      <c r="W631" s="27" t="s">
        <v>200</v>
      </c>
      <c r="X631" s="27"/>
      <c r="Y631" s="27">
        <f t="shared" si="9"/>
        <v>0.89583333333333337</v>
      </c>
      <c r="Z631" s="27"/>
      <c r="AB631" s="6">
        <v>21.5</v>
      </c>
    </row>
    <row r="632" spans="1:29" ht="12.75" customHeight="1">
      <c r="A632" s="2" t="s">
        <v>1429</v>
      </c>
      <c r="B632" s="2" t="s">
        <v>2514</v>
      </c>
      <c r="C632" s="2" t="s">
        <v>2514</v>
      </c>
      <c r="D632" s="2" t="s">
        <v>83</v>
      </c>
      <c r="E632" s="2">
        <v>200</v>
      </c>
      <c r="F632" s="2"/>
      <c r="G632" s="2"/>
      <c r="H632" s="26">
        <v>1</v>
      </c>
      <c r="I632" s="26">
        <v>1000000</v>
      </c>
      <c r="J632" s="26">
        <v>1000000</v>
      </c>
      <c r="K632" s="27" t="s">
        <v>200</v>
      </c>
      <c r="L632" s="27" t="s">
        <v>234</v>
      </c>
      <c r="M632" s="27" t="s">
        <v>200</v>
      </c>
      <c r="N632" s="27" t="s">
        <v>234</v>
      </c>
      <c r="O632" s="28">
        <v>5</v>
      </c>
      <c r="P632" s="28">
        <v>0.5</v>
      </c>
      <c r="Q632" s="2">
        <v>3</v>
      </c>
      <c r="R632" s="2"/>
      <c r="S632" s="26">
        <v>100</v>
      </c>
      <c r="T632" s="26" t="s">
        <v>1815</v>
      </c>
      <c r="U632" s="26" t="s">
        <v>1815</v>
      </c>
      <c r="V632" s="30"/>
      <c r="W632" s="27" t="s">
        <v>200</v>
      </c>
      <c r="X632" s="27"/>
      <c r="Y632" s="27">
        <f t="shared" si="9"/>
        <v>0.52500000000000002</v>
      </c>
      <c r="Z632" s="27"/>
      <c r="AB632" s="6">
        <v>12.6</v>
      </c>
    </row>
    <row r="633" spans="1:29" ht="12.75" customHeight="1">
      <c r="A633" s="2" t="s">
        <v>1485</v>
      </c>
      <c r="B633" s="2" t="s">
        <v>2515</v>
      </c>
      <c r="C633" s="2" t="s">
        <v>2515</v>
      </c>
      <c r="D633" s="2" t="s">
        <v>86</v>
      </c>
      <c r="E633" s="2">
        <v>200</v>
      </c>
      <c r="F633" s="2"/>
      <c r="G633" s="2"/>
      <c r="H633" s="26">
        <v>1</v>
      </c>
      <c r="I633" s="26">
        <v>1000000</v>
      </c>
      <c r="J633" s="26">
        <v>1000000</v>
      </c>
      <c r="K633" s="27">
        <v>9000</v>
      </c>
      <c r="L633" s="27">
        <v>9000000000</v>
      </c>
      <c r="M633" s="27">
        <v>50000</v>
      </c>
      <c r="N633" s="27">
        <v>50000000000</v>
      </c>
      <c r="O633" s="28">
        <v>5</v>
      </c>
      <c r="P633" s="28">
        <v>0.5</v>
      </c>
      <c r="Q633" s="2">
        <v>3</v>
      </c>
      <c r="R633" s="2"/>
      <c r="S633" s="26">
        <v>10</v>
      </c>
      <c r="T633" s="26">
        <v>10</v>
      </c>
      <c r="U633" s="26">
        <v>10</v>
      </c>
      <c r="V633" s="30"/>
      <c r="W633" s="27" t="s">
        <v>200</v>
      </c>
      <c r="X633" s="27" t="s">
        <v>200</v>
      </c>
      <c r="Y633" s="27">
        <f t="shared" si="9"/>
        <v>1.0875000000000001</v>
      </c>
      <c r="Z633" s="27"/>
      <c r="AB633" s="6">
        <v>26.1</v>
      </c>
    </row>
    <row r="634" spans="1:29" ht="12.75" customHeight="1">
      <c r="A634" s="2" t="s">
        <v>1447</v>
      </c>
      <c r="B634" s="2" t="s">
        <v>2516</v>
      </c>
      <c r="C634" s="2" t="s">
        <v>2516</v>
      </c>
      <c r="D634" s="2" t="s">
        <v>84</v>
      </c>
      <c r="E634" s="2">
        <v>201</v>
      </c>
      <c r="F634" s="2"/>
      <c r="G634" s="2"/>
      <c r="H634" s="26">
        <v>1</v>
      </c>
      <c r="I634" s="26">
        <v>1000000</v>
      </c>
      <c r="J634" s="26">
        <v>1000000</v>
      </c>
      <c r="K634" s="27" t="s">
        <v>200</v>
      </c>
      <c r="L634" s="27" t="s">
        <v>234</v>
      </c>
      <c r="M634" s="27" t="s">
        <v>200</v>
      </c>
      <c r="N634" s="27" t="s">
        <v>234</v>
      </c>
      <c r="O634" s="28">
        <v>50</v>
      </c>
      <c r="P634" s="28">
        <v>5</v>
      </c>
      <c r="Q634" s="2">
        <v>4</v>
      </c>
      <c r="R634" s="2"/>
      <c r="S634" s="26">
        <v>100</v>
      </c>
      <c r="T634" s="26" t="s">
        <v>1815</v>
      </c>
      <c r="U634" s="26" t="s">
        <v>1815</v>
      </c>
      <c r="V634" s="30"/>
      <c r="W634" s="27" t="s">
        <v>200</v>
      </c>
      <c r="X634" s="27"/>
      <c r="Y634" s="27">
        <f t="shared" si="9"/>
        <v>1.8055555555555554E-2</v>
      </c>
      <c r="Z634" s="27"/>
      <c r="AC634" s="6">
        <v>26</v>
      </c>
    </row>
    <row r="635" spans="1:29" ht="12.75" customHeight="1">
      <c r="A635" s="2" t="s">
        <v>1523</v>
      </c>
      <c r="B635" s="2" t="s">
        <v>2517</v>
      </c>
      <c r="C635" s="2" t="s">
        <v>2517</v>
      </c>
      <c r="D635" s="2" t="s">
        <v>88</v>
      </c>
      <c r="E635" s="2">
        <v>201</v>
      </c>
      <c r="F635" s="2"/>
      <c r="G635" s="2"/>
      <c r="H635" s="26">
        <v>1</v>
      </c>
      <c r="I635" s="26">
        <v>1000000</v>
      </c>
      <c r="J635" s="26">
        <v>1000000</v>
      </c>
      <c r="K635" s="27" t="s">
        <v>200</v>
      </c>
      <c r="L635" s="27" t="s">
        <v>234</v>
      </c>
      <c r="M635" s="27" t="s">
        <v>200</v>
      </c>
      <c r="N635" s="27" t="s">
        <v>234</v>
      </c>
      <c r="O635" s="28">
        <v>50</v>
      </c>
      <c r="P635" s="28">
        <v>5</v>
      </c>
      <c r="Q635" s="2">
        <v>4</v>
      </c>
      <c r="R635" s="2"/>
      <c r="S635" s="26">
        <v>10</v>
      </c>
      <c r="T635" s="26" t="s">
        <v>1815</v>
      </c>
      <c r="U635" s="26" t="s">
        <v>1815</v>
      </c>
      <c r="V635" s="30"/>
      <c r="W635" s="27" t="s">
        <v>200</v>
      </c>
      <c r="X635" s="27"/>
      <c r="Y635" s="27">
        <f t="shared" si="9"/>
        <v>7.1527777777777773E-2</v>
      </c>
      <c r="Z635" s="27"/>
      <c r="AC635" s="6">
        <v>103</v>
      </c>
    </row>
    <row r="636" spans="1:29" ht="12.75" customHeight="1">
      <c r="A636" s="2" t="s">
        <v>1501</v>
      </c>
      <c r="B636" s="2" t="s">
        <v>2518</v>
      </c>
      <c r="C636" s="2" t="s">
        <v>2518</v>
      </c>
      <c r="D636" s="2" t="s">
        <v>87</v>
      </c>
      <c r="E636" s="2">
        <v>201</v>
      </c>
      <c r="F636" s="2"/>
      <c r="G636" s="2"/>
      <c r="H636" s="26">
        <v>1</v>
      </c>
      <c r="I636" s="26">
        <v>1000000</v>
      </c>
      <c r="J636" s="26">
        <v>1000000</v>
      </c>
      <c r="K636" s="27">
        <v>10000</v>
      </c>
      <c r="L636" s="27">
        <v>10000000000</v>
      </c>
      <c r="M636" s="27">
        <v>90000</v>
      </c>
      <c r="N636" s="27">
        <v>90000000000</v>
      </c>
      <c r="O636" s="28">
        <v>50</v>
      </c>
      <c r="P636" s="28">
        <v>5</v>
      </c>
      <c r="Q636" s="2">
        <v>4</v>
      </c>
      <c r="R636" s="2"/>
      <c r="S636" s="26">
        <v>10</v>
      </c>
      <c r="T636" s="26" t="s">
        <v>1815</v>
      </c>
      <c r="U636" s="26" t="s">
        <v>1815</v>
      </c>
      <c r="V636" s="30"/>
      <c r="W636" s="27" t="s">
        <v>200</v>
      </c>
      <c r="X636" s="27" t="s">
        <v>200</v>
      </c>
      <c r="Y636" s="27">
        <f t="shared" si="9"/>
        <v>0.38874999999999998</v>
      </c>
      <c r="Z636" s="27"/>
      <c r="AB636" s="6">
        <v>9.33</v>
      </c>
    </row>
    <row r="637" spans="1:29" ht="12.75" customHeight="1">
      <c r="A637" s="2" t="s">
        <v>1487</v>
      </c>
      <c r="B637" s="2" t="s">
        <v>2520</v>
      </c>
      <c r="C637" s="2" t="s">
        <v>2520</v>
      </c>
      <c r="D637" s="2" t="s">
        <v>86</v>
      </c>
      <c r="E637" s="2">
        <v>201</v>
      </c>
      <c r="F637" s="2"/>
      <c r="G637" s="2"/>
      <c r="H637" s="26">
        <v>1</v>
      </c>
      <c r="I637" s="26">
        <v>1000000</v>
      </c>
      <c r="J637" s="26">
        <v>1000000</v>
      </c>
      <c r="K637" s="27">
        <v>100000</v>
      </c>
      <c r="L637" s="27">
        <v>100000000000</v>
      </c>
      <c r="M637" s="27">
        <v>1000000</v>
      </c>
      <c r="N637" s="27">
        <v>1000000000000</v>
      </c>
      <c r="O637" s="28">
        <v>50</v>
      </c>
      <c r="P637" s="28">
        <v>5</v>
      </c>
      <c r="Q637" s="2">
        <v>4</v>
      </c>
      <c r="R637" s="2"/>
      <c r="S637" s="26">
        <v>100</v>
      </c>
      <c r="T637" s="26">
        <v>100</v>
      </c>
      <c r="U637" s="26">
        <v>100</v>
      </c>
      <c r="V637" s="30"/>
      <c r="W637" s="27" t="s">
        <v>200</v>
      </c>
      <c r="X637" s="27" t="s">
        <v>200</v>
      </c>
      <c r="Y637" s="27">
        <f t="shared" si="9"/>
        <v>3.0421</v>
      </c>
      <c r="Z637" s="27">
        <v>3.0421</v>
      </c>
    </row>
    <row r="638" spans="1:29" ht="12.75" customHeight="1">
      <c r="A638" s="2" t="s">
        <v>1525</v>
      </c>
      <c r="B638" s="2" t="s">
        <v>2521</v>
      </c>
      <c r="C638" s="2" t="s">
        <v>2521</v>
      </c>
      <c r="D638" s="2" t="s">
        <v>88</v>
      </c>
      <c r="E638" s="2">
        <v>202</v>
      </c>
      <c r="F638" s="2"/>
      <c r="G638" s="2"/>
      <c r="H638" s="26">
        <v>1</v>
      </c>
      <c r="I638" s="26">
        <v>1000000</v>
      </c>
      <c r="J638" s="26">
        <v>1000000</v>
      </c>
      <c r="K638" s="27" t="s">
        <v>200</v>
      </c>
      <c r="L638" s="27" t="s">
        <v>234</v>
      </c>
      <c r="M638" s="27" t="s">
        <v>200</v>
      </c>
      <c r="N638" s="27" t="s">
        <v>234</v>
      </c>
      <c r="O638" s="28">
        <v>50</v>
      </c>
      <c r="P638" s="28">
        <v>5</v>
      </c>
      <c r="Q638" s="2">
        <v>4</v>
      </c>
      <c r="R638" s="2"/>
      <c r="S638" s="26">
        <v>10</v>
      </c>
      <c r="T638" s="26" t="s">
        <v>1815</v>
      </c>
      <c r="U638" s="26" t="s">
        <v>1815</v>
      </c>
      <c r="V638" s="30"/>
      <c r="W638" s="27" t="s">
        <v>200</v>
      </c>
      <c r="X638" s="27"/>
      <c r="Y638" s="27">
        <f t="shared" si="9"/>
        <v>7.1249999999999994E-2</v>
      </c>
      <c r="Z638" s="27"/>
      <c r="AB638" s="6">
        <v>1.71</v>
      </c>
    </row>
    <row r="639" spans="1:29" ht="12.75" customHeight="1">
      <c r="A639" s="2" t="s">
        <v>1505</v>
      </c>
      <c r="B639" s="2" t="s">
        <v>2522</v>
      </c>
      <c r="C639" s="2" t="s">
        <v>2522</v>
      </c>
      <c r="D639" s="2" t="s">
        <v>87</v>
      </c>
      <c r="E639" s="2">
        <v>202</v>
      </c>
      <c r="F639" s="2" t="s">
        <v>156</v>
      </c>
      <c r="G639" s="2"/>
      <c r="H639" s="26">
        <v>1</v>
      </c>
      <c r="I639" s="26">
        <v>1000000</v>
      </c>
      <c r="J639" s="26">
        <v>1000000</v>
      </c>
      <c r="K639" s="27" t="s">
        <v>200</v>
      </c>
      <c r="L639" s="27" t="s">
        <v>234</v>
      </c>
      <c r="M639" s="27" t="s">
        <v>200</v>
      </c>
      <c r="N639" s="27" t="s">
        <v>234</v>
      </c>
      <c r="O639" s="28">
        <v>50</v>
      </c>
      <c r="P639" s="28">
        <v>5</v>
      </c>
      <c r="Q639" s="2">
        <v>4</v>
      </c>
      <c r="R639" s="2"/>
      <c r="S639" s="26">
        <v>10</v>
      </c>
      <c r="T639" s="26" t="s">
        <v>1815</v>
      </c>
      <c r="U639" s="26" t="s">
        <v>1815</v>
      </c>
      <c r="V639" s="30"/>
      <c r="W639" s="27" t="s">
        <v>200</v>
      </c>
      <c r="X639" s="27"/>
      <c r="Y639" s="27">
        <f t="shared" si="9"/>
        <v>0.14749999999999999</v>
      </c>
      <c r="Z639" s="27"/>
      <c r="AB639" s="6">
        <v>3.54</v>
      </c>
    </row>
    <row r="640" spans="1:29" ht="12.75" customHeight="1">
      <c r="A640" s="2" t="s">
        <v>1503</v>
      </c>
      <c r="B640" s="2" t="s">
        <v>2523</v>
      </c>
      <c r="C640" s="2" t="s">
        <v>2523</v>
      </c>
      <c r="D640" s="2" t="s">
        <v>87</v>
      </c>
      <c r="E640" s="2">
        <v>202</v>
      </c>
      <c r="F640" s="2"/>
      <c r="G640" s="2"/>
      <c r="H640" s="26">
        <v>1</v>
      </c>
      <c r="I640" s="26">
        <v>1000000</v>
      </c>
      <c r="J640" s="26">
        <v>1000000</v>
      </c>
      <c r="K640" s="27">
        <v>400000</v>
      </c>
      <c r="L640" s="27">
        <v>400000000000</v>
      </c>
      <c r="M640" s="27">
        <v>200000</v>
      </c>
      <c r="N640" s="27">
        <v>200000000000</v>
      </c>
      <c r="O640" s="28">
        <v>5</v>
      </c>
      <c r="P640" s="28">
        <v>0.05</v>
      </c>
      <c r="Q640" s="2">
        <v>2</v>
      </c>
      <c r="R640" s="2"/>
      <c r="S640" s="26">
        <v>1000</v>
      </c>
      <c r="T640" s="26" t="s">
        <v>1815</v>
      </c>
      <c r="U640" s="26" t="s">
        <v>1815</v>
      </c>
      <c r="V640" s="30"/>
      <c r="W640" s="27" t="s">
        <v>200</v>
      </c>
      <c r="X640" s="27" t="s">
        <v>200</v>
      </c>
      <c r="Y640" s="27">
        <f t="shared" si="9"/>
        <v>19162500</v>
      </c>
      <c r="Z640" s="27"/>
      <c r="AA640" s="73">
        <v>52500</v>
      </c>
    </row>
    <row r="641" spans="1:30" ht="12.75" customHeight="1">
      <c r="A641" s="2" t="s">
        <v>1489</v>
      </c>
      <c r="B641" s="2" t="s">
        <v>2524</v>
      </c>
      <c r="C641" s="2" t="s">
        <v>2524</v>
      </c>
      <c r="D641" s="2" t="s">
        <v>86</v>
      </c>
      <c r="E641" s="2">
        <v>202</v>
      </c>
      <c r="F641" s="2"/>
      <c r="G641" s="2"/>
      <c r="H641" s="26">
        <v>1</v>
      </c>
      <c r="I641" s="26">
        <v>1000000</v>
      </c>
      <c r="J641" s="26">
        <v>1000000</v>
      </c>
      <c r="K641" s="27">
        <v>20000</v>
      </c>
      <c r="L641" s="27">
        <v>20000000000</v>
      </c>
      <c r="M641" s="27">
        <v>200000</v>
      </c>
      <c r="N641" s="27">
        <v>200000000000</v>
      </c>
      <c r="O641" s="28">
        <v>5</v>
      </c>
      <c r="P641" s="28">
        <v>0.5</v>
      </c>
      <c r="Q641" s="2">
        <v>3</v>
      </c>
      <c r="R641" s="2"/>
      <c r="S641" s="26">
        <v>100</v>
      </c>
      <c r="T641" s="26">
        <v>10</v>
      </c>
      <c r="U641" s="26">
        <v>100</v>
      </c>
      <c r="V641" s="30"/>
      <c r="W641" s="27" t="s">
        <v>200</v>
      </c>
      <c r="X641" s="27" t="s">
        <v>200</v>
      </c>
      <c r="Y641" s="27">
        <f t="shared" si="9"/>
        <v>12.31</v>
      </c>
      <c r="Z641" s="27">
        <v>12.31</v>
      </c>
    </row>
    <row r="642" spans="1:30" ht="12.75" customHeight="1">
      <c r="A642" s="2" t="s">
        <v>1527</v>
      </c>
      <c r="B642" s="2" t="s">
        <v>2525</v>
      </c>
      <c r="C642" s="2" t="s">
        <v>2525</v>
      </c>
      <c r="D642" s="2" t="s">
        <v>88</v>
      </c>
      <c r="E642" s="2">
        <v>203</v>
      </c>
      <c r="F642" s="2"/>
      <c r="G642" s="2"/>
      <c r="H642" s="26">
        <v>1</v>
      </c>
      <c r="I642" s="26">
        <v>1000000</v>
      </c>
      <c r="J642" s="26">
        <v>1000000</v>
      </c>
      <c r="K642" s="27" t="s">
        <v>200</v>
      </c>
      <c r="L642" s="27" t="s">
        <v>234</v>
      </c>
      <c r="M642" s="27" t="s">
        <v>200</v>
      </c>
      <c r="N642" s="27" t="s">
        <v>234</v>
      </c>
      <c r="O642" s="28">
        <v>5</v>
      </c>
      <c r="P642" s="28">
        <v>0.5</v>
      </c>
      <c r="Q642" s="2">
        <v>3</v>
      </c>
      <c r="R642" s="2"/>
      <c r="S642" s="26">
        <v>10</v>
      </c>
      <c r="T642" s="26" t="s">
        <v>1815</v>
      </c>
      <c r="U642" s="26" t="s">
        <v>1815</v>
      </c>
      <c r="V642" s="30"/>
      <c r="W642" s="27" t="s">
        <v>200</v>
      </c>
      <c r="X642" s="27"/>
      <c r="Y642" s="27">
        <f t="shared" si="9"/>
        <v>0.49</v>
      </c>
      <c r="Z642" s="27"/>
      <c r="AB642" s="6">
        <v>11.76</v>
      </c>
    </row>
    <row r="643" spans="1:30" ht="12.75" customHeight="1">
      <c r="A643" s="2" t="s">
        <v>1469</v>
      </c>
      <c r="B643" s="2" t="s">
        <v>2526</v>
      </c>
      <c r="C643" s="2" t="s">
        <v>2526</v>
      </c>
      <c r="D643" s="2" t="s">
        <v>85</v>
      </c>
      <c r="E643" s="2">
        <v>203</v>
      </c>
      <c r="F643" s="2"/>
      <c r="G643" s="2"/>
      <c r="H643" s="26">
        <v>0.1</v>
      </c>
      <c r="I643" s="26">
        <v>100000</v>
      </c>
      <c r="J643" s="26">
        <v>100000</v>
      </c>
      <c r="K643" s="27">
        <v>50000</v>
      </c>
      <c r="L643" s="27">
        <v>50000000000</v>
      </c>
      <c r="M643" s="27">
        <v>300000</v>
      </c>
      <c r="N643" s="27">
        <v>300000000000</v>
      </c>
      <c r="O643" s="28">
        <v>5</v>
      </c>
      <c r="P643" s="28">
        <v>0.5</v>
      </c>
      <c r="Q643" s="2">
        <v>3</v>
      </c>
      <c r="R643" s="2"/>
      <c r="S643" s="26">
        <v>100</v>
      </c>
      <c r="T643" s="26">
        <v>10</v>
      </c>
      <c r="U643" s="26">
        <v>100</v>
      </c>
      <c r="V643" s="30"/>
      <c r="W643" s="27" t="s">
        <v>200</v>
      </c>
      <c r="X643" s="27" t="s">
        <v>200</v>
      </c>
      <c r="Y643" s="27">
        <f t="shared" ref="Y643:Y706" si="10">Z643+AA643*365+AB643/24+AC643/(24*60)+AD643/(24*3600)</f>
        <v>46.594000000000001</v>
      </c>
      <c r="Z643" s="27">
        <v>46.594000000000001</v>
      </c>
    </row>
    <row r="644" spans="1:30" ht="12.75" customHeight="1">
      <c r="A644" s="2" t="s">
        <v>1507</v>
      </c>
      <c r="B644" s="2" t="s">
        <v>2527</v>
      </c>
      <c r="C644" s="2" t="s">
        <v>2527</v>
      </c>
      <c r="D644" s="2" t="s">
        <v>87</v>
      </c>
      <c r="E644" s="2">
        <v>203</v>
      </c>
      <c r="F644" s="2"/>
      <c r="G644" s="2"/>
      <c r="H644" s="26">
        <v>1</v>
      </c>
      <c r="I644" s="26">
        <v>1000000</v>
      </c>
      <c r="J644" s="26">
        <v>1000000</v>
      </c>
      <c r="K644" s="27">
        <v>40000</v>
      </c>
      <c r="L644" s="27">
        <v>40000000000</v>
      </c>
      <c r="M644" s="27">
        <v>200000</v>
      </c>
      <c r="N644" s="27">
        <v>200000000000</v>
      </c>
      <c r="O644" s="28">
        <v>5</v>
      </c>
      <c r="P644" s="28">
        <v>0.5</v>
      </c>
      <c r="Q644" s="2">
        <v>3</v>
      </c>
      <c r="R644" s="2"/>
      <c r="S644" s="26">
        <v>100</v>
      </c>
      <c r="T644" s="26">
        <v>10</v>
      </c>
      <c r="U644" s="26">
        <v>100</v>
      </c>
      <c r="V644" s="30"/>
      <c r="W644" s="27" t="s">
        <v>200</v>
      </c>
      <c r="X644" s="27" t="s">
        <v>200</v>
      </c>
      <c r="Y644" s="27">
        <f t="shared" si="10"/>
        <v>2.1633333333333336</v>
      </c>
      <c r="Z644" s="27"/>
      <c r="AB644" s="6">
        <v>51.92</v>
      </c>
    </row>
    <row r="645" spans="1:30" ht="12.75" customHeight="1">
      <c r="A645" s="2" t="s">
        <v>1545</v>
      </c>
      <c r="B645" s="2" t="s">
        <v>2528</v>
      </c>
      <c r="C645" s="2" t="s">
        <v>2528</v>
      </c>
      <c r="D645" s="2" t="s">
        <v>89</v>
      </c>
      <c r="E645" s="2">
        <v>203</v>
      </c>
      <c r="F645" s="2"/>
      <c r="G645" s="2"/>
      <c r="H645" s="26">
        <v>1</v>
      </c>
      <c r="I645" s="26">
        <v>1000000</v>
      </c>
      <c r="J645" s="26">
        <v>1000000</v>
      </c>
      <c r="K645" s="27" t="s">
        <v>200</v>
      </c>
      <c r="L645" s="27" t="s">
        <v>234</v>
      </c>
      <c r="M645" s="27" t="s">
        <v>200</v>
      </c>
      <c r="N645" s="27" t="s">
        <v>234</v>
      </c>
      <c r="O645" s="28">
        <v>50</v>
      </c>
      <c r="P645" s="28">
        <v>5</v>
      </c>
      <c r="Q645" s="2">
        <v>4</v>
      </c>
      <c r="R645" s="2"/>
      <c r="S645" s="26">
        <v>10</v>
      </c>
      <c r="T645" s="26">
        <v>10</v>
      </c>
      <c r="U645" s="26">
        <v>10</v>
      </c>
      <c r="V645" s="30"/>
      <c r="W645" s="27" t="s">
        <v>200</v>
      </c>
      <c r="X645" s="27"/>
      <c r="Y645" s="27">
        <f t="shared" si="10"/>
        <v>2.5486111111111112E-2</v>
      </c>
      <c r="Z645" s="27"/>
      <c r="AC645" s="6">
        <v>36.700000000000003</v>
      </c>
    </row>
    <row r="646" spans="1:30" ht="12.75" customHeight="1">
      <c r="A646" s="2" t="s">
        <v>1491</v>
      </c>
      <c r="B646" s="2" t="s">
        <v>2529</v>
      </c>
      <c r="C646" s="2" t="s">
        <v>2529</v>
      </c>
      <c r="D646" s="2" t="s">
        <v>86</v>
      </c>
      <c r="E646" s="2">
        <v>204</v>
      </c>
      <c r="F646" s="2"/>
      <c r="G646" s="2"/>
      <c r="H646" s="26">
        <v>0.01</v>
      </c>
      <c r="I646" s="26">
        <v>10000</v>
      </c>
      <c r="J646" s="26">
        <v>10000</v>
      </c>
      <c r="K646" s="27">
        <v>100000</v>
      </c>
      <c r="L646" s="27">
        <v>100000000000</v>
      </c>
      <c r="M646" s="27">
        <v>20000000</v>
      </c>
      <c r="N646" s="27">
        <v>20000000000000</v>
      </c>
      <c r="O646" s="28">
        <v>5</v>
      </c>
      <c r="P646" s="28">
        <v>0.5</v>
      </c>
      <c r="Q646" s="2">
        <v>3</v>
      </c>
      <c r="R646" s="2"/>
      <c r="S646" s="26">
        <v>10000</v>
      </c>
      <c r="T646" s="26">
        <v>1</v>
      </c>
      <c r="U646" s="26">
        <v>10000</v>
      </c>
      <c r="V646" s="30"/>
      <c r="W646" s="27" t="s">
        <v>200</v>
      </c>
      <c r="X646" s="27" t="s">
        <v>200</v>
      </c>
      <c r="Y646" s="27">
        <f t="shared" si="10"/>
        <v>1380.7950000000001</v>
      </c>
      <c r="Z646" s="27"/>
      <c r="AA646" s="6">
        <v>3.7829999999999999</v>
      </c>
    </row>
    <row r="647" spans="1:30" ht="12.75" customHeight="1">
      <c r="A647" s="2" t="s">
        <v>1529</v>
      </c>
      <c r="B647" s="2" t="s">
        <v>2530</v>
      </c>
      <c r="C647" s="2" t="s">
        <v>2530</v>
      </c>
      <c r="D647" s="2" t="s">
        <v>88</v>
      </c>
      <c r="E647" s="2">
        <v>205</v>
      </c>
      <c r="F647" s="2"/>
      <c r="G647" s="2"/>
      <c r="H647" s="26">
        <v>1</v>
      </c>
      <c r="I647" s="26">
        <v>1000000</v>
      </c>
      <c r="J647" s="26">
        <v>1000000</v>
      </c>
      <c r="K647" s="27">
        <v>7000</v>
      </c>
      <c r="L647" s="27">
        <v>7000000000</v>
      </c>
      <c r="M647" s="27">
        <v>40000</v>
      </c>
      <c r="N647" s="27">
        <v>40000000000</v>
      </c>
      <c r="O647" s="28">
        <v>5</v>
      </c>
      <c r="P647" s="28">
        <v>0.5</v>
      </c>
      <c r="Q647" s="2">
        <v>3</v>
      </c>
      <c r="R647" s="2"/>
      <c r="S647" s="26">
        <v>10</v>
      </c>
      <c r="T647" s="26" t="s">
        <v>1815</v>
      </c>
      <c r="U647" s="26" t="s">
        <v>1815</v>
      </c>
      <c r="V647" s="30"/>
      <c r="W647" s="27" t="s">
        <v>200</v>
      </c>
      <c r="X647" s="27" t="s">
        <v>200</v>
      </c>
      <c r="Y647" s="27">
        <f t="shared" si="10"/>
        <v>15.31</v>
      </c>
      <c r="Z647" s="27">
        <v>15.31</v>
      </c>
    </row>
    <row r="648" spans="1:30" ht="12.75" customHeight="1">
      <c r="A648" s="2" t="s">
        <v>1509</v>
      </c>
      <c r="B648" s="2" t="s">
        <v>2531</v>
      </c>
      <c r="C648" s="2" t="s">
        <v>2531</v>
      </c>
      <c r="D648" s="2" t="s">
        <v>87</v>
      </c>
      <c r="E648" s="2">
        <v>205</v>
      </c>
      <c r="F648" s="2"/>
      <c r="G648" s="2"/>
      <c r="H648" s="26">
        <v>10</v>
      </c>
      <c r="I648" s="26">
        <v>10000000</v>
      </c>
      <c r="J648" s="26">
        <v>10000000</v>
      </c>
      <c r="K648" s="27"/>
      <c r="L648" s="27" t="s">
        <v>166</v>
      </c>
      <c r="M648" s="27" t="s">
        <v>166</v>
      </c>
      <c r="N648" s="27" t="s">
        <v>234</v>
      </c>
      <c r="O648" s="28">
        <v>50</v>
      </c>
      <c r="P648" s="28">
        <v>5</v>
      </c>
      <c r="Q648" s="2">
        <v>4</v>
      </c>
      <c r="R648" s="2"/>
      <c r="S648" s="26">
        <v>10000</v>
      </c>
      <c r="T648" s="26" t="s">
        <v>1815</v>
      </c>
      <c r="U648" s="26" t="s">
        <v>1815</v>
      </c>
      <c r="V648" s="30"/>
      <c r="W648" s="27" t="s">
        <v>200</v>
      </c>
      <c r="X648" s="27" t="s">
        <v>152</v>
      </c>
      <c r="Y648" s="27">
        <f t="shared" si="10"/>
        <v>6314500000</v>
      </c>
      <c r="Z648" s="27"/>
      <c r="AA648" s="73">
        <v>17300000</v>
      </c>
    </row>
    <row r="649" spans="1:30" ht="12.75" customHeight="1">
      <c r="A649" s="2" t="s">
        <v>1547</v>
      </c>
      <c r="B649" s="2" t="s">
        <v>2532</v>
      </c>
      <c r="C649" s="2" t="s">
        <v>2532</v>
      </c>
      <c r="D649" s="2" t="s">
        <v>89</v>
      </c>
      <c r="E649" s="2">
        <v>205</v>
      </c>
      <c r="F649" s="2"/>
      <c r="G649" s="2"/>
      <c r="H649" s="26">
        <v>1</v>
      </c>
      <c r="I649" s="26">
        <v>1000000</v>
      </c>
      <c r="J649" s="26">
        <v>1000000</v>
      </c>
      <c r="K649" s="27" t="s">
        <v>200</v>
      </c>
      <c r="L649" s="27" t="s">
        <v>234</v>
      </c>
      <c r="M649" s="27" t="s">
        <v>200</v>
      </c>
      <c r="N649" s="27" t="s">
        <v>234</v>
      </c>
      <c r="O649" s="28">
        <v>50</v>
      </c>
      <c r="P649" s="28">
        <v>5</v>
      </c>
      <c r="Q649" s="2">
        <v>4</v>
      </c>
      <c r="R649" s="2"/>
      <c r="S649" s="26">
        <v>10</v>
      </c>
      <c r="T649" s="26">
        <v>10</v>
      </c>
      <c r="U649" s="26">
        <v>10</v>
      </c>
      <c r="V649" s="30"/>
      <c r="W649" s="27" t="s">
        <v>200</v>
      </c>
      <c r="X649" s="27"/>
      <c r="Y649" s="27">
        <f t="shared" si="10"/>
        <v>7.2499999999999995E-2</v>
      </c>
      <c r="Z649" s="27"/>
      <c r="AB649" s="6">
        <v>1.74</v>
      </c>
    </row>
    <row r="650" spans="1:30" ht="12.75" customHeight="1">
      <c r="A650" s="2" t="s">
        <v>1531</v>
      </c>
      <c r="B650" s="2" t="s">
        <v>2533</v>
      </c>
      <c r="C650" s="2" t="s">
        <v>2533</v>
      </c>
      <c r="D650" s="2" t="s">
        <v>88</v>
      </c>
      <c r="E650" s="2">
        <v>206</v>
      </c>
      <c r="F650" s="2"/>
      <c r="G650" s="2"/>
      <c r="H650" s="26">
        <v>0.1</v>
      </c>
      <c r="I650" s="26">
        <v>100000</v>
      </c>
      <c r="J650" s="26">
        <v>100000</v>
      </c>
      <c r="K650" s="27">
        <v>3000</v>
      </c>
      <c r="L650" s="27">
        <v>3000000000</v>
      </c>
      <c r="M650" s="27">
        <v>20000</v>
      </c>
      <c r="N650" s="27">
        <v>20000000000</v>
      </c>
      <c r="O650" s="28">
        <v>5</v>
      </c>
      <c r="P650" s="28">
        <v>0.5</v>
      </c>
      <c r="Q650" s="2">
        <v>3</v>
      </c>
      <c r="R650" s="2"/>
      <c r="S650" s="26">
        <v>10</v>
      </c>
      <c r="T650" s="26">
        <v>1</v>
      </c>
      <c r="U650" s="26">
        <v>10</v>
      </c>
      <c r="V650" s="30"/>
      <c r="W650" s="27" t="s">
        <v>200</v>
      </c>
      <c r="X650" s="27" t="s">
        <v>200</v>
      </c>
      <c r="Y650" s="27">
        <f t="shared" si="10"/>
        <v>6.2430000000000003</v>
      </c>
      <c r="Z650" s="27">
        <v>6.2430000000000003</v>
      </c>
    </row>
    <row r="651" spans="1:30" ht="12.75" customHeight="1">
      <c r="A651" s="2" t="s">
        <v>1549</v>
      </c>
      <c r="B651" s="2" t="s">
        <v>2534</v>
      </c>
      <c r="C651" s="2" t="s">
        <v>2534</v>
      </c>
      <c r="D651" s="2" t="s">
        <v>89</v>
      </c>
      <c r="E651" s="2">
        <v>206</v>
      </c>
      <c r="F651" s="2"/>
      <c r="G651" s="2"/>
      <c r="H651" s="26">
        <v>1</v>
      </c>
      <c r="I651" s="26">
        <v>1000000</v>
      </c>
      <c r="J651" s="26">
        <v>1000000</v>
      </c>
      <c r="K651" s="27" t="s">
        <v>200</v>
      </c>
      <c r="L651" s="27" t="s">
        <v>234</v>
      </c>
      <c r="M651" s="27" t="s">
        <v>200</v>
      </c>
      <c r="N651" s="27" t="s">
        <v>234</v>
      </c>
      <c r="O651" s="28" t="s">
        <v>200</v>
      </c>
      <c r="P651" s="28" t="s">
        <v>200</v>
      </c>
      <c r="Q651" s="13" t="s">
        <v>176</v>
      </c>
      <c r="R651" s="2"/>
      <c r="S651" s="26">
        <v>10</v>
      </c>
      <c r="T651" s="26" t="s">
        <v>1815</v>
      </c>
      <c r="U651" s="26" t="s">
        <v>1815</v>
      </c>
      <c r="V651" s="30"/>
      <c r="W651" s="27" t="s">
        <v>200</v>
      </c>
      <c r="X651" s="27"/>
      <c r="Y651" s="27">
        <f t="shared" si="10"/>
        <v>8.8000000000000007</v>
      </c>
      <c r="Z651" s="27">
        <v>8.8000000000000007</v>
      </c>
    </row>
    <row r="652" spans="1:30" ht="12.75" customHeight="1">
      <c r="A652" s="2" t="s">
        <v>1559</v>
      </c>
      <c r="B652" s="2" t="s">
        <v>2535</v>
      </c>
      <c r="C652" s="2" t="s">
        <v>2535</v>
      </c>
      <c r="D652" s="2" t="s">
        <v>90</v>
      </c>
      <c r="E652" s="2">
        <v>207</v>
      </c>
      <c r="F652" s="2"/>
      <c r="G652" s="2"/>
      <c r="H652" s="26">
        <v>1</v>
      </c>
      <c r="I652" s="26">
        <v>1000000</v>
      </c>
      <c r="J652" s="26">
        <v>1000000</v>
      </c>
      <c r="K652" s="27" t="s">
        <v>200</v>
      </c>
      <c r="L652" s="27" t="s">
        <v>234</v>
      </c>
      <c r="M652" s="27" t="s">
        <v>200</v>
      </c>
      <c r="N652" s="27" t="s">
        <v>234</v>
      </c>
      <c r="O652" s="28">
        <v>5</v>
      </c>
      <c r="P652" s="28">
        <v>0.5</v>
      </c>
      <c r="Q652" s="2">
        <v>3</v>
      </c>
      <c r="R652" s="2"/>
      <c r="S652" s="26">
        <v>10</v>
      </c>
      <c r="T652" s="26" t="s">
        <v>1815</v>
      </c>
      <c r="U652" s="26" t="s">
        <v>1815</v>
      </c>
      <c r="V652" s="30"/>
      <c r="W652" s="27" t="s">
        <v>200</v>
      </c>
      <c r="X652" s="27"/>
      <c r="Y652" s="27">
        <f t="shared" si="10"/>
        <v>7.5416666666666674E-2</v>
      </c>
      <c r="Z652" s="27"/>
      <c r="AB652" s="6">
        <v>1.81</v>
      </c>
    </row>
    <row r="653" spans="1:30" ht="12.75" customHeight="1">
      <c r="A653" s="2" t="s">
        <v>1533</v>
      </c>
      <c r="B653" s="2" t="s">
        <v>2536</v>
      </c>
      <c r="C653" s="2" t="s">
        <v>2536</v>
      </c>
      <c r="D653" s="2" t="s">
        <v>88</v>
      </c>
      <c r="E653" s="2">
        <v>207</v>
      </c>
      <c r="F653" s="2"/>
      <c r="G653" s="2"/>
      <c r="H653" s="26">
        <v>1</v>
      </c>
      <c r="I653" s="26">
        <v>1000000</v>
      </c>
      <c r="J653" s="26">
        <v>1000000</v>
      </c>
      <c r="K653" s="27">
        <v>7000</v>
      </c>
      <c r="L653" s="27">
        <v>7000000000</v>
      </c>
      <c r="M653" s="27">
        <v>50000</v>
      </c>
      <c r="N653" s="27">
        <v>50000000000</v>
      </c>
      <c r="O653" s="28">
        <v>5</v>
      </c>
      <c r="P653" s="28">
        <v>0.5</v>
      </c>
      <c r="Q653" s="2">
        <v>3</v>
      </c>
      <c r="R653" s="2"/>
      <c r="S653" s="26">
        <v>10</v>
      </c>
      <c r="T653" s="26">
        <v>0.1</v>
      </c>
      <c r="U653" s="26">
        <v>10</v>
      </c>
      <c r="V653" s="30"/>
      <c r="W653" s="27" t="s">
        <v>200</v>
      </c>
      <c r="X653" s="27" t="s">
        <v>200</v>
      </c>
      <c r="Y653" s="27">
        <f t="shared" si="10"/>
        <v>11515.75</v>
      </c>
      <c r="Z653" s="27"/>
      <c r="AA653" s="6">
        <v>31.55</v>
      </c>
      <c r="AD653" s="73"/>
    </row>
    <row r="654" spans="1:30" ht="12.75" customHeight="1">
      <c r="A654" s="2" t="s">
        <v>1551</v>
      </c>
      <c r="B654" s="2" t="s">
        <v>2537</v>
      </c>
      <c r="C654" s="2" t="s">
        <v>2537</v>
      </c>
      <c r="D654" s="2" t="s">
        <v>89</v>
      </c>
      <c r="E654" s="2">
        <v>207</v>
      </c>
      <c r="F654" s="2"/>
      <c r="G654" s="2"/>
      <c r="H654" s="26">
        <v>1</v>
      </c>
      <c r="I654" s="26">
        <v>1000000</v>
      </c>
      <c r="J654" s="26">
        <v>1000000</v>
      </c>
      <c r="K654" s="27" t="s">
        <v>200</v>
      </c>
      <c r="L654" s="27" t="s">
        <v>234</v>
      </c>
      <c r="M654" s="27" t="s">
        <v>200</v>
      </c>
      <c r="N654" s="27" t="s">
        <v>234</v>
      </c>
      <c r="O654" s="28">
        <v>50</v>
      </c>
      <c r="P654" s="28">
        <v>5</v>
      </c>
      <c r="Q654" s="2">
        <v>4</v>
      </c>
      <c r="R654" s="2"/>
      <c r="S654" s="26">
        <v>10</v>
      </c>
      <c r="T654" s="26">
        <v>10</v>
      </c>
      <c r="U654" s="26">
        <v>10</v>
      </c>
      <c r="V654" s="30"/>
      <c r="W654" s="27" t="s">
        <v>200</v>
      </c>
      <c r="X654" s="27"/>
      <c r="Y654" s="27">
        <f t="shared" si="10"/>
        <v>0.24166666666666667</v>
      </c>
      <c r="Z654" s="27"/>
      <c r="AB654" s="6">
        <v>5.8</v>
      </c>
    </row>
    <row r="655" spans="1:30" ht="12.75" customHeight="1">
      <c r="A655" s="2" t="s">
        <v>1553</v>
      </c>
      <c r="B655" s="2" t="s">
        <v>2538</v>
      </c>
      <c r="C655" s="2" t="s">
        <v>2538</v>
      </c>
      <c r="D655" s="2" t="s">
        <v>89</v>
      </c>
      <c r="E655" s="2">
        <v>208</v>
      </c>
      <c r="F655" s="2"/>
      <c r="G655" s="2"/>
      <c r="H655" s="26">
        <v>0.01</v>
      </c>
      <c r="I655" s="26">
        <v>10000</v>
      </c>
      <c r="J655" s="26">
        <v>10000</v>
      </c>
      <c r="K655" s="27" t="s">
        <v>200</v>
      </c>
      <c r="L655" s="27" t="s">
        <v>234</v>
      </c>
      <c r="M655" s="27" t="s">
        <v>200</v>
      </c>
      <c r="N655" s="27" t="s">
        <v>234</v>
      </c>
      <c r="O655" s="28" t="s">
        <v>200</v>
      </c>
      <c r="P655" s="28" t="s">
        <v>200</v>
      </c>
      <c r="Q655" s="13" t="s">
        <v>176</v>
      </c>
      <c r="R655" s="2"/>
      <c r="S655" s="26">
        <v>10</v>
      </c>
      <c r="T655" s="26" t="s">
        <v>1815</v>
      </c>
      <c r="U655" s="26" t="s">
        <v>1815</v>
      </c>
      <c r="V655" s="30"/>
      <c r="W655" s="27" t="s">
        <v>200</v>
      </c>
      <c r="X655" s="27"/>
      <c r="Y655" s="27">
        <f t="shared" si="10"/>
        <v>1057.77</v>
      </c>
      <c r="Z655" s="27"/>
      <c r="AA655" s="6">
        <v>2.8980000000000001</v>
      </c>
    </row>
    <row r="656" spans="1:30" ht="12.75" customHeight="1">
      <c r="A656" s="2" t="s">
        <v>1511</v>
      </c>
      <c r="B656" s="2" t="s">
        <v>2539</v>
      </c>
      <c r="C656" s="2" t="s">
        <v>2539</v>
      </c>
      <c r="D656" s="2" t="s">
        <v>87</v>
      </c>
      <c r="E656" s="2">
        <v>209</v>
      </c>
      <c r="F656" s="2"/>
      <c r="G656" s="2"/>
      <c r="H656" s="26">
        <v>1</v>
      </c>
      <c r="I656" s="26">
        <v>1000000</v>
      </c>
      <c r="J656" s="26">
        <v>1000000</v>
      </c>
      <c r="K656" s="27" t="s">
        <v>200</v>
      </c>
      <c r="L656" s="27" t="s">
        <v>234</v>
      </c>
      <c r="M656" s="27" t="s">
        <v>200</v>
      </c>
      <c r="N656" s="27" t="s">
        <v>234</v>
      </c>
      <c r="O656" s="28">
        <v>50</v>
      </c>
      <c r="P656" s="28">
        <v>5</v>
      </c>
      <c r="Q656" s="2">
        <v>4</v>
      </c>
      <c r="R656" s="2"/>
      <c r="S656" s="26">
        <v>100000</v>
      </c>
      <c r="T656" s="26" t="s">
        <v>1815</v>
      </c>
      <c r="U656" s="26" t="s">
        <v>1815</v>
      </c>
      <c r="V656" s="30"/>
      <c r="W656" s="27" t="s">
        <v>200</v>
      </c>
      <c r="X656" s="27"/>
      <c r="Y656" s="27">
        <f t="shared" si="10"/>
        <v>0.13475000000000001</v>
      </c>
      <c r="Z656" s="27"/>
      <c r="AB656" s="6">
        <v>3.234</v>
      </c>
    </row>
    <row r="657" spans="1:30" ht="12.75" customHeight="1">
      <c r="A657" s="2" t="s">
        <v>1555</v>
      </c>
      <c r="B657" s="2" t="s">
        <v>2540</v>
      </c>
      <c r="C657" s="2" t="s">
        <v>2540</v>
      </c>
      <c r="D657" s="2" t="s">
        <v>89</v>
      </c>
      <c r="E657" s="2">
        <v>209</v>
      </c>
      <c r="F657" s="2"/>
      <c r="G657" s="2"/>
      <c r="H657" s="26">
        <v>0.01</v>
      </c>
      <c r="I657" s="26">
        <v>10000</v>
      </c>
      <c r="J657" s="26">
        <v>10000</v>
      </c>
      <c r="K657" s="27" t="s">
        <v>200</v>
      </c>
      <c r="L657" s="27" t="s">
        <v>234</v>
      </c>
      <c r="M657" s="27" t="s">
        <v>200</v>
      </c>
      <c r="N657" s="27" t="s">
        <v>234</v>
      </c>
      <c r="O657" s="28" t="s">
        <v>200</v>
      </c>
      <c r="P657" s="28" t="s">
        <v>200</v>
      </c>
      <c r="Q657" s="13" t="s">
        <v>176</v>
      </c>
      <c r="R657" s="2"/>
      <c r="S657" s="26">
        <v>10</v>
      </c>
      <c r="T657" s="26" t="s">
        <v>1815</v>
      </c>
      <c r="U657" s="26" t="s">
        <v>1815</v>
      </c>
      <c r="V657" s="30"/>
      <c r="W657" s="27" t="s">
        <v>200</v>
      </c>
      <c r="X657" s="27"/>
      <c r="Y657" s="27">
        <f t="shared" si="10"/>
        <v>45260</v>
      </c>
      <c r="Z657" s="27"/>
      <c r="AA657" s="6">
        <v>124</v>
      </c>
    </row>
    <row r="658" spans="1:30" ht="12.75" customHeight="1">
      <c r="A658" s="2" t="s">
        <v>1537</v>
      </c>
      <c r="B658" s="2" t="s">
        <v>2541</v>
      </c>
      <c r="C658" s="2" t="s">
        <v>2541</v>
      </c>
      <c r="D658" s="2" t="s">
        <v>88</v>
      </c>
      <c r="E658" s="2">
        <v>210</v>
      </c>
      <c r="F658" s="2" t="s">
        <v>156</v>
      </c>
      <c r="G658" s="2"/>
      <c r="H658" s="26">
        <v>0.1</v>
      </c>
      <c r="I658" s="26">
        <v>100000</v>
      </c>
      <c r="J658" s="26">
        <v>100000</v>
      </c>
      <c r="K658" s="27">
        <v>6000</v>
      </c>
      <c r="L658" s="27">
        <v>6000000000</v>
      </c>
      <c r="M658" s="27">
        <v>300000</v>
      </c>
      <c r="N658" s="27">
        <v>300000000000</v>
      </c>
      <c r="O658" s="28">
        <v>5</v>
      </c>
      <c r="P658" s="28">
        <v>0.05</v>
      </c>
      <c r="Q658" s="2">
        <v>2</v>
      </c>
      <c r="R658" s="2" t="s">
        <v>17</v>
      </c>
      <c r="S658" s="26">
        <v>10</v>
      </c>
      <c r="T658" s="26" t="s">
        <v>1815</v>
      </c>
      <c r="U658" s="26" t="s">
        <v>1815</v>
      </c>
      <c r="V658" s="30"/>
      <c r="W658" s="27" t="s">
        <v>129</v>
      </c>
      <c r="X658" s="27" t="s">
        <v>200</v>
      </c>
      <c r="Y658" s="27">
        <f t="shared" si="10"/>
        <v>1109600000</v>
      </c>
      <c r="Z658" s="27"/>
      <c r="AA658" s="73">
        <v>3040000</v>
      </c>
    </row>
    <row r="659" spans="1:30" ht="12.75" customHeight="1">
      <c r="A659" s="2" t="s">
        <v>1535</v>
      </c>
      <c r="B659" s="2" t="s">
        <v>2542</v>
      </c>
      <c r="C659" s="2" t="s">
        <v>2542</v>
      </c>
      <c r="D659" s="2" t="s">
        <v>88</v>
      </c>
      <c r="E659" s="2">
        <v>210</v>
      </c>
      <c r="F659" s="2"/>
      <c r="G659" s="2"/>
      <c r="H659" s="26">
        <v>1</v>
      </c>
      <c r="I659" s="26">
        <v>1000000</v>
      </c>
      <c r="J659" s="26">
        <v>1000000</v>
      </c>
      <c r="K659" s="27">
        <v>10000</v>
      </c>
      <c r="L659" s="27">
        <v>10000000000</v>
      </c>
      <c r="M659" s="27">
        <v>8000000</v>
      </c>
      <c r="N659" s="27">
        <v>8000000000000</v>
      </c>
      <c r="O659" s="28">
        <v>5</v>
      </c>
      <c r="P659" s="28">
        <v>0.05</v>
      </c>
      <c r="Q659" s="2">
        <v>2</v>
      </c>
      <c r="R659" s="2"/>
      <c r="S659" s="26">
        <v>1000</v>
      </c>
      <c r="T659" s="26" t="s">
        <v>1815</v>
      </c>
      <c r="U659" s="26">
        <v>1000</v>
      </c>
      <c r="V659" s="30"/>
      <c r="W659" s="27" t="s">
        <v>200</v>
      </c>
      <c r="X659" s="27" t="s">
        <v>200</v>
      </c>
      <c r="Y659" s="27">
        <f t="shared" si="10"/>
        <v>5.0119999999999996</v>
      </c>
      <c r="Z659" s="27">
        <v>5.0119999999999996</v>
      </c>
    </row>
    <row r="660" spans="1:30" ht="12.75" customHeight="1">
      <c r="A660" s="2" t="s">
        <v>1513</v>
      </c>
      <c r="B660" s="2" t="s">
        <v>2543</v>
      </c>
      <c r="C660" s="2" t="s">
        <v>2543</v>
      </c>
      <c r="D660" s="2" t="s">
        <v>87</v>
      </c>
      <c r="E660" s="2">
        <v>210</v>
      </c>
      <c r="F660" s="2"/>
      <c r="G660" s="2"/>
      <c r="H660" s="26">
        <v>0.01</v>
      </c>
      <c r="I660" s="26">
        <v>10000</v>
      </c>
      <c r="J660" s="26">
        <v>10000</v>
      </c>
      <c r="K660" s="27">
        <v>10000</v>
      </c>
      <c r="L660" s="27">
        <v>10000000000</v>
      </c>
      <c r="M660" s="27">
        <v>300000</v>
      </c>
      <c r="N660" s="27">
        <v>300000000000</v>
      </c>
      <c r="O660" s="28">
        <v>5.0000000000000001E-3</v>
      </c>
      <c r="P660" s="28">
        <v>5.0000000000000001E-3</v>
      </c>
      <c r="Q660" s="2">
        <v>1</v>
      </c>
      <c r="R660" s="2" t="s">
        <v>17</v>
      </c>
      <c r="S660" s="26">
        <v>10</v>
      </c>
      <c r="T660" s="26" t="s">
        <v>1815</v>
      </c>
      <c r="U660" s="26">
        <v>10</v>
      </c>
      <c r="V660" s="30"/>
      <c r="W660" s="27" t="s">
        <v>129</v>
      </c>
      <c r="X660" s="27" t="s">
        <v>200</v>
      </c>
      <c r="Y660" s="27">
        <f t="shared" si="10"/>
        <v>8103</v>
      </c>
      <c r="Z660" s="27"/>
      <c r="AA660" s="6">
        <v>22.2</v>
      </c>
    </row>
    <row r="661" spans="1:30" ht="12.75" customHeight="1">
      <c r="A661" s="2" t="s">
        <v>1557</v>
      </c>
      <c r="B661" s="2" t="s">
        <v>2544</v>
      </c>
      <c r="C661" s="2" t="s">
        <v>2544</v>
      </c>
      <c r="D661" s="2" t="s">
        <v>89</v>
      </c>
      <c r="E661" s="2">
        <v>210</v>
      </c>
      <c r="F661" s="2"/>
      <c r="G661" s="2"/>
      <c r="H661" s="26">
        <v>0.01</v>
      </c>
      <c r="I661" s="26">
        <v>10000</v>
      </c>
      <c r="J661" s="26">
        <v>10000</v>
      </c>
      <c r="K661" s="27">
        <v>400000</v>
      </c>
      <c r="L661" s="27">
        <v>400000000000</v>
      </c>
      <c r="M661" s="27">
        <v>60000</v>
      </c>
      <c r="N661" s="27">
        <v>60000000000</v>
      </c>
      <c r="O661" s="28">
        <v>5.0000000000000001E-3</v>
      </c>
      <c r="P661" s="28">
        <v>5.0000000000000001E-3</v>
      </c>
      <c r="Q661" s="2">
        <v>1</v>
      </c>
      <c r="R661" s="2"/>
      <c r="S661" s="26">
        <v>10</v>
      </c>
      <c r="T661" s="26" t="s">
        <v>1815</v>
      </c>
      <c r="U661" s="26">
        <v>10</v>
      </c>
      <c r="V661" s="30"/>
      <c r="W661" s="27" t="s">
        <v>200</v>
      </c>
      <c r="X661" s="27" t="s">
        <v>200</v>
      </c>
      <c r="Y661" s="27">
        <f t="shared" si="10"/>
        <v>138.376</v>
      </c>
      <c r="Z661" s="27">
        <v>138.376</v>
      </c>
    </row>
    <row r="662" spans="1:30" ht="12.75" customHeight="1">
      <c r="A662" s="2" t="s">
        <v>1561</v>
      </c>
      <c r="B662" s="2" t="s">
        <v>2545</v>
      </c>
      <c r="C662" s="2" t="s">
        <v>2545</v>
      </c>
      <c r="D662" s="2" t="s">
        <v>90</v>
      </c>
      <c r="E662" s="2">
        <v>211</v>
      </c>
      <c r="F662" s="2"/>
      <c r="G662" s="2"/>
      <c r="H662" s="26">
        <v>10</v>
      </c>
      <c r="I662" s="26">
        <v>10000000</v>
      </c>
      <c r="J662" s="26">
        <v>10000000</v>
      </c>
      <c r="K662" s="27">
        <v>200000</v>
      </c>
      <c r="L662" s="27">
        <v>200000000000</v>
      </c>
      <c r="M662" s="27">
        <v>500000</v>
      </c>
      <c r="N662" s="27">
        <v>500000000000</v>
      </c>
      <c r="O662" s="28">
        <v>5</v>
      </c>
      <c r="P662" s="28">
        <v>0.05</v>
      </c>
      <c r="Q662" s="2">
        <v>2</v>
      </c>
      <c r="R662" s="2"/>
      <c r="S662" s="26">
        <v>1000</v>
      </c>
      <c r="T662" s="26">
        <v>1000</v>
      </c>
      <c r="U662" s="26">
        <v>1000</v>
      </c>
      <c r="V662" s="30"/>
      <c r="W662" s="27" t="s">
        <v>129</v>
      </c>
      <c r="X662" s="27" t="s">
        <v>200</v>
      </c>
      <c r="Y662" s="27">
        <f t="shared" si="10"/>
        <v>0.30058333333333337</v>
      </c>
      <c r="Z662" s="27"/>
      <c r="AB662" s="6">
        <v>7.2140000000000004</v>
      </c>
    </row>
    <row r="663" spans="1:30" ht="12.75" customHeight="1">
      <c r="A663" s="2" t="s">
        <v>1515</v>
      </c>
      <c r="B663" s="2" t="s">
        <v>2546</v>
      </c>
      <c r="C663" s="2" t="s">
        <v>2546</v>
      </c>
      <c r="D663" s="2" t="s">
        <v>87</v>
      </c>
      <c r="E663" s="2">
        <v>211</v>
      </c>
      <c r="F663" s="2"/>
      <c r="G663" s="2"/>
      <c r="H663" s="26">
        <v>1</v>
      </c>
      <c r="I663" s="26">
        <v>1000000</v>
      </c>
      <c r="J663" s="26">
        <v>1000000</v>
      </c>
      <c r="K663" s="27" t="s">
        <v>200</v>
      </c>
      <c r="L663" s="27" t="s">
        <v>234</v>
      </c>
      <c r="M663" s="27" t="s">
        <v>200</v>
      </c>
      <c r="N663" s="27" t="s">
        <v>234</v>
      </c>
      <c r="O663" s="28">
        <v>5</v>
      </c>
      <c r="P663" s="28">
        <v>0.5</v>
      </c>
      <c r="Q663" s="2">
        <v>3</v>
      </c>
      <c r="R663" s="2"/>
      <c r="S663" s="26">
        <v>100</v>
      </c>
      <c r="T663" s="26" t="s">
        <v>1815</v>
      </c>
      <c r="U663" s="26" t="s">
        <v>1815</v>
      </c>
      <c r="V663" s="30"/>
      <c r="W663" s="27" t="s">
        <v>200</v>
      </c>
      <c r="X663" s="27"/>
      <c r="Y663" s="27">
        <f t="shared" si="10"/>
        <v>2.5069444444444446E-2</v>
      </c>
      <c r="Z663" s="27"/>
      <c r="AC663" s="6">
        <v>36.1</v>
      </c>
    </row>
    <row r="664" spans="1:30" ht="12.75" customHeight="1">
      <c r="A664" s="2" t="s">
        <v>1539</v>
      </c>
      <c r="B664" s="2" t="s">
        <v>2547</v>
      </c>
      <c r="C664" s="2" t="s">
        <v>2547</v>
      </c>
      <c r="D664" s="2" t="s">
        <v>88</v>
      </c>
      <c r="E664" s="2">
        <v>212</v>
      </c>
      <c r="F664" s="2"/>
      <c r="G664" s="2"/>
      <c r="H664" s="26">
        <v>0.1</v>
      </c>
      <c r="I664" s="26">
        <v>100000</v>
      </c>
      <c r="J664" s="26">
        <v>100000</v>
      </c>
      <c r="K664" s="27">
        <v>7000</v>
      </c>
      <c r="L664" s="27">
        <v>7000000000</v>
      </c>
      <c r="M664" s="27">
        <v>50000</v>
      </c>
      <c r="N664" s="27">
        <v>50000000000</v>
      </c>
      <c r="O664" s="28">
        <v>5</v>
      </c>
      <c r="P664" s="28">
        <v>0.5</v>
      </c>
      <c r="Q664" s="2">
        <v>3</v>
      </c>
      <c r="R664" s="2" t="s">
        <v>17</v>
      </c>
      <c r="S664" s="26">
        <v>10</v>
      </c>
      <c r="T664" s="26" t="s">
        <v>1815</v>
      </c>
      <c r="U664" s="26">
        <v>10</v>
      </c>
      <c r="V664" s="30"/>
      <c r="W664" s="27" t="s">
        <v>129</v>
      </c>
      <c r="X664" s="27" t="s">
        <v>200</v>
      </c>
      <c r="Y664" s="27">
        <f t="shared" si="10"/>
        <v>4.2048611111111106E-2</v>
      </c>
      <c r="Z664" s="27"/>
      <c r="AC664" s="6">
        <v>60.55</v>
      </c>
    </row>
    <row r="665" spans="1:30" ht="12.75" customHeight="1">
      <c r="A665" s="2" t="s">
        <v>1517</v>
      </c>
      <c r="B665" s="2" t="s">
        <v>2548</v>
      </c>
      <c r="C665" s="2" t="s">
        <v>2548</v>
      </c>
      <c r="D665" s="2" t="s">
        <v>87</v>
      </c>
      <c r="E665" s="2">
        <v>212</v>
      </c>
      <c r="F665" s="2"/>
      <c r="G665" s="2"/>
      <c r="H665" s="26">
        <v>0.1</v>
      </c>
      <c r="I665" s="26">
        <v>100000</v>
      </c>
      <c r="J665" s="26">
        <v>100000</v>
      </c>
      <c r="K665" s="27">
        <v>7000</v>
      </c>
      <c r="L665" s="27">
        <v>7000000000</v>
      </c>
      <c r="M665" s="27">
        <v>50000</v>
      </c>
      <c r="N665" s="27">
        <v>50000000000</v>
      </c>
      <c r="O665" s="28">
        <v>5</v>
      </c>
      <c r="P665" s="28">
        <v>0.05</v>
      </c>
      <c r="Q665" s="2">
        <v>2</v>
      </c>
      <c r="R665" s="2" t="s">
        <v>17</v>
      </c>
      <c r="S665" s="26">
        <v>10</v>
      </c>
      <c r="T665" s="26" t="s">
        <v>1815</v>
      </c>
      <c r="U665" s="26">
        <v>10</v>
      </c>
      <c r="V665" s="30"/>
      <c r="W665" s="27" t="s">
        <v>129</v>
      </c>
      <c r="X665" s="27" t="s">
        <v>200</v>
      </c>
      <c r="Y665" s="27">
        <f t="shared" si="10"/>
        <v>0.44333333333333336</v>
      </c>
      <c r="Z665" s="27"/>
      <c r="AB665" s="6">
        <v>10.64</v>
      </c>
    </row>
    <row r="666" spans="1:30" ht="12.75" customHeight="1">
      <c r="A666" s="2" t="s">
        <v>1541</v>
      </c>
      <c r="B666" s="2" t="s">
        <v>2549</v>
      </c>
      <c r="C666" s="2" t="s">
        <v>2549</v>
      </c>
      <c r="D666" s="2" t="s">
        <v>88</v>
      </c>
      <c r="E666" s="2">
        <v>213</v>
      </c>
      <c r="F666" s="2"/>
      <c r="G666" s="2"/>
      <c r="H666" s="26">
        <v>1</v>
      </c>
      <c r="I666" s="26">
        <v>1000000</v>
      </c>
      <c r="J666" s="26">
        <v>1000000</v>
      </c>
      <c r="K666" s="27" t="s">
        <v>200</v>
      </c>
      <c r="L666" s="27" t="s">
        <v>234</v>
      </c>
      <c r="M666" s="27" t="s">
        <v>200</v>
      </c>
      <c r="N666" s="27" t="s">
        <v>234</v>
      </c>
      <c r="O666" s="28">
        <v>5</v>
      </c>
      <c r="P666" s="28">
        <v>0.5</v>
      </c>
      <c r="Q666" s="2">
        <v>3</v>
      </c>
      <c r="R666" s="2"/>
      <c r="S666" s="26">
        <v>100</v>
      </c>
      <c r="T666" s="26" t="s">
        <v>1815</v>
      </c>
      <c r="U666" s="26" t="s">
        <v>1815</v>
      </c>
      <c r="V666" s="30"/>
      <c r="W666" s="27" t="s">
        <v>200</v>
      </c>
      <c r="X666" s="27"/>
      <c r="Y666" s="27">
        <f t="shared" si="10"/>
        <v>3.1659722222222228E-2</v>
      </c>
      <c r="Z666" s="27"/>
      <c r="AC666" s="6">
        <v>45.59</v>
      </c>
    </row>
    <row r="667" spans="1:30" ht="12.75" customHeight="1">
      <c r="A667" s="2" t="s">
        <v>1543</v>
      </c>
      <c r="B667" s="2" t="s">
        <v>2550</v>
      </c>
      <c r="C667" s="2" t="s">
        <v>2550</v>
      </c>
      <c r="D667" s="2" t="s">
        <v>88</v>
      </c>
      <c r="E667" s="2">
        <v>214</v>
      </c>
      <c r="F667" s="2"/>
      <c r="G667" s="2"/>
      <c r="H667" s="26">
        <v>0.1</v>
      </c>
      <c r="I667" s="26">
        <v>100000</v>
      </c>
      <c r="J667" s="26">
        <v>100000</v>
      </c>
      <c r="K667" s="27" t="s">
        <v>200</v>
      </c>
      <c r="L667" s="27" t="s">
        <v>234</v>
      </c>
      <c r="M667" s="27" t="s">
        <v>200</v>
      </c>
      <c r="N667" s="27" t="s">
        <v>234</v>
      </c>
      <c r="O667" s="28">
        <v>5</v>
      </c>
      <c r="P667" s="28">
        <v>0.5</v>
      </c>
      <c r="Q667" s="2">
        <v>3</v>
      </c>
      <c r="R667" s="2"/>
      <c r="S667" s="26">
        <v>10</v>
      </c>
      <c r="T667" s="26" t="s">
        <v>1815</v>
      </c>
      <c r="U667" s="26" t="s">
        <v>1815</v>
      </c>
      <c r="V667" s="30"/>
      <c r="W667" s="27" t="s">
        <v>200</v>
      </c>
      <c r="X667" s="27"/>
      <c r="Y667" s="27">
        <f t="shared" si="10"/>
        <v>1.3819444444444443E-2</v>
      </c>
      <c r="Z667" s="27"/>
      <c r="AC667" s="6">
        <v>19.899999999999999</v>
      </c>
    </row>
    <row r="668" spans="1:30" ht="12.75" customHeight="1">
      <c r="A668" s="2" t="s">
        <v>1519</v>
      </c>
      <c r="B668" s="2" t="s">
        <v>2551</v>
      </c>
      <c r="C668" s="2" t="s">
        <v>2551</v>
      </c>
      <c r="D668" s="2" t="s">
        <v>87</v>
      </c>
      <c r="E668" s="2">
        <v>214</v>
      </c>
      <c r="F668" s="2"/>
      <c r="G668" s="2"/>
      <c r="H668" s="26">
        <v>1</v>
      </c>
      <c r="I668" s="26">
        <v>1000000</v>
      </c>
      <c r="J668" s="26">
        <v>1000000</v>
      </c>
      <c r="K668" s="27" t="s">
        <v>200</v>
      </c>
      <c r="L668" s="27" t="s">
        <v>234</v>
      </c>
      <c r="M668" s="27" t="s">
        <v>200</v>
      </c>
      <c r="N668" s="27" t="s">
        <v>234</v>
      </c>
      <c r="O668" s="28">
        <v>5</v>
      </c>
      <c r="P668" s="28">
        <v>0.5</v>
      </c>
      <c r="Q668" s="2">
        <v>3</v>
      </c>
      <c r="R668" s="2"/>
      <c r="S668" s="26">
        <v>100</v>
      </c>
      <c r="T668" s="26" t="s">
        <v>1815</v>
      </c>
      <c r="U668" s="26" t="s">
        <v>1815</v>
      </c>
      <c r="V668" s="30"/>
      <c r="W668" s="27" t="s">
        <v>200</v>
      </c>
      <c r="X668" s="27"/>
      <c r="Y668" s="27">
        <f t="shared" si="10"/>
        <v>1.8791666666666665E-2</v>
      </c>
      <c r="Z668" s="27"/>
      <c r="AC668" s="6">
        <v>27.06</v>
      </c>
    </row>
    <row r="669" spans="1:30" ht="12.75" customHeight="1">
      <c r="A669" s="2" t="s">
        <v>1563</v>
      </c>
      <c r="B669" s="2" t="s">
        <v>2552</v>
      </c>
      <c r="C669" s="2" t="s">
        <v>2552</v>
      </c>
      <c r="D669" s="2" t="s">
        <v>91</v>
      </c>
      <c r="E669" s="2">
        <v>220</v>
      </c>
      <c r="F669" s="2"/>
      <c r="G669" s="2"/>
      <c r="H669" s="26">
        <v>10</v>
      </c>
      <c r="I669" s="26">
        <v>10000000</v>
      </c>
      <c r="J669" s="26">
        <v>10000000</v>
      </c>
      <c r="K669" s="27" t="s">
        <v>200</v>
      </c>
      <c r="L669" s="27" t="s">
        <v>234</v>
      </c>
      <c r="M669" s="27" t="s">
        <v>200</v>
      </c>
      <c r="N669" s="27" t="s">
        <v>234</v>
      </c>
      <c r="O669" s="28">
        <v>50</v>
      </c>
      <c r="P669" s="28">
        <v>5</v>
      </c>
      <c r="Q669" s="2">
        <v>4</v>
      </c>
      <c r="R669" s="2" t="s">
        <v>17</v>
      </c>
      <c r="S669" s="26">
        <v>10000</v>
      </c>
      <c r="T669" s="26" t="s">
        <v>1815</v>
      </c>
      <c r="U669" s="26">
        <v>10000</v>
      </c>
      <c r="V669" s="30"/>
      <c r="W669" s="27" t="s">
        <v>200</v>
      </c>
      <c r="X669" s="27"/>
      <c r="Y669" s="27">
        <f t="shared" si="10"/>
        <v>6.4351851851851853E-4</v>
      </c>
      <c r="Z669" s="27"/>
      <c r="AD669" s="6">
        <v>55.6</v>
      </c>
    </row>
    <row r="670" spans="1:30" ht="12.75" customHeight="1">
      <c r="A670" s="2" t="s">
        <v>1579</v>
      </c>
      <c r="B670" s="2" t="s">
        <v>2553</v>
      </c>
      <c r="C670" s="2" t="s">
        <v>2553</v>
      </c>
      <c r="D670" s="2" t="s">
        <v>92</v>
      </c>
      <c r="E670" s="2">
        <v>222</v>
      </c>
      <c r="F670" s="2"/>
      <c r="G670" s="2"/>
      <c r="H670" s="26">
        <v>0.1</v>
      </c>
      <c r="I670" s="26">
        <v>100000</v>
      </c>
      <c r="J670" s="26">
        <v>100000</v>
      </c>
      <c r="K670" s="27" t="s">
        <v>200</v>
      </c>
      <c r="L670" s="27" t="s">
        <v>234</v>
      </c>
      <c r="M670" s="27" t="s">
        <v>200</v>
      </c>
      <c r="N670" s="27" t="s">
        <v>234</v>
      </c>
      <c r="O670" s="28">
        <v>5</v>
      </c>
      <c r="P670" s="28">
        <v>0.5</v>
      </c>
      <c r="Q670" s="2">
        <v>3</v>
      </c>
      <c r="R670" s="2"/>
      <c r="S670" s="26">
        <v>1000</v>
      </c>
      <c r="T670" s="26" t="s">
        <v>1815</v>
      </c>
      <c r="U670" s="26" t="s">
        <v>1815</v>
      </c>
      <c r="V670" s="30"/>
      <c r="W670" s="27" t="s">
        <v>200</v>
      </c>
      <c r="X670" s="27"/>
      <c r="Y670" s="27">
        <f t="shared" si="10"/>
        <v>9.8611111111111104E-3</v>
      </c>
      <c r="Z670" s="27"/>
      <c r="AC670" s="6">
        <v>14.2</v>
      </c>
    </row>
    <row r="671" spans="1:30" ht="12.75" customHeight="1">
      <c r="A671" s="2" t="s">
        <v>1565</v>
      </c>
      <c r="B671" s="2" t="s">
        <v>2554</v>
      </c>
      <c r="C671" s="2" t="s">
        <v>2554</v>
      </c>
      <c r="D671" s="2" t="s">
        <v>91</v>
      </c>
      <c r="E671" s="2">
        <v>222</v>
      </c>
      <c r="F671" s="2"/>
      <c r="G671" s="2"/>
      <c r="H671" s="26">
        <v>100</v>
      </c>
      <c r="I671" s="26">
        <v>100000000</v>
      </c>
      <c r="J671" s="26">
        <v>100000000</v>
      </c>
      <c r="K671" s="27">
        <v>3000</v>
      </c>
      <c r="L671" s="27">
        <v>3000000000</v>
      </c>
      <c r="M671" s="27">
        <v>40000</v>
      </c>
      <c r="N671" s="27">
        <v>40000000000</v>
      </c>
      <c r="O671" s="28">
        <v>5</v>
      </c>
      <c r="P671" s="28">
        <v>0.5</v>
      </c>
      <c r="Q671" s="2">
        <v>3</v>
      </c>
      <c r="R671" s="2" t="s">
        <v>17</v>
      </c>
      <c r="S671" s="26">
        <v>10</v>
      </c>
      <c r="T671" s="26" t="s">
        <v>1815</v>
      </c>
      <c r="U671" s="26">
        <v>10</v>
      </c>
      <c r="V671" s="30"/>
      <c r="W671" s="27" t="s">
        <v>129</v>
      </c>
      <c r="X671" s="27" t="s">
        <v>200</v>
      </c>
      <c r="Y671" s="27">
        <f t="shared" si="10"/>
        <v>3.8235000000000001</v>
      </c>
      <c r="Z671" s="27">
        <v>3.8235000000000001</v>
      </c>
    </row>
    <row r="672" spans="1:30" ht="12.75" customHeight="1">
      <c r="A672" s="2" t="s">
        <v>1581</v>
      </c>
      <c r="B672" s="2" t="s">
        <v>2555</v>
      </c>
      <c r="C672" s="2" t="s">
        <v>2555</v>
      </c>
      <c r="D672" s="2" t="s">
        <v>92</v>
      </c>
      <c r="E672" s="2">
        <v>223</v>
      </c>
      <c r="F672" s="2"/>
      <c r="G672" s="2"/>
      <c r="H672" s="26">
        <v>1</v>
      </c>
      <c r="I672" s="26">
        <v>1000000</v>
      </c>
      <c r="J672" s="26">
        <v>1000000</v>
      </c>
      <c r="K672" s="27" t="s">
        <v>200</v>
      </c>
      <c r="L672" s="27" t="s">
        <v>234</v>
      </c>
      <c r="M672" s="27" t="s">
        <v>200</v>
      </c>
      <c r="N672" s="27" t="s">
        <v>234</v>
      </c>
      <c r="O672" s="28">
        <v>5</v>
      </c>
      <c r="P672" s="28">
        <v>0.5</v>
      </c>
      <c r="Q672" s="2">
        <v>3</v>
      </c>
      <c r="R672" s="2"/>
      <c r="S672" s="26">
        <v>100</v>
      </c>
      <c r="T672" s="26" t="s">
        <v>1815</v>
      </c>
      <c r="U672" s="26" t="s">
        <v>1815</v>
      </c>
      <c r="V672" s="30"/>
      <c r="W672" s="27" t="s">
        <v>200</v>
      </c>
      <c r="X672" s="27"/>
      <c r="Y672" s="27">
        <f t="shared" si="10"/>
        <v>1.5277777777777777E-2</v>
      </c>
      <c r="Z672" s="27"/>
      <c r="AC672" s="6">
        <v>22</v>
      </c>
    </row>
    <row r="673" spans="1:29" ht="12.75" customHeight="1">
      <c r="A673" s="2" t="s">
        <v>1567</v>
      </c>
      <c r="B673" s="2" t="s">
        <v>2556</v>
      </c>
      <c r="C673" s="2" t="s">
        <v>2556</v>
      </c>
      <c r="D673" s="2" t="s">
        <v>93</v>
      </c>
      <c r="E673" s="2">
        <v>223</v>
      </c>
      <c r="F673" s="2"/>
      <c r="G673" s="2"/>
      <c r="H673" s="26">
        <v>0.1</v>
      </c>
      <c r="I673" s="26">
        <v>100000</v>
      </c>
      <c r="J673" s="26">
        <v>100000</v>
      </c>
      <c r="K673" s="27">
        <v>4000</v>
      </c>
      <c r="L673" s="27">
        <v>4000000000</v>
      </c>
      <c r="M673" s="27">
        <v>100000</v>
      </c>
      <c r="N673" s="27">
        <v>100000000000</v>
      </c>
      <c r="O673" s="28">
        <v>5.0000000000000001E-3</v>
      </c>
      <c r="P673" s="28">
        <v>5.0000000000000001E-3</v>
      </c>
      <c r="Q673" s="2">
        <v>1</v>
      </c>
      <c r="R673" s="2" t="s">
        <v>17</v>
      </c>
      <c r="S673" s="26">
        <v>100</v>
      </c>
      <c r="T673" s="26" t="s">
        <v>1815</v>
      </c>
      <c r="U673" s="26">
        <v>100</v>
      </c>
      <c r="V673" s="30"/>
      <c r="W673" s="27" t="s">
        <v>129</v>
      </c>
      <c r="X673" s="27" t="s">
        <v>200</v>
      </c>
      <c r="Y673" s="27">
        <f t="shared" si="10"/>
        <v>11.43</v>
      </c>
      <c r="Z673" s="27">
        <v>11.43</v>
      </c>
    </row>
    <row r="674" spans="1:29" ht="12.75" customHeight="1">
      <c r="A674" s="2" t="s">
        <v>1583</v>
      </c>
      <c r="B674" s="2" t="s">
        <v>2557</v>
      </c>
      <c r="C674" s="2" t="s">
        <v>2557</v>
      </c>
      <c r="D674" s="2" t="s">
        <v>94</v>
      </c>
      <c r="E674" s="2">
        <v>224</v>
      </c>
      <c r="F674" s="2"/>
      <c r="G674" s="2"/>
      <c r="H674" s="26">
        <v>1</v>
      </c>
      <c r="I674" s="26">
        <v>1000000</v>
      </c>
      <c r="J674" s="26">
        <v>1000000</v>
      </c>
      <c r="K674" s="27" t="s">
        <v>200</v>
      </c>
      <c r="L674" s="27" t="s">
        <v>234</v>
      </c>
      <c r="M674" s="27" t="s">
        <v>200</v>
      </c>
      <c r="N674" s="27" t="s">
        <v>234</v>
      </c>
      <c r="O674" s="28">
        <v>5</v>
      </c>
      <c r="P674" s="28">
        <v>0.05</v>
      </c>
      <c r="Q674" s="2">
        <v>2</v>
      </c>
      <c r="R674" s="2"/>
      <c r="S674" s="26">
        <v>100</v>
      </c>
      <c r="T674" s="26" t="s">
        <v>1815</v>
      </c>
      <c r="U674" s="26" t="s">
        <v>1815</v>
      </c>
      <c r="V674" s="30"/>
      <c r="W674" s="27" t="s">
        <v>200</v>
      </c>
      <c r="X674" s="27"/>
      <c r="Y674" s="27">
        <f t="shared" si="10"/>
        <v>0.11583333333333333</v>
      </c>
      <c r="Z674" s="27"/>
      <c r="AB674" s="6">
        <v>2.78</v>
      </c>
    </row>
    <row r="675" spans="1:29" ht="12.75" customHeight="1">
      <c r="A675" s="2" t="s">
        <v>1569</v>
      </c>
      <c r="B675" s="2" t="s">
        <v>2558</v>
      </c>
      <c r="C675" s="2" t="s">
        <v>2558</v>
      </c>
      <c r="D675" s="2" t="s">
        <v>93</v>
      </c>
      <c r="E675" s="2">
        <v>224</v>
      </c>
      <c r="F675" s="2"/>
      <c r="G675" s="2"/>
      <c r="H675" s="26">
        <v>0.1</v>
      </c>
      <c r="I675" s="26">
        <v>100000</v>
      </c>
      <c r="J675" s="26">
        <v>100000</v>
      </c>
      <c r="K675" s="27">
        <v>4000</v>
      </c>
      <c r="L675" s="27">
        <v>4000000000</v>
      </c>
      <c r="M675" s="27">
        <v>50000</v>
      </c>
      <c r="N675" s="27">
        <v>50000000000</v>
      </c>
      <c r="O675" s="28">
        <v>5</v>
      </c>
      <c r="P675" s="28">
        <v>0.05</v>
      </c>
      <c r="Q675" s="2">
        <v>2</v>
      </c>
      <c r="R675" s="2" t="s">
        <v>17</v>
      </c>
      <c r="S675" s="26">
        <v>10</v>
      </c>
      <c r="T675" s="26" t="s">
        <v>1815</v>
      </c>
      <c r="U675" s="26">
        <v>10</v>
      </c>
      <c r="V675" s="30"/>
      <c r="W675" s="27" t="s">
        <v>129</v>
      </c>
      <c r="X675" s="27" t="s">
        <v>200</v>
      </c>
      <c r="Y675" s="27">
        <f t="shared" si="10"/>
        <v>3.6318999999999999</v>
      </c>
      <c r="Z675" s="27">
        <v>3.6318999999999999</v>
      </c>
    </row>
    <row r="676" spans="1:29" ht="12.75" customHeight="1">
      <c r="A676" s="2" t="s">
        <v>1585</v>
      </c>
      <c r="B676" s="2" t="s">
        <v>2559</v>
      </c>
      <c r="C676" s="2" t="s">
        <v>2559</v>
      </c>
      <c r="D676" s="2" t="s">
        <v>94</v>
      </c>
      <c r="E676" s="2">
        <v>225</v>
      </c>
      <c r="F676" s="2"/>
      <c r="G676" s="2"/>
      <c r="H676" s="26">
        <v>0.01</v>
      </c>
      <c r="I676" s="26">
        <v>10000</v>
      </c>
      <c r="J676" s="26">
        <v>10000</v>
      </c>
      <c r="K676" s="27">
        <v>8000</v>
      </c>
      <c r="L676" s="27">
        <v>8000000000</v>
      </c>
      <c r="M676" s="27">
        <v>90000</v>
      </c>
      <c r="N676" s="27">
        <v>90000000000</v>
      </c>
      <c r="O676" s="28">
        <v>5.0000000000000001E-3</v>
      </c>
      <c r="P676" s="28">
        <v>5.0000000000000001E-3</v>
      </c>
      <c r="Q676" s="2">
        <v>1</v>
      </c>
      <c r="R676" s="2" t="s">
        <v>17</v>
      </c>
      <c r="S676" s="26">
        <v>10</v>
      </c>
      <c r="T676" s="26" t="s">
        <v>1815</v>
      </c>
      <c r="U676" s="26" t="s">
        <v>1815</v>
      </c>
      <c r="V676" s="30"/>
      <c r="W676" s="27" t="s">
        <v>129</v>
      </c>
      <c r="X676" s="27" t="s">
        <v>200</v>
      </c>
      <c r="Y676" s="27">
        <f t="shared" si="10"/>
        <v>9.9202999999999992</v>
      </c>
      <c r="Z676" s="27">
        <v>9.9202999999999992</v>
      </c>
    </row>
    <row r="677" spans="1:29" ht="12.75" customHeight="1">
      <c r="A677" s="2" t="s">
        <v>1571</v>
      </c>
      <c r="B677" s="2" t="s">
        <v>2560</v>
      </c>
      <c r="C677" s="2" t="s">
        <v>2560</v>
      </c>
      <c r="D677" s="2" t="s">
        <v>93</v>
      </c>
      <c r="E677" s="2">
        <v>225</v>
      </c>
      <c r="F677" s="2"/>
      <c r="G677" s="2"/>
      <c r="H677" s="26">
        <v>0.1</v>
      </c>
      <c r="I677" s="26">
        <v>100000</v>
      </c>
      <c r="J677" s="26">
        <v>100000</v>
      </c>
      <c r="K677" s="27">
        <v>2000</v>
      </c>
      <c r="L677" s="27">
        <v>2000000000</v>
      </c>
      <c r="M677" s="27">
        <v>100000</v>
      </c>
      <c r="N677" s="27">
        <v>100000000000</v>
      </c>
      <c r="O677" s="28">
        <v>5.0000000000000001E-3</v>
      </c>
      <c r="P677" s="28">
        <v>5.0000000000000001E-3</v>
      </c>
      <c r="Q677" s="2">
        <v>1</v>
      </c>
      <c r="R677" s="2"/>
      <c r="S677" s="26">
        <v>100</v>
      </c>
      <c r="T677" s="26">
        <v>10</v>
      </c>
      <c r="U677" s="26">
        <v>100</v>
      </c>
      <c r="V677" s="30"/>
      <c r="W677" s="27" t="s">
        <v>129</v>
      </c>
      <c r="X677" s="27" t="s">
        <v>200</v>
      </c>
      <c r="Y677" s="27">
        <f t="shared" si="10"/>
        <v>14.9</v>
      </c>
      <c r="Z677" s="27">
        <v>14.9</v>
      </c>
    </row>
    <row r="678" spans="1:29" ht="12.75" customHeight="1">
      <c r="A678" s="2" t="s">
        <v>1587</v>
      </c>
      <c r="B678" s="2" t="s">
        <v>2561</v>
      </c>
      <c r="C678" s="2" t="s">
        <v>2561</v>
      </c>
      <c r="D678" s="2" t="s">
        <v>94</v>
      </c>
      <c r="E678" s="2">
        <v>226</v>
      </c>
      <c r="F678" s="2"/>
      <c r="G678" s="2"/>
      <c r="H678" s="26">
        <v>0.1</v>
      </c>
      <c r="I678" s="26">
        <v>100000</v>
      </c>
      <c r="J678" s="26">
        <v>100000</v>
      </c>
      <c r="K678" s="27" t="s">
        <v>200</v>
      </c>
      <c r="L678" s="27" t="s">
        <v>234</v>
      </c>
      <c r="M678" s="27" t="s">
        <v>200</v>
      </c>
      <c r="N678" s="27" t="s">
        <v>234</v>
      </c>
      <c r="O678" s="28">
        <v>5</v>
      </c>
      <c r="P678" s="28">
        <v>0.05</v>
      </c>
      <c r="Q678" s="2">
        <v>2</v>
      </c>
      <c r="R678" s="2"/>
      <c r="S678" s="26">
        <v>100</v>
      </c>
      <c r="T678" s="26" t="s">
        <v>1815</v>
      </c>
      <c r="U678" s="26" t="s">
        <v>1815</v>
      </c>
      <c r="V678" s="30"/>
      <c r="W678" s="27" t="s">
        <v>200</v>
      </c>
      <c r="X678" s="27"/>
      <c r="Y678" s="27">
        <f t="shared" si="10"/>
        <v>1.2237500000000001</v>
      </c>
      <c r="Z678" s="27"/>
      <c r="AB678" s="6">
        <v>29.37</v>
      </c>
    </row>
    <row r="679" spans="1:29" ht="12.75" customHeight="1">
      <c r="A679" s="2" t="s">
        <v>1573</v>
      </c>
      <c r="B679" s="2" t="s">
        <v>2562</v>
      </c>
      <c r="C679" s="2" t="s">
        <v>2562</v>
      </c>
      <c r="D679" s="2" t="s">
        <v>93</v>
      </c>
      <c r="E679" s="2">
        <v>226</v>
      </c>
      <c r="F679" s="2"/>
      <c r="G679" s="2"/>
      <c r="H679" s="26">
        <v>0.01</v>
      </c>
      <c r="I679" s="26">
        <v>10000</v>
      </c>
      <c r="J679" s="26">
        <v>10000</v>
      </c>
      <c r="K679" s="27">
        <v>2000</v>
      </c>
      <c r="L679" s="27">
        <v>2000000000</v>
      </c>
      <c r="M679" s="27">
        <v>40000</v>
      </c>
      <c r="N679" s="27">
        <v>40000000000</v>
      </c>
      <c r="O679" s="28">
        <v>5.0000000000000001E-3</v>
      </c>
      <c r="P679" s="28">
        <v>5.0000000000000001E-3</v>
      </c>
      <c r="Q679" s="2">
        <v>1</v>
      </c>
      <c r="R679" s="2" t="s">
        <v>17</v>
      </c>
      <c r="S679" s="26">
        <v>10</v>
      </c>
      <c r="T679" s="26" t="s">
        <v>1815</v>
      </c>
      <c r="U679" s="26">
        <v>10</v>
      </c>
      <c r="V679" s="30"/>
      <c r="W679" s="27" t="s">
        <v>129</v>
      </c>
      <c r="X679" s="27" t="s">
        <v>200</v>
      </c>
      <c r="Y679" s="27">
        <f t="shared" si="10"/>
        <v>584000</v>
      </c>
      <c r="Z679" s="27"/>
      <c r="AA679" s="6">
        <v>1600</v>
      </c>
    </row>
    <row r="680" spans="1:29" ht="12.75" customHeight="1">
      <c r="A680" s="2" t="s">
        <v>1593</v>
      </c>
      <c r="B680" s="2" t="s">
        <v>2563</v>
      </c>
      <c r="C680" s="2" t="s">
        <v>2563</v>
      </c>
      <c r="D680" s="2" t="s">
        <v>72</v>
      </c>
      <c r="E680" s="2">
        <v>226</v>
      </c>
      <c r="F680" s="2"/>
      <c r="G680" s="2"/>
      <c r="H680" s="26">
        <v>10</v>
      </c>
      <c r="I680" s="26">
        <v>10000000</v>
      </c>
      <c r="J680" s="26">
        <v>10000000</v>
      </c>
      <c r="K680" s="27" t="s">
        <v>200</v>
      </c>
      <c r="L680" s="27" t="s">
        <v>234</v>
      </c>
      <c r="M680" s="27" t="s">
        <v>200</v>
      </c>
      <c r="N680" s="27" t="s">
        <v>234</v>
      </c>
      <c r="O680" s="28">
        <v>5</v>
      </c>
      <c r="P680" s="28">
        <v>0.5</v>
      </c>
      <c r="Q680" s="2">
        <v>3</v>
      </c>
      <c r="R680" s="2" t="s">
        <v>17</v>
      </c>
      <c r="S680" s="26">
        <v>1000</v>
      </c>
      <c r="T680" s="26">
        <v>1000</v>
      </c>
      <c r="U680" s="26">
        <v>1000</v>
      </c>
      <c r="V680" s="30"/>
      <c r="W680" s="27" t="s">
        <v>200</v>
      </c>
      <c r="X680" s="27"/>
      <c r="Y680" s="27">
        <f t="shared" si="10"/>
        <v>2.1229166666666667E-2</v>
      </c>
      <c r="Z680" s="27"/>
      <c r="AC680" s="6">
        <v>30.57</v>
      </c>
    </row>
    <row r="681" spans="1:29" ht="12.75" customHeight="1">
      <c r="A681" s="2" t="s">
        <v>1589</v>
      </c>
      <c r="B681" s="2" t="s">
        <v>2564</v>
      </c>
      <c r="C681" s="2" t="s">
        <v>2564</v>
      </c>
      <c r="D681" s="2" t="s">
        <v>94</v>
      </c>
      <c r="E681" s="2">
        <v>227</v>
      </c>
      <c r="F681" s="2"/>
      <c r="G681" s="2"/>
      <c r="H681" s="26">
        <v>1E-3</v>
      </c>
      <c r="I681" s="26">
        <v>1000</v>
      </c>
      <c r="J681" s="26">
        <v>1000</v>
      </c>
      <c r="K681" s="27">
        <v>9000</v>
      </c>
      <c r="L681" s="27">
        <v>9000000000</v>
      </c>
      <c r="M681" s="27">
        <v>40000</v>
      </c>
      <c r="N681" s="27">
        <v>40000000000</v>
      </c>
      <c r="O681" s="28">
        <v>5.0000000000000001E-3</v>
      </c>
      <c r="P681" s="28">
        <v>5.0000000000000001E-3</v>
      </c>
      <c r="Q681" s="2">
        <v>1</v>
      </c>
      <c r="R681" s="2" t="s">
        <v>17</v>
      </c>
      <c r="S681" s="26">
        <v>0.1</v>
      </c>
      <c r="T681" s="26" t="s">
        <v>1815</v>
      </c>
      <c r="U681" s="26" t="s">
        <v>1815</v>
      </c>
      <c r="V681" s="30"/>
      <c r="W681" s="27" t="s">
        <v>129</v>
      </c>
      <c r="X681" s="27" t="s">
        <v>200</v>
      </c>
      <c r="Y681" s="27">
        <f t="shared" si="10"/>
        <v>7946.78</v>
      </c>
      <c r="Z681" s="27"/>
      <c r="AA681" s="6">
        <v>21.771999999999998</v>
      </c>
    </row>
    <row r="682" spans="1:29" ht="12.75" customHeight="1">
      <c r="A682" s="2" t="s">
        <v>1611</v>
      </c>
      <c r="B682" s="2" t="s">
        <v>2565</v>
      </c>
      <c r="C682" s="2" t="s">
        <v>2565</v>
      </c>
      <c r="D682" s="2" t="s">
        <v>95</v>
      </c>
      <c r="E682" s="2">
        <v>227</v>
      </c>
      <c r="F682" s="2"/>
      <c r="G682" s="2"/>
      <c r="H682" s="26">
        <v>1</v>
      </c>
      <c r="I682" s="26">
        <v>1000000</v>
      </c>
      <c r="J682" s="26">
        <v>1000000</v>
      </c>
      <c r="K682" s="27" t="s">
        <v>200</v>
      </c>
      <c r="L682" s="27" t="s">
        <v>234</v>
      </c>
      <c r="M682" s="27" t="s">
        <v>200</v>
      </c>
      <c r="N682" s="27" t="s">
        <v>234</v>
      </c>
      <c r="O682" s="28">
        <v>5</v>
      </c>
      <c r="P682" s="28">
        <v>0.05</v>
      </c>
      <c r="Q682" s="2">
        <v>2</v>
      </c>
      <c r="R682" s="2"/>
      <c r="S682" s="26">
        <v>1000</v>
      </c>
      <c r="T682" s="26" t="s">
        <v>1815</v>
      </c>
      <c r="U682" s="26" t="s">
        <v>1815</v>
      </c>
      <c r="V682" s="30"/>
      <c r="W682" s="27" t="s">
        <v>200</v>
      </c>
      <c r="X682" s="27"/>
      <c r="Y682" s="27">
        <f t="shared" si="10"/>
        <v>2.659722222222222E-2</v>
      </c>
      <c r="Z682" s="27"/>
      <c r="AC682" s="6">
        <v>38.299999999999997</v>
      </c>
    </row>
    <row r="683" spans="1:29" ht="12.75" customHeight="1">
      <c r="A683" s="2" t="s">
        <v>1575</v>
      </c>
      <c r="B683" s="2" t="s">
        <v>2566</v>
      </c>
      <c r="C683" s="2" t="s">
        <v>2566</v>
      </c>
      <c r="D683" s="2" t="s">
        <v>93</v>
      </c>
      <c r="E683" s="2">
        <v>227</v>
      </c>
      <c r="F683" s="2"/>
      <c r="G683" s="2"/>
      <c r="H683" s="26">
        <v>1</v>
      </c>
      <c r="I683" s="26">
        <v>1000000</v>
      </c>
      <c r="J683" s="26">
        <v>1000000</v>
      </c>
      <c r="K683" s="27" t="s">
        <v>200</v>
      </c>
      <c r="L683" s="27" t="s">
        <v>234</v>
      </c>
      <c r="M683" s="27" t="s">
        <v>200</v>
      </c>
      <c r="N683" s="27" t="s">
        <v>234</v>
      </c>
      <c r="O683" s="28">
        <v>50</v>
      </c>
      <c r="P683" s="28">
        <v>5</v>
      </c>
      <c r="Q683" s="2">
        <v>4</v>
      </c>
      <c r="R683" s="2"/>
      <c r="S683" s="26">
        <v>100</v>
      </c>
      <c r="T683" s="26">
        <v>100</v>
      </c>
      <c r="U683" s="26">
        <v>100</v>
      </c>
      <c r="V683" s="30"/>
      <c r="W683" s="27" t="s">
        <v>200</v>
      </c>
      <c r="X683" s="27"/>
      <c r="Y683" s="27">
        <f t="shared" si="10"/>
        <v>2.9305555555555557E-2</v>
      </c>
      <c r="Z683" s="27"/>
      <c r="AC683" s="6">
        <v>42.2</v>
      </c>
    </row>
    <row r="684" spans="1:29" ht="12.75" customHeight="1">
      <c r="A684" s="2" t="s">
        <v>1595</v>
      </c>
      <c r="B684" s="2" t="s">
        <v>2567</v>
      </c>
      <c r="C684" s="2" t="s">
        <v>2567</v>
      </c>
      <c r="D684" s="2" t="s">
        <v>72</v>
      </c>
      <c r="E684" s="2">
        <v>227</v>
      </c>
      <c r="F684" s="2"/>
      <c r="G684" s="2"/>
      <c r="H684" s="26">
        <v>0.01</v>
      </c>
      <c r="I684" s="26">
        <v>10000</v>
      </c>
      <c r="J684" s="26">
        <v>10000</v>
      </c>
      <c r="K684" s="27">
        <v>100000</v>
      </c>
      <c r="L684" s="27">
        <v>100000000000</v>
      </c>
      <c r="M684" s="27">
        <v>80000</v>
      </c>
      <c r="N684" s="27">
        <v>80000000000</v>
      </c>
      <c r="O684" s="28">
        <v>5.0000000000000001E-3</v>
      </c>
      <c r="P684" s="28">
        <v>5.0000000000000001E-3</v>
      </c>
      <c r="Q684" s="2">
        <v>1</v>
      </c>
      <c r="R684" s="2"/>
      <c r="S684" s="26">
        <v>10</v>
      </c>
      <c r="T684" s="26" t="s">
        <v>1815</v>
      </c>
      <c r="U684" s="26">
        <v>10</v>
      </c>
      <c r="V684" s="30"/>
      <c r="W684" s="27" t="s">
        <v>200</v>
      </c>
      <c r="X684" s="27" t="s">
        <v>200</v>
      </c>
      <c r="Y684" s="27">
        <f t="shared" si="10"/>
        <v>18.696999999999999</v>
      </c>
      <c r="Z684" s="27">
        <v>18.696999999999999</v>
      </c>
    </row>
    <row r="685" spans="1:29" ht="12.75" customHeight="1">
      <c r="A685" s="2" t="s">
        <v>1591</v>
      </c>
      <c r="B685" s="2" t="s">
        <v>2568</v>
      </c>
      <c r="C685" s="2" t="s">
        <v>2568</v>
      </c>
      <c r="D685" s="2" t="s">
        <v>94</v>
      </c>
      <c r="E685" s="2">
        <v>228</v>
      </c>
      <c r="F685" s="2"/>
      <c r="G685" s="2"/>
      <c r="H685" s="26">
        <v>1</v>
      </c>
      <c r="I685" s="26">
        <v>1000000</v>
      </c>
      <c r="J685" s="26">
        <v>1000000</v>
      </c>
      <c r="K685" s="27">
        <v>6000</v>
      </c>
      <c r="L685" s="27">
        <v>6000000000</v>
      </c>
      <c r="M685" s="27">
        <v>30000</v>
      </c>
      <c r="N685" s="27">
        <v>30000000000</v>
      </c>
      <c r="O685" s="28">
        <v>5</v>
      </c>
      <c r="P685" s="28">
        <v>0.05</v>
      </c>
      <c r="Q685" s="2">
        <v>2</v>
      </c>
      <c r="R685" s="2"/>
      <c r="S685" s="26">
        <v>10</v>
      </c>
      <c r="T685" s="26" t="s">
        <v>1815</v>
      </c>
      <c r="U685" s="26">
        <v>10</v>
      </c>
      <c r="V685" s="30"/>
      <c r="W685" s="27" t="s">
        <v>200</v>
      </c>
      <c r="X685" s="27" t="s">
        <v>200</v>
      </c>
      <c r="Y685" s="27">
        <f t="shared" si="10"/>
        <v>0.25625000000000003</v>
      </c>
      <c r="Z685" s="27"/>
      <c r="AB685" s="6">
        <v>6.15</v>
      </c>
    </row>
    <row r="686" spans="1:29" ht="12.75" customHeight="1">
      <c r="A686" s="2" t="s">
        <v>1613</v>
      </c>
      <c r="B686" s="2" t="s">
        <v>2569</v>
      </c>
      <c r="C686" s="2" t="s">
        <v>2569</v>
      </c>
      <c r="D686" s="2" t="s">
        <v>95</v>
      </c>
      <c r="E686" s="2">
        <v>228</v>
      </c>
      <c r="F686" s="2"/>
      <c r="G686" s="2"/>
      <c r="H686" s="26">
        <v>1</v>
      </c>
      <c r="I686" s="26">
        <v>1000000</v>
      </c>
      <c r="J686" s="26">
        <v>1000000</v>
      </c>
      <c r="K686" s="27" t="s">
        <v>200</v>
      </c>
      <c r="L686" s="27" t="s">
        <v>234</v>
      </c>
      <c r="M686" s="27" t="s">
        <v>200</v>
      </c>
      <c r="N686" s="27" t="s">
        <v>234</v>
      </c>
      <c r="O686" s="28">
        <v>5</v>
      </c>
      <c r="P686" s="28">
        <v>0.05</v>
      </c>
      <c r="Q686" s="2">
        <v>2</v>
      </c>
      <c r="R686" s="2"/>
      <c r="S686" s="26">
        <v>10</v>
      </c>
      <c r="T686" s="26" t="s">
        <v>1815</v>
      </c>
      <c r="U686" s="26" t="s">
        <v>1815</v>
      </c>
      <c r="V686" s="30"/>
      <c r="W686" s="27" t="s">
        <v>200</v>
      </c>
      <c r="X686" s="27"/>
      <c r="Y686" s="27">
        <f t="shared" si="10"/>
        <v>0.91666666666666663</v>
      </c>
      <c r="Z686" s="27"/>
      <c r="AB686" s="6">
        <v>22</v>
      </c>
    </row>
    <row r="687" spans="1:29" ht="12.75" customHeight="1">
      <c r="A687" s="2" t="s">
        <v>1577</v>
      </c>
      <c r="B687" s="2" t="s">
        <v>2570</v>
      </c>
      <c r="C687" s="2" t="s">
        <v>2570</v>
      </c>
      <c r="D687" s="2" t="s">
        <v>93</v>
      </c>
      <c r="E687" s="2">
        <v>228</v>
      </c>
      <c r="F687" s="2"/>
      <c r="G687" s="2"/>
      <c r="H687" s="26">
        <v>0.1</v>
      </c>
      <c r="I687" s="26">
        <v>100000</v>
      </c>
      <c r="J687" s="26">
        <v>100000</v>
      </c>
      <c r="K687" s="27">
        <v>6000</v>
      </c>
      <c r="L687" s="27">
        <v>6000000000</v>
      </c>
      <c r="M687" s="27">
        <v>30000</v>
      </c>
      <c r="N687" s="27">
        <v>30000000000</v>
      </c>
      <c r="O687" s="28">
        <v>5.0000000000000001E-3</v>
      </c>
      <c r="P687" s="28">
        <v>5.0000000000000001E-3</v>
      </c>
      <c r="Q687" s="2">
        <v>1</v>
      </c>
      <c r="R687" s="2" t="s">
        <v>17</v>
      </c>
      <c r="S687" s="26">
        <v>10</v>
      </c>
      <c r="T687" s="26" t="s">
        <v>1815</v>
      </c>
      <c r="U687" s="26">
        <v>10</v>
      </c>
      <c r="V687" s="30"/>
      <c r="W687" s="27" t="s">
        <v>129</v>
      </c>
      <c r="X687" s="27" t="s">
        <v>200</v>
      </c>
      <c r="Y687" s="27">
        <f t="shared" si="10"/>
        <v>2098.75</v>
      </c>
      <c r="Z687" s="27"/>
      <c r="AA687" s="6">
        <v>5.75</v>
      </c>
    </row>
    <row r="688" spans="1:29" ht="12.75" customHeight="1">
      <c r="A688" s="2" t="s">
        <v>1597</v>
      </c>
      <c r="B688" s="2" t="s">
        <v>2571</v>
      </c>
      <c r="C688" s="2" t="s">
        <v>2571</v>
      </c>
      <c r="D688" s="2" t="s">
        <v>72</v>
      </c>
      <c r="E688" s="2">
        <v>228</v>
      </c>
      <c r="F688" s="2"/>
      <c r="G688" s="2"/>
      <c r="H688" s="26">
        <v>0.01</v>
      </c>
      <c r="I688" s="26">
        <v>10000</v>
      </c>
      <c r="J688" s="26">
        <v>10000</v>
      </c>
      <c r="K688" s="27">
        <v>5000</v>
      </c>
      <c r="L688" s="27">
        <v>5000000000</v>
      </c>
      <c r="M688" s="27">
        <v>40000</v>
      </c>
      <c r="N688" s="27">
        <v>40000000000</v>
      </c>
      <c r="O688" s="28">
        <v>5.0000000000000001E-3</v>
      </c>
      <c r="P688" s="28">
        <v>5.0000000000000001E-3</v>
      </c>
      <c r="Q688" s="2">
        <v>1</v>
      </c>
      <c r="R688" s="2" t="s">
        <v>17</v>
      </c>
      <c r="S688" s="26">
        <v>1</v>
      </c>
      <c r="T688" s="26" t="s">
        <v>1815</v>
      </c>
      <c r="U688" s="26">
        <v>1</v>
      </c>
      <c r="V688" s="30"/>
      <c r="W688" s="27" t="s">
        <v>129</v>
      </c>
      <c r="X688" s="27" t="s">
        <v>200</v>
      </c>
      <c r="Y688" s="27">
        <f t="shared" si="10"/>
        <v>697.73400000000004</v>
      </c>
      <c r="Z688" s="27"/>
      <c r="AA688" s="6">
        <v>1.9116</v>
      </c>
    </row>
    <row r="689" spans="1:29" ht="12.75" customHeight="1">
      <c r="A689" s="2" t="s">
        <v>1599</v>
      </c>
      <c r="B689" s="2" t="s">
        <v>2572</v>
      </c>
      <c r="C689" s="2" t="s">
        <v>2572</v>
      </c>
      <c r="D689" s="2" t="s">
        <v>72</v>
      </c>
      <c r="E689" s="2">
        <v>229</v>
      </c>
      <c r="F689" s="2"/>
      <c r="G689" s="2"/>
      <c r="H689" s="26">
        <v>1E-3</v>
      </c>
      <c r="I689" s="26">
        <v>1000</v>
      </c>
      <c r="J689" s="26">
        <v>1000</v>
      </c>
      <c r="K689" s="27">
        <v>50000</v>
      </c>
      <c r="L689" s="27">
        <v>50000000000</v>
      </c>
      <c r="M689" s="27">
        <v>10000</v>
      </c>
      <c r="N689" s="27">
        <v>10000000000</v>
      </c>
      <c r="O689" s="28">
        <v>5.0000000000000001E-3</v>
      </c>
      <c r="P689" s="28">
        <v>5.0000000000000001E-3</v>
      </c>
      <c r="Q689" s="2">
        <v>1</v>
      </c>
      <c r="R689" s="2" t="s">
        <v>17</v>
      </c>
      <c r="S689" s="26">
        <v>1</v>
      </c>
      <c r="T689" s="26">
        <v>0.1</v>
      </c>
      <c r="U689" s="26">
        <v>1</v>
      </c>
      <c r="V689" s="30"/>
      <c r="W689" s="27" t="s">
        <v>200</v>
      </c>
      <c r="X689" s="27" t="s">
        <v>200</v>
      </c>
      <c r="Y689" s="27">
        <f t="shared" si="10"/>
        <v>2876200</v>
      </c>
      <c r="Z689" s="27"/>
      <c r="AA689" s="6">
        <v>7880</v>
      </c>
    </row>
    <row r="690" spans="1:29" ht="12.75" customHeight="1">
      <c r="A690" s="2" t="s">
        <v>1615</v>
      </c>
      <c r="B690" s="2" t="s">
        <v>2573</v>
      </c>
      <c r="C690" s="2" t="s">
        <v>2573</v>
      </c>
      <c r="D690" s="2" t="s">
        <v>95</v>
      </c>
      <c r="E690" s="2">
        <v>230</v>
      </c>
      <c r="F690" s="2"/>
      <c r="G690" s="2"/>
      <c r="H690" s="26">
        <v>1</v>
      </c>
      <c r="I690" s="26">
        <v>1000000</v>
      </c>
      <c r="J690" s="26">
        <v>1000000</v>
      </c>
      <c r="K690" s="27">
        <v>20000</v>
      </c>
      <c r="L690" s="27">
        <v>20000000000</v>
      </c>
      <c r="M690" s="27">
        <v>100000</v>
      </c>
      <c r="N690" s="27">
        <v>100000000000</v>
      </c>
      <c r="O690" s="28">
        <v>5</v>
      </c>
      <c r="P690" s="28">
        <v>0.05</v>
      </c>
      <c r="Q690" s="2">
        <v>2</v>
      </c>
      <c r="R690" s="2"/>
      <c r="S690" s="26">
        <v>10</v>
      </c>
      <c r="T690" s="26">
        <v>10</v>
      </c>
      <c r="U690" s="26">
        <v>10</v>
      </c>
      <c r="V690" s="30"/>
      <c r="W690" s="27" t="s">
        <v>129</v>
      </c>
      <c r="X690" s="27" t="s">
        <v>200</v>
      </c>
      <c r="Y690" s="27">
        <f t="shared" si="10"/>
        <v>17.399999999999999</v>
      </c>
      <c r="Z690" s="27">
        <v>17.399999999999999</v>
      </c>
    </row>
    <row r="691" spans="1:29" ht="12.75" customHeight="1">
      <c r="A691" s="2" t="s">
        <v>1601</v>
      </c>
      <c r="B691" s="2" t="s">
        <v>2574</v>
      </c>
      <c r="C691" s="2" t="s">
        <v>2574</v>
      </c>
      <c r="D691" s="2" t="s">
        <v>72</v>
      </c>
      <c r="E691" s="2">
        <v>230</v>
      </c>
      <c r="F691" s="2"/>
      <c r="G691" s="2"/>
      <c r="H691" s="26">
        <v>0.01</v>
      </c>
      <c r="I691" s="26">
        <v>10000</v>
      </c>
      <c r="J691" s="26">
        <v>10000</v>
      </c>
      <c r="K691" s="27">
        <v>100000</v>
      </c>
      <c r="L691" s="27">
        <v>100000000000</v>
      </c>
      <c r="M691" s="27">
        <v>70000</v>
      </c>
      <c r="N691" s="27">
        <v>70000000000</v>
      </c>
      <c r="O691" s="28">
        <v>5.0000000000000001E-3</v>
      </c>
      <c r="P691" s="28">
        <v>5.0000000000000001E-3</v>
      </c>
      <c r="Q691" s="2">
        <v>1</v>
      </c>
      <c r="R691" s="2"/>
      <c r="S691" s="26">
        <v>1</v>
      </c>
      <c r="T691" s="26" t="s">
        <v>1815</v>
      </c>
      <c r="U691" s="26">
        <v>1</v>
      </c>
      <c r="V691" s="30"/>
      <c r="W691" s="27" t="s">
        <v>200</v>
      </c>
      <c r="X691" s="27" t="s">
        <v>151</v>
      </c>
      <c r="Y691" s="27">
        <f t="shared" si="10"/>
        <v>27521000</v>
      </c>
      <c r="Z691" s="27"/>
      <c r="AA691" s="73">
        <v>75400</v>
      </c>
    </row>
    <row r="692" spans="1:29" ht="12.75" customHeight="1">
      <c r="A692" s="2" t="s">
        <v>1625</v>
      </c>
      <c r="B692" s="2" t="s">
        <v>2575</v>
      </c>
      <c r="C692" s="2" t="s">
        <v>2575</v>
      </c>
      <c r="D692" s="2" t="s">
        <v>96</v>
      </c>
      <c r="E692" s="2">
        <v>230</v>
      </c>
      <c r="F692" s="2"/>
      <c r="G692" s="2"/>
      <c r="H692" s="26">
        <v>0.1</v>
      </c>
      <c r="I692" s="26">
        <v>100000</v>
      </c>
      <c r="J692" s="26">
        <v>100000</v>
      </c>
      <c r="K692" s="27">
        <v>400000</v>
      </c>
      <c r="L692" s="27">
        <v>400000000000</v>
      </c>
      <c r="M692" s="27">
        <v>40000</v>
      </c>
      <c r="N692" s="27">
        <v>40000000000</v>
      </c>
      <c r="O692" s="28">
        <v>5.0000000000000001E-3</v>
      </c>
      <c r="P692" s="28">
        <v>5.0000000000000001E-3</v>
      </c>
      <c r="Q692" s="2">
        <v>1</v>
      </c>
      <c r="R692" s="2" t="s">
        <v>17</v>
      </c>
      <c r="S692" s="26">
        <v>10</v>
      </c>
      <c r="T692" s="26">
        <v>10</v>
      </c>
      <c r="U692" s="26">
        <v>10</v>
      </c>
      <c r="V692" s="30"/>
      <c r="W692" s="27" t="s">
        <v>109</v>
      </c>
      <c r="X692" s="27" t="s">
        <v>200</v>
      </c>
      <c r="Y692" s="27">
        <f t="shared" si="10"/>
        <v>20.23</v>
      </c>
      <c r="Z692" s="27">
        <v>20.23</v>
      </c>
    </row>
    <row r="693" spans="1:29" ht="12.75" customHeight="1">
      <c r="A693" s="2" t="s">
        <v>1617</v>
      </c>
      <c r="B693" s="2" t="s">
        <v>2576</v>
      </c>
      <c r="C693" s="2" t="s">
        <v>2576</v>
      </c>
      <c r="D693" s="2" t="s">
        <v>95</v>
      </c>
      <c r="E693" s="2">
        <v>231</v>
      </c>
      <c r="F693" s="2"/>
      <c r="G693" s="2"/>
      <c r="H693" s="26">
        <v>1E-3</v>
      </c>
      <c r="I693" s="26">
        <v>1000</v>
      </c>
      <c r="J693" s="26">
        <v>1000</v>
      </c>
      <c r="K693" s="27">
        <v>40000</v>
      </c>
      <c r="L693" s="27">
        <v>40000000000</v>
      </c>
      <c r="M693" s="27">
        <v>60000</v>
      </c>
      <c r="N693" s="27">
        <v>60000000000</v>
      </c>
      <c r="O693" s="28">
        <v>5.0000000000000001E-3</v>
      </c>
      <c r="P693" s="28">
        <v>5.0000000000000001E-3</v>
      </c>
      <c r="Q693" s="2">
        <v>1</v>
      </c>
      <c r="R693" s="2"/>
      <c r="S693" s="26">
        <v>1</v>
      </c>
      <c r="T693" s="26" t="s">
        <v>1815</v>
      </c>
      <c r="U693" s="26">
        <v>1</v>
      </c>
      <c r="V693" s="30"/>
      <c r="W693" s="27" t="s">
        <v>200</v>
      </c>
      <c r="X693" s="27" t="s">
        <v>200</v>
      </c>
      <c r="Y693" s="27">
        <f t="shared" si="10"/>
        <v>13724000</v>
      </c>
      <c r="Z693" s="27"/>
      <c r="AA693" s="73">
        <v>37600</v>
      </c>
    </row>
    <row r="694" spans="1:29" ht="12.75" customHeight="1">
      <c r="A694" s="2" t="s">
        <v>1603</v>
      </c>
      <c r="B694" s="2" t="s">
        <v>2577</v>
      </c>
      <c r="C694" s="2" t="s">
        <v>2577</v>
      </c>
      <c r="D694" s="2" t="s">
        <v>72</v>
      </c>
      <c r="E694" s="2">
        <v>231</v>
      </c>
      <c r="F694" s="2"/>
      <c r="G694" s="2"/>
      <c r="H694" s="26">
        <v>10</v>
      </c>
      <c r="I694" s="26">
        <v>10000000</v>
      </c>
      <c r="J694" s="26">
        <v>10000000</v>
      </c>
      <c r="K694" s="27">
        <v>400000</v>
      </c>
      <c r="L694" s="27">
        <v>400000000000</v>
      </c>
      <c r="M694" s="27">
        <v>10000000</v>
      </c>
      <c r="N694" s="27">
        <v>10000000000000</v>
      </c>
      <c r="O694" s="28">
        <v>5</v>
      </c>
      <c r="P694" s="28">
        <v>0.5</v>
      </c>
      <c r="Q694" s="2">
        <v>3</v>
      </c>
      <c r="R694" s="2"/>
      <c r="S694" s="26">
        <v>1000</v>
      </c>
      <c r="T694" s="26" t="s">
        <v>1815</v>
      </c>
      <c r="U694" s="26">
        <v>1000</v>
      </c>
      <c r="V694" s="30"/>
      <c r="W694" s="27" t="s">
        <v>200</v>
      </c>
      <c r="X694" s="27" t="s">
        <v>200</v>
      </c>
      <c r="Y694" s="27">
        <f t="shared" si="10"/>
        <v>1.0633333333333332</v>
      </c>
      <c r="Z694" s="27"/>
      <c r="AB694" s="6">
        <v>25.52</v>
      </c>
    </row>
    <row r="695" spans="1:29" ht="12.75" customHeight="1">
      <c r="A695" s="2" t="s">
        <v>1627</v>
      </c>
      <c r="B695" s="2" t="s">
        <v>2578</v>
      </c>
      <c r="C695" s="2" t="s">
        <v>2578</v>
      </c>
      <c r="D695" s="2" t="s">
        <v>96</v>
      </c>
      <c r="E695" s="2">
        <v>231</v>
      </c>
      <c r="F695" s="2"/>
      <c r="G695" s="2"/>
      <c r="H695" s="26">
        <v>10</v>
      </c>
      <c r="I695" s="26">
        <v>10000000</v>
      </c>
      <c r="J695" s="26">
        <v>10000000</v>
      </c>
      <c r="K695" s="27" t="s">
        <v>200</v>
      </c>
      <c r="L695" s="27" t="s">
        <v>234</v>
      </c>
      <c r="M695" s="27" t="s">
        <v>200</v>
      </c>
      <c r="N695" s="27" t="s">
        <v>234</v>
      </c>
      <c r="O695" s="28">
        <v>5</v>
      </c>
      <c r="P695" s="28">
        <v>0.5</v>
      </c>
      <c r="Q695" s="2">
        <v>3</v>
      </c>
      <c r="R695" s="2"/>
      <c r="S695" s="26">
        <v>100</v>
      </c>
      <c r="T695" s="26">
        <v>100</v>
      </c>
      <c r="U695" s="26">
        <v>100</v>
      </c>
      <c r="V695" s="30"/>
      <c r="W695" s="27" t="s">
        <v>200</v>
      </c>
      <c r="X695" s="27"/>
      <c r="Y695" s="27">
        <f t="shared" si="10"/>
        <v>4.2</v>
      </c>
      <c r="Z695" s="27">
        <v>4.2</v>
      </c>
    </row>
    <row r="696" spans="1:29" ht="12.75" customHeight="1">
      <c r="A696" s="2" t="s">
        <v>1649</v>
      </c>
      <c r="B696" s="2" t="s">
        <v>2579</v>
      </c>
      <c r="C696" s="2" t="s">
        <v>2579</v>
      </c>
      <c r="D696" s="2" t="s">
        <v>97</v>
      </c>
      <c r="E696" s="2">
        <v>232</v>
      </c>
      <c r="F696" s="2"/>
      <c r="G696" s="2"/>
      <c r="H696" s="26">
        <v>1</v>
      </c>
      <c r="I696" s="26">
        <v>1000000</v>
      </c>
      <c r="J696" s="26">
        <v>1000000</v>
      </c>
      <c r="K696" s="27" t="s">
        <v>200</v>
      </c>
      <c r="L696" s="27" t="s">
        <v>234</v>
      </c>
      <c r="M696" s="27" t="s">
        <v>200</v>
      </c>
      <c r="N696" s="27" t="s">
        <v>234</v>
      </c>
      <c r="O696" s="28">
        <v>5</v>
      </c>
      <c r="P696" s="28">
        <v>0.5</v>
      </c>
      <c r="Q696" s="2">
        <v>3</v>
      </c>
      <c r="R696" s="2"/>
      <c r="S696" s="26">
        <v>10</v>
      </c>
      <c r="T696" s="26" t="s">
        <v>1815</v>
      </c>
      <c r="U696" s="26" t="s">
        <v>1815</v>
      </c>
      <c r="V696" s="30"/>
      <c r="W696" s="27" t="s">
        <v>200</v>
      </c>
      <c r="X696" s="27"/>
      <c r="Y696" s="27">
        <f t="shared" si="10"/>
        <v>1.0208333333333333E-2</v>
      </c>
      <c r="Z696" s="27"/>
      <c r="AC696" s="6">
        <v>14.7</v>
      </c>
    </row>
    <row r="697" spans="1:29" ht="12.75" customHeight="1">
      <c r="A697" s="2" t="s">
        <v>1619</v>
      </c>
      <c r="B697" s="2" t="s">
        <v>2580</v>
      </c>
      <c r="C697" s="2" t="s">
        <v>2580</v>
      </c>
      <c r="D697" s="2" t="s">
        <v>95</v>
      </c>
      <c r="E697" s="2">
        <v>232</v>
      </c>
      <c r="F697" s="2"/>
      <c r="G697" s="2"/>
      <c r="H697" s="26">
        <v>1</v>
      </c>
      <c r="I697" s="26">
        <v>1000000</v>
      </c>
      <c r="J697" s="26">
        <v>1000000</v>
      </c>
      <c r="K697" s="27" t="s">
        <v>200</v>
      </c>
      <c r="L697" s="27" t="s">
        <v>234</v>
      </c>
      <c r="M697" s="27" t="s">
        <v>200</v>
      </c>
      <c r="N697" s="27" t="s">
        <v>234</v>
      </c>
      <c r="O697" s="28">
        <v>5</v>
      </c>
      <c r="P697" s="28">
        <v>0.05</v>
      </c>
      <c r="Q697" s="2">
        <v>2</v>
      </c>
      <c r="R697" s="2"/>
      <c r="S697" s="26">
        <v>10</v>
      </c>
      <c r="T697" s="26" t="s">
        <v>1815</v>
      </c>
      <c r="U697" s="26" t="s">
        <v>1815</v>
      </c>
      <c r="V697" s="30"/>
      <c r="W697" s="27" t="s">
        <v>200</v>
      </c>
      <c r="X697" s="27"/>
      <c r="Y697" s="27">
        <f t="shared" si="10"/>
        <v>1.32</v>
      </c>
      <c r="Z697" s="27">
        <v>1.32</v>
      </c>
    </row>
    <row r="698" spans="1:29" ht="12.75" customHeight="1">
      <c r="A698" s="2" t="s">
        <v>1607</v>
      </c>
      <c r="B698" s="2" t="s">
        <v>2581</v>
      </c>
      <c r="C698" s="2" t="s">
        <v>2581</v>
      </c>
      <c r="D698" s="2" t="s">
        <v>72</v>
      </c>
      <c r="E698" s="2">
        <v>232</v>
      </c>
      <c r="F698" s="2" t="s">
        <v>162</v>
      </c>
      <c r="G698" s="2"/>
      <c r="H698" s="26">
        <v>1E-3</v>
      </c>
      <c r="I698" s="26">
        <v>1000</v>
      </c>
      <c r="J698" s="26">
        <v>1000</v>
      </c>
      <c r="K698" s="27" t="s">
        <v>200</v>
      </c>
      <c r="L698" s="27" t="s">
        <v>234</v>
      </c>
      <c r="M698" s="27" t="s">
        <v>200</v>
      </c>
      <c r="N698" s="27" t="s">
        <v>234</v>
      </c>
      <c r="O698" s="28" t="s">
        <v>200</v>
      </c>
      <c r="P698" s="28" t="s">
        <v>200</v>
      </c>
      <c r="Q698" s="13" t="s">
        <v>176</v>
      </c>
      <c r="R698" s="2"/>
      <c r="S698" s="26">
        <v>1</v>
      </c>
      <c r="T698" s="26" t="s">
        <v>1815</v>
      </c>
      <c r="U698" s="26" t="s">
        <v>1815</v>
      </c>
      <c r="V698" s="30"/>
      <c r="W698" s="27"/>
      <c r="X698" s="27"/>
      <c r="Y698" s="27">
        <f t="shared" si="10"/>
        <v>5110000000000</v>
      </c>
      <c r="Z698" s="27"/>
      <c r="AA698" s="73">
        <v>14000000000</v>
      </c>
    </row>
    <row r="699" spans="1:29" ht="12.75" customHeight="1">
      <c r="A699" s="2" t="s">
        <v>1605</v>
      </c>
      <c r="B699" s="2" t="s">
        <v>2582</v>
      </c>
      <c r="C699" s="2" t="s">
        <v>2582</v>
      </c>
      <c r="D699" s="2" t="s">
        <v>72</v>
      </c>
      <c r="E699" s="2">
        <v>232</v>
      </c>
      <c r="F699" s="2"/>
      <c r="G699" s="2"/>
      <c r="H699" s="26">
        <v>0.01</v>
      </c>
      <c r="I699" s="26">
        <v>10000</v>
      </c>
      <c r="J699" s="26">
        <v>10000</v>
      </c>
      <c r="K699" s="27"/>
      <c r="L699" s="27" t="s">
        <v>166</v>
      </c>
      <c r="M699" s="27" t="s">
        <v>166</v>
      </c>
      <c r="N699" s="27" t="s">
        <v>234</v>
      </c>
      <c r="O699" s="28" t="s">
        <v>200</v>
      </c>
      <c r="P699" s="28" t="s">
        <v>200</v>
      </c>
      <c r="Q699" s="13" t="s">
        <v>176</v>
      </c>
      <c r="R699" s="2"/>
      <c r="S699" s="26">
        <v>10</v>
      </c>
      <c r="T699" s="26" t="s">
        <v>1815</v>
      </c>
      <c r="U699" s="26" t="s">
        <v>1815</v>
      </c>
      <c r="V699" s="30"/>
      <c r="W699" s="27" t="s">
        <v>200</v>
      </c>
      <c r="X699" s="27" t="s">
        <v>152</v>
      </c>
      <c r="Y699" s="27">
        <f t="shared" si="10"/>
        <v>5110000000000</v>
      </c>
      <c r="Z699" s="27"/>
      <c r="AA699" s="73">
        <v>14000000000</v>
      </c>
    </row>
    <row r="700" spans="1:29" ht="12.75" customHeight="1">
      <c r="A700" s="2" t="s">
        <v>1629</v>
      </c>
      <c r="B700" s="2" t="s">
        <v>2583</v>
      </c>
      <c r="C700" s="2" t="s">
        <v>2583</v>
      </c>
      <c r="D700" s="2" t="s">
        <v>96</v>
      </c>
      <c r="E700" s="2">
        <v>232</v>
      </c>
      <c r="F700" s="2"/>
      <c r="G700" s="2"/>
      <c r="H700" s="26">
        <v>1E-3</v>
      </c>
      <c r="I700" s="26">
        <v>1000</v>
      </c>
      <c r="J700" s="26">
        <v>1000</v>
      </c>
      <c r="K700" s="27">
        <v>400000</v>
      </c>
      <c r="L700" s="27">
        <v>400000000000</v>
      </c>
      <c r="M700" s="27">
        <v>60000</v>
      </c>
      <c r="N700" s="27">
        <v>60000000000</v>
      </c>
      <c r="O700" s="28">
        <v>5.0000000000000001E-3</v>
      </c>
      <c r="P700" s="28">
        <v>5.0000000000000001E-3</v>
      </c>
      <c r="Q700" s="2">
        <v>1</v>
      </c>
      <c r="R700" s="2" t="s">
        <v>17</v>
      </c>
      <c r="S700" s="26">
        <v>1</v>
      </c>
      <c r="T700" s="26">
        <v>0.1</v>
      </c>
      <c r="U700" s="26">
        <v>1</v>
      </c>
      <c r="V700" s="30"/>
      <c r="W700" s="27" t="s">
        <v>131</v>
      </c>
      <c r="X700" s="27" t="s">
        <v>151</v>
      </c>
      <c r="Y700" s="27">
        <f t="shared" si="10"/>
        <v>25148.500000000004</v>
      </c>
      <c r="Z700" s="27"/>
      <c r="AA700" s="6">
        <v>68.900000000000006</v>
      </c>
    </row>
    <row r="701" spans="1:29" ht="12.75" customHeight="1">
      <c r="A701" s="2" t="s">
        <v>1651</v>
      </c>
      <c r="B701" s="2" t="s">
        <v>2584</v>
      </c>
      <c r="C701" s="2" t="s">
        <v>2584</v>
      </c>
      <c r="D701" s="2" t="s">
        <v>97</v>
      </c>
      <c r="E701" s="2">
        <v>233</v>
      </c>
      <c r="F701" s="2"/>
      <c r="G701" s="2"/>
      <c r="H701" s="26">
        <v>10</v>
      </c>
      <c r="I701" s="26">
        <v>10000000</v>
      </c>
      <c r="J701" s="26">
        <v>10000000</v>
      </c>
      <c r="K701" s="27" t="s">
        <v>200</v>
      </c>
      <c r="L701" s="27" t="s">
        <v>234</v>
      </c>
      <c r="M701" s="27" t="s">
        <v>200</v>
      </c>
      <c r="N701" s="27" t="s">
        <v>234</v>
      </c>
      <c r="O701" s="28">
        <v>50</v>
      </c>
      <c r="P701" s="28">
        <v>5</v>
      </c>
      <c r="Q701" s="2">
        <v>4</v>
      </c>
      <c r="R701" s="2"/>
      <c r="S701" s="26">
        <v>100</v>
      </c>
      <c r="T701" s="26" t="s">
        <v>1815</v>
      </c>
      <c r="U701" s="26" t="s">
        <v>1815</v>
      </c>
      <c r="V701" s="30"/>
      <c r="W701" s="27" t="s">
        <v>200</v>
      </c>
      <c r="X701" s="27"/>
      <c r="Y701" s="27">
        <f t="shared" si="10"/>
        <v>2.5138888888888891E-2</v>
      </c>
      <c r="Z701" s="27"/>
      <c r="AC701" s="6">
        <v>36.200000000000003</v>
      </c>
    </row>
    <row r="702" spans="1:29" ht="12.75" customHeight="1">
      <c r="A702" s="2" t="s">
        <v>1621</v>
      </c>
      <c r="B702" s="2" t="s">
        <v>2585</v>
      </c>
      <c r="C702" s="2" t="s">
        <v>2585</v>
      </c>
      <c r="D702" s="2" t="s">
        <v>95</v>
      </c>
      <c r="E702" s="2">
        <v>233</v>
      </c>
      <c r="F702" s="2"/>
      <c r="G702" s="2"/>
      <c r="H702" s="26">
        <v>10</v>
      </c>
      <c r="I702" s="26">
        <v>10000000</v>
      </c>
      <c r="J702" s="26">
        <v>10000000</v>
      </c>
      <c r="K702" s="27">
        <v>50000</v>
      </c>
      <c r="L702" s="27">
        <v>50000000000</v>
      </c>
      <c r="M702" s="27">
        <v>400000</v>
      </c>
      <c r="N702" s="27">
        <v>400000000000</v>
      </c>
      <c r="O702" s="28">
        <v>5</v>
      </c>
      <c r="P702" s="28">
        <v>0.5</v>
      </c>
      <c r="Q702" s="2">
        <v>3</v>
      </c>
      <c r="R702" s="2"/>
      <c r="S702" s="26">
        <v>100</v>
      </c>
      <c r="T702" s="26">
        <v>10</v>
      </c>
      <c r="U702" s="26">
        <v>100</v>
      </c>
      <c r="V702" s="30"/>
      <c r="W702" s="27" t="s">
        <v>200</v>
      </c>
      <c r="X702" s="27" t="s">
        <v>200</v>
      </c>
      <c r="Y702" s="27">
        <f t="shared" si="10"/>
        <v>26.975000000000001</v>
      </c>
      <c r="Z702" s="27">
        <v>26.975000000000001</v>
      </c>
    </row>
    <row r="703" spans="1:29" ht="12.75" customHeight="1">
      <c r="A703" s="2" t="s">
        <v>1631</v>
      </c>
      <c r="B703" s="2" t="s">
        <v>2586</v>
      </c>
      <c r="C703" s="2" t="s">
        <v>2586</v>
      </c>
      <c r="D703" s="2" t="s">
        <v>96</v>
      </c>
      <c r="E703" s="2">
        <v>233</v>
      </c>
      <c r="F703" s="2"/>
      <c r="G703" s="2"/>
      <c r="H703" s="26">
        <v>0.01</v>
      </c>
      <c r="I703" s="26">
        <v>10000</v>
      </c>
      <c r="J703" s="26">
        <v>10000</v>
      </c>
      <c r="K703" s="27">
        <v>400000</v>
      </c>
      <c r="L703" s="27">
        <v>400000000000</v>
      </c>
      <c r="M703" s="27">
        <v>70000</v>
      </c>
      <c r="N703" s="27">
        <v>70000000000</v>
      </c>
      <c r="O703" s="28">
        <v>5.0000000000000001E-3</v>
      </c>
      <c r="P703" s="28">
        <v>5.0000000000000001E-3</v>
      </c>
      <c r="Q703" s="2">
        <v>1</v>
      </c>
      <c r="R703" s="2"/>
      <c r="S703" s="26">
        <v>10</v>
      </c>
      <c r="T703" s="26">
        <v>1</v>
      </c>
      <c r="U703" s="26">
        <v>10</v>
      </c>
      <c r="V703" s="30"/>
      <c r="W703" s="27" t="s">
        <v>132</v>
      </c>
      <c r="X703" s="27" t="s">
        <v>153</v>
      </c>
      <c r="Y703" s="27">
        <f t="shared" si="10"/>
        <v>58108000</v>
      </c>
      <c r="Z703" s="27"/>
      <c r="AA703" s="73">
        <v>159200</v>
      </c>
    </row>
    <row r="704" spans="1:29" ht="12.75" customHeight="1">
      <c r="A704" s="2" t="s">
        <v>1653</v>
      </c>
      <c r="B704" s="2" t="s">
        <v>2587</v>
      </c>
      <c r="C704" s="2" t="s">
        <v>2587</v>
      </c>
      <c r="D704" s="2" t="s">
        <v>97</v>
      </c>
      <c r="E704" s="2">
        <v>234</v>
      </c>
      <c r="F704" s="2"/>
      <c r="G704" s="2"/>
      <c r="H704" s="26">
        <v>1</v>
      </c>
      <c r="I704" s="26">
        <v>1000000</v>
      </c>
      <c r="J704" s="26">
        <v>1000000</v>
      </c>
      <c r="K704" s="27" t="s">
        <v>200</v>
      </c>
      <c r="L704" s="27" t="s">
        <v>234</v>
      </c>
      <c r="M704" s="27" t="s">
        <v>200</v>
      </c>
      <c r="N704" s="27" t="s">
        <v>234</v>
      </c>
      <c r="O704" s="28">
        <v>5</v>
      </c>
      <c r="P704" s="28">
        <v>0.5</v>
      </c>
      <c r="Q704" s="2">
        <v>3</v>
      </c>
      <c r="R704" s="2"/>
      <c r="S704" s="26">
        <v>10</v>
      </c>
      <c r="T704" s="26" t="s">
        <v>1815</v>
      </c>
      <c r="U704" s="26" t="s">
        <v>1815</v>
      </c>
      <c r="V704" s="30"/>
      <c r="W704" s="27" t="s">
        <v>200</v>
      </c>
      <c r="X704" s="27"/>
      <c r="Y704" s="27">
        <f t="shared" si="10"/>
        <v>4.4000000000000004</v>
      </c>
      <c r="Z704" s="27">
        <v>4.4000000000000004</v>
      </c>
    </row>
    <row r="705" spans="1:34" ht="12.75" customHeight="1">
      <c r="A705" s="2" t="s">
        <v>1623</v>
      </c>
      <c r="B705" s="2" t="s">
        <v>2588</v>
      </c>
      <c r="C705" s="2" t="s">
        <v>2588</v>
      </c>
      <c r="D705" s="2" t="s">
        <v>95</v>
      </c>
      <c r="E705" s="2">
        <v>234</v>
      </c>
      <c r="F705" s="2"/>
      <c r="G705" s="2"/>
      <c r="H705" s="26">
        <v>1</v>
      </c>
      <c r="I705" s="26">
        <v>1000000</v>
      </c>
      <c r="J705" s="26">
        <v>1000000</v>
      </c>
      <c r="K705" s="27" t="s">
        <v>200</v>
      </c>
      <c r="L705" s="27" t="s">
        <v>234</v>
      </c>
      <c r="M705" s="27" t="s">
        <v>200</v>
      </c>
      <c r="N705" s="27" t="s">
        <v>234</v>
      </c>
      <c r="O705" s="28">
        <v>5</v>
      </c>
      <c r="P705" s="28">
        <v>0.5</v>
      </c>
      <c r="Q705" s="2">
        <v>3</v>
      </c>
      <c r="R705" s="2"/>
      <c r="S705" s="26">
        <v>10</v>
      </c>
      <c r="T705" s="26" t="s">
        <v>1815</v>
      </c>
      <c r="U705" s="26" t="s">
        <v>1815</v>
      </c>
      <c r="V705" s="30"/>
      <c r="W705" s="27" t="s">
        <v>200</v>
      </c>
      <c r="X705" s="27"/>
      <c r="Y705" s="27">
        <f t="shared" si="10"/>
        <v>0.27916666666666667</v>
      </c>
      <c r="Z705" s="27"/>
      <c r="AB705" s="6">
        <v>6.7</v>
      </c>
    </row>
    <row r="706" spans="1:34" ht="12.75" customHeight="1">
      <c r="A706" s="2" t="s">
        <v>1669</v>
      </c>
      <c r="B706" s="2" t="s">
        <v>2589</v>
      </c>
      <c r="C706" s="2" t="s">
        <v>2589</v>
      </c>
      <c r="D706" s="2" t="s">
        <v>98</v>
      </c>
      <c r="E706" s="2">
        <v>234</v>
      </c>
      <c r="F706" s="2"/>
      <c r="G706" s="2"/>
      <c r="H706" s="26">
        <v>10</v>
      </c>
      <c r="I706" s="26">
        <v>10000000</v>
      </c>
      <c r="J706" s="26">
        <v>10000000</v>
      </c>
      <c r="K706" s="27" t="s">
        <v>200</v>
      </c>
      <c r="L706" s="27" t="s">
        <v>234</v>
      </c>
      <c r="M706" s="27" t="s">
        <v>200</v>
      </c>
      <c r="N706" s="27" t="s">
        <v>234</v>
      </c>
      <c r="O706" s="28">
        <v>5</v>
      </c>
      <c r="P706" s="28">
        <v>0.5</v>
      </c>
      <c r="Q706" s="2">
        <v>3</v>
      </c>
      <c r="R706" s="2"/>
      <c r="S706" s="26">
        <v>100</v>
      </c>
      <c r="T706" s="26">
        <v>100</v>
      </c>
      <c r="U706" s="26">
        <v>100</v>
      </c>
      <c r="V706" s="30"/>
      <c r="W706" s="27" t="s">
        <v>200</v>
      </c>
      <c r="X706" s="27"/>
      <c r="Y706" s="27">
        <f t="shared" si="10"/>
        <v>0.3666666666666667</v>
      </c>
      <c r="Z706" s="27"/>
      <c r="AB706" s="6">
        <v>8.8000000000000007</v>
      </c>
    </row>
    <row r="707" spans="1:34" ht="12.75" customHeight="1">
      <c r="A707" s="2" t="s">
        <v>1609</v>
      </c>
      <c r="B707" s="2" t="s">
        <v>2590</v>
      </c>
      <c r="C707" s="2" t="s">
        <v>2590</v>
      </c>
      <c r="D707" s="2" t="s">
        <v>72</v>
      </c>
      <c r="E707" s="2">
        <v>234</v>
      </c>
      <c r="F707" s="2"/>
      <c r="G707" s="2"/>
      <c r="H707" s="26">
        <v>0.1</v>
      </c>
      <c r="I707" s="26">
        <v>100000</v>
      </c>
      <c r="J707" s="26">
        <v>100000</v>
      </c>
      <c r="K707" s="27">
        <v>3000</v>
      </c>
      <c r="L707" s="27">
        <v>3000000000</v>
      </c>
      <c r="M707" s="27">
        <v>2000000</v>
      </c>
      <c r="N707" s="27">
        <v>2000000000000</v>
      </c>
      <c r="O707" s="28">
        <v>5</v>
      </c>
      <c r="P707" s="28">
        <v>0.5</v>
      </c>
      <c r="Q707" s="2">
        <v>3</v>
      </c>
      <c r="R707" s="2" t="s">
        <v>17</v>
      </c>
      <c r="S707" s="26">
        <v>1000</v>
      </c>
      <c r="T707" s="26" t="s">
        <v>1815</v>
      </c>
      <c r="U707" s="26">
        <v>1000</v>
      </c>
      <c r="V707" s="30"/>
      <c r="W707" s="27" t="s">
        <v>129</v>
      </c>
      <c r="X707" s="27" t="s">
        <v>200</v>
      </c>
      <c r="Y707" s="27">
        <f t="shared" ref="Y707:Y770" si="11">Z707+AA707*365+AB707/24+AC707/(24*60)+AD707/(24*3600)</f>
        <v>24.1</v>
      </c>
      <c r="Z707" s="27">
        <v>24.1</v>
      </c>
    </row>
    <row r="708" spans="1:34" ht="12.75" customHeight="1">
      <c r="A708" s="2" t="s">
        <v>1633</v>
      </c>
      <c r="B708" s="2" t="s">
        <v>2591</v>
      </c>
      <c r="C708" s="2" t="s">
        <v>2591</v>
      </c>
      <c r="D708" s="2" t="s">
        <v>96</v>
      </c>
      <c r="E708" s="2">
        <v>234</v>
      </c>
      <c r="F708" s="2"/>
      <c r="G708" s="2"/>
      <c r="H708" s="26">
        <v>0.01</v>
      </c>
      <c r="I708" s="26">
        <v>10000</v>
      </c>
      <c r="J708" s="26">
        <v>10000</v>
      </c>
      <c r="K708" s="27">
        <v>400000</v>
      </c>
      <c r="L708" s="27">
        <v>400000000000</v>
      </c>
      <c r="M708" s="27">
        <v>100000</v>
      </c>
      <c r="N708" s="27">
        <v>100000000000</v>
      </c>
      <c r="O708" s="28">
        <v>5.0000000000000001E-3</v>
      </c>
      <c r="P708" s="28">
        <v>5.0000000000000001E-3</v>
      </c>
      <c r="Q708" s="2">
        <v>1</v>
      </c>
      <c r="R708" s="2"/>
      <c r="S708" s="26">
        <v>10</v>
      </c>
      <c r="T708" s="26" t="s">
        <v>1815</v>
      </c>
      <c r="U708" s="26">
        <v>10</v>
      </c>
      <c r="V708" s="30"/>
      <c r="W708" s="27" t="s">
        <v>132</v>
      </c>
      <c r="X708" s="27" t="s">
        <v>153</v>
      </c>
      <c r="Y708" s="27">
        <f t="shared" si="11"/>
        <v>89607500</v>
      </c>
      <c r="Z708" s="27"/>
      <c r="AA708" s="73">
        <v>245500</v>
      </c>
    </row>
    <row r="709" spans="1:34" ht="12.75" customHeight="1">
      <c r="A709" s="2" t="s">
        <v>1655</v>
      </c>
      <c r="B709" s="2" t="s">
        <v>2592</v>
      </c>
      <c r="C709" s="2" t="s">
        <v>2592</v>
      </c>
      <c r="D709" s="2" t="s">
        <v>97</v>
      </c>
      <c r="E709" s="2">
        <v>235</v>
      </c>
      <c r="F709" s="2"/>
      <c r="G709" s="2"/>
      <c r="H709" s="26">
        <v>10</v>
      </c>
      <c r="I709" s="26">
        <v>10000000</v>
      </c>
      <c r="J709" s="26">
        <v>10000000</v>
      </c>
      <c r="K709" s="27">
        <v>400000</v>
      </c>
      <c r="L709" s="27">
        <v>400000000000</v>
      </c>
      <c r="M709" s="27">
        <v>100000000</v>
      </c>
      <c r="N709" s="27">
        <v>100000000000000</v>
      </c>
      <c r="O709" s="28">
        <v>5</v>
      </c>
      <c r="P709" s="28">
        <v>0.5</v>
      </c>
      <c r="Q709" s="2">
        <v>3</v>
      </c>
      <c r="R709" s="2"/>
      <c r="S709" s="26">
        <v>1000</v>
      </c>
      <c r="T709" s="26" t="s">
        <v>1815</v>
      </c>
      <c r="U709" s="26" t="s">
        <v>1815</v>
      </c>
      <c r="V709" s="30"/>
      <c r="W709" s="27" t="s">
        <v>200</v>
      </c>
      <c r="X709" s="27" t="s">
        <v>200</v>
      </c>
      <c r="Y709" s="27">
        <f t="shared" si="11"/>
        <v>396.1</v>
      </c>
      <c r="Z709" s="27">
        <v>396.1</v>
      </c>
    </row>
    <row r="710" spans="1:34" ht="12.75" customHeight="1">
      <c r="A710" s="2" t="s">
        <v>1671</v>
      </c>
      <c r="B710" s="2" t="s">
        <v>2593</v>
      </c>
      <c r="C710" s="2" t="s">
        <v>2593</v>
      </c>
      <c r="D710" s="2" t="s">
        <v>98</v>
      </c>
      <c r="E710" s="2">
        <v>235</v>
      </c>
      <c r="F710" s="2"/>
      <c r="G710" s="2"/>
      <c r="H710" s="26">
        <v>10</v>
      </c>
      <c r="I710" s="26">
        <v>10000000</v>
      </c>
      <c r="J710" s="26">
        <v>10000000</v>
      </c>
      <c r="K710" s="27" t="s">
        <v>200</v>
      </c>
      <c r="L710" s="27" t="s">
        <v>234</v>
      </c>
      <c r="M710" s="27" t="s">
        <v>200</v>
      </c>
      <c r="N710" s="27" t="s">
        <v>234</v>
      </c>
      <c r="O710" s="28">
        <v>50</v>
      </c>
      <c r="P710" s="28">
        <v>5</v>
      </c>
      <c r="Q710" s="2">
        <v>4</v>
      </c>
      <c r="R710" s="2"/>
      <c r="S710" s="26">
        <v>100</v>
      </c>
      <c r="T710" s="26">
        <v>100</v>
      </c>
      <c r="U710" s="26">
        <v>100</v>
      </c>
      <c r="V710" s="30"/>
      <c r="W710" s="27" t="s">
        <v>200</v>
      </c>
      <c r="X710" s="27"/>
      <c r="Y710" s="27">
        <f t="shared" si="11"/>
        <v>1.7569444444444447E-2</v>
      </c>
      <c r="Z710" s="27"/>
      <c r="AC710" s="6">
        <v>25.3</v>
      </c>
    </row>
    <row r="711" spans="1:34" ht="12.75" customHeight="1">
      <c r="A711" s="2" t="s">
        <v>1635</v>
      </c>
      <c r="B711" s="2" t="s">
        <v>2594</v>
      </c>
      <c r="C711" s="2" t="s">
        <v>2594</v>
      </c>
      <c r="D711" s="2" t="s">
        <v>96</v>
      </c>
      <c r="E711" s="2">
        <v>235</v>
      </c>
      <c r="F711" s="2"/>
      <c r="G711" s="2"/>
      <c r="H711" s="26">
        <v>0.01</v>
      </c>
      <c r="I711" s="26">
        <v>10000</v>
      </c>
      <c r="J711" s="26">
        <v>10000</v>
      </c>
      <c r="K711" s="27"/>
      <c r="L711" s="27" t="s">
        <v>166</v>
      </c>
      <c r="M711" s="27">
        <v>80</v>
      </c>
      <c r="N711" s="27">
        <v>80000000</v>
      </c>
      <c r="O711" s="28">
        <v>50</v>
      </c>
      <c r="P711" s="28">
        <v>5</v>
      </c>
      <c r="Q711" s="2">
        <v>4</v>
      </c>
      <c r="R711" s="2" t="s">
        <v>17</v>
      </c>
      <c r="S711" s="26">
        <v>10</v>
      </c>
      <c r="T711" s="26" t="s">
        <v>1815</v>
      </c>
      <c r="U711" s="26">
        <v>10</v>
      </c>
      <c r="V711" s="30"/>
      <c r="W711" s="27" t="s">
        <v>133</v>
      </c>
      <c r="X711" s="27" t="s">
        <v>153</v>
      </c>
      <c r="Y711" s="27">
        <f t="shared" si="11"/>
        <v>256960000000</v>
      </c>
      <c r="Z711" s="27"/>
      <c r="AA711" s="73">
        <v>704000000</v>
      </c>
    </row>
    <row r="712" spans="1:34" ht="15.75" customHeight="1">
      <c r="A712" s="2" t="s">
        <v>1659</v>
      </c>
      <c r="B712" s="2" t="s">
        <v>2595</v>
      </c>
      <c r="C712" s="2" t="s">
        <v>2595</v>
      </c>
      <c r="D712" s="24" t="s">
        <v>97</v>
      </c>
      <c r="E712" s="24">
        <v>236</v>
      </c>
      <c r="F712" s="25" t="s">
        <v>164</v>
      </c>
      <c r="G712" s="24"/>
      <c r="H712" s="26">
        <v>10</v>
      </c>
      <c r="I712" s="26">
        <v>10000000</v>
      </c>
      <c r="J712" s="26">
        <v>10000000</v>
      </c>
      <c r="K712" s="27">
        <v>200000</v>
      </c>
      <c r="L712" s="27">
        <v>200000000000</v>
      </c>
      <c r="M712" s="27">
        <v>800000</v>
      </c>
      <c r="N712" s="27">
        <v>800000000000</v>
      </c>
      <c r="O712" s="28">
        <v>5</v>
      </c>
      <c r="P712" s="28">
        <v>0.05</v>
      </c>
      <c r="Q712" s="2">
        <v>2</v>
      </c>
      <c r="R712" s="2" t="s">
        <v>128</v>
      </c>
      <c r="S712" s="26">
        <v>1000</v>
      </c>
      <c r="T712" s="26" t="s">
        <v>1815</v>
      </c>
      <c r="U712" s="26" t="s">
        <v>1815</v>
      </c>
      <c r="V712" s="29"/>
      <c r="W712" s="2"/>
      <c r="X712" s="27" t="s">
        <v>200</v>
      </c>
      <c r="Y712" s="27">
        <f t="shared" si="11"/>
        <v>0.9375</v>
      </c>
      <c r="Z712" s="27">
        <v>0.9375</v>
      </c>
      <c r="AG712" s="73"/>
    </row>
    <row r="713" spans="1:34" ht="12.75" customHeight="1">
      <c r="A713" s="2" t="s">
        <v>1657</v>
      </c>
      <c r="B713" s="2" t="s">
        <v>2596</v>
      </c>
      <c r="C713" s="2" t="s">
        <v>2596</v>
      </c>
      <c r="D713" s="2" t="s">
        <v>97</v>
      </c>
      <c r="E713" s="2">
        <v>236</v>
      </c>
      <c r="F713" s="13" t="s">
        <v>163</v>
      </c>
      <c r="G713" s="2"/>
      <c r="H713" s="26">
        <v>0.1</v>
      </c>
      <c r="I713" s="26">
        <v>100000</v>
      </c>
      <c r="J713" s="26">
        <v>100000</v>
      </c>
      <c r="K713" s="27">
        <v>90000</v>
      </c>
      <c r="L713" s="27">
        <v>90000000000</v>
      </c>
      <c r="M713" s="27">
        <v>7000</v>
      </c>
      <c r="N713" s="27">
        <v>7000000000</v>
      </c>
      <c r="O713" s="28">
        <v>5.0000000000000001E-3</v>
      </c>
      <c r="P713" s="28">
        <v>5.0000000000000001E-3</v>
      </c>
      <c r="Q713" s="2">
        <v>1</v>
      </c>
      <c r="R713" s="2" t="s">
        <v>108</v>
      </c>
      <c r="S713" s="26">
        <v>100</v>
      </c>
      <c r="T713" s="26" t="s">
        <v>1815</v>
      </c>
      <c r="U713" s="26" t="s">
        <v>1815</v>
      </c>
      <c r="V713" s="30"/>
      <c r="W713" s="27" t="s">
        <v>108</v>
      </c>
      <c r="X713" s="27"/>
      <c r="Y713" s="27">
        <f t="shared" si="11"/>
        <v>42003750</v>
      </c>
      <c r="Z713" s="27">
        <v>42003750</v>
      </c>
      <c r="AG713" s="73"/>
      <c r="AH713" s="73"/>
    </row>
    <row r="714" spans="1:34" ht="12.75" customHeight="1">
      <c r="A714" s="2" t="s">
        <v>1673</v>
      </c>
      <c r="B714" s="2" t="s">
        <v>2597</v>
      </c>
      <c r="C714" s="2" t="s">
        <v>2597</v>
      </c>
      <c r="D714" s="2" t="s">
        <v>98</v>
      </c>
      <c r="E714" s="2">
        <v>236</v>
      </c>
      <c r="F714" s="2"/>
      <c r="G714" s="2"/>
      <c r="H714" s="26">
        <v>0.01</v>
      </c>
      <c r="I714" s="26">
        <v>10000</v>
      </c>
      <c r="J714" s="26">
        <v>10000</v>
      </c>
      <c r="K714" s="27">
        <v>300000</v>
      </c>
      <c r="L714" s="27">
        <v>300000000000</v>
      </c>
      <c r="M714" s="27">
        <v>100000</v>
      </c>
      <c r="N714" s="27">
        <v>100000000000</v>
      </c>
      <c r="O714" s="28">
        <v>5.0000000000000001E-3</v>
      </c>
      <c r="P714" s="28">
        <v>5.0000000000000001E-3</v>
      </c>
      <c r="Q714" s="2">
        <v>1</v>
      </c>
      <c r="R714" s="2"/>
      <c r="S714" s="26">
        <v>10</v>
      </c>
      <c r="T714" s="26">
        <v>1</v>
      </c>
      <c r="U714" s="26">
        <v>10</v>
      </c>
      <c r="V714" s="30"/>
      <c r="W714" s="27" t="s">
        <v>200</v>
      </c>
      <c r="X714" s="27" t="s">
        <v>200</v>
      </c>
      <c r="Y714" s="27">
        <f t="shared" si="11"/>
        <v>1043.17</v>
      </c>
      <c r="Z714" s="27"/>
      <c r="AA714" s="6">
        <v>2.8580000000000001</v>
      </c>
    </row>
    <row r="715" spans="1:34" ht="12.75" customHeight="1">
      <c r="A715" s="2" t="s">
        <v>1637</v>
      </c>
      <c r="B715" s="2" t="s">
        <v>2598</v>
      </c>
      <c r="C715" s="2" t="s">
        <v>2598</v>
      </c>
      <c r="D715" s="2" t="s">
        <v>96</v>
      </c>
      <c r="E715" s="2">
        <v>236</v>
      </c>
      <c r="F715" s="2"/>
      <c r="G715" s="2"/>
      <c r="H715" s="26">
        <v>0.01</v>
      </c>
      <c r="I715" s="26">
        <v>10000</v>
      </c>
      <c r="J715" s="26">
        <v>10000</v>
      </c>
      <c r="K715" s="27"/>
      <c r="L715" s="27" t="s">
        <v>166</v>
      </c>
      <c r="M715" s="27">
        <v>200000</v>
      </c>
      <c r="N715" s="27">
        <v>200000000000</v>
      </c>
      <c r="O715" s="28" t="s">
        <v>200</v>
      </c>
      <c r="P715" s="28" t="s">
        <v>200</v>
      </c>
      <c r="Q715" s="2"/>
      <c r="R715" s="2"/>
      <c r="S715" s="26">
        <v>10</v>
      </c>
      <c r="T715" s="26">
        <v>10</v>
      </c>
      <c r="U715" s="26">
        <v>10</v>
      </c>
      <c r="V715" s="30"/>
      <c r="W715" s="27" t="s">
        <v>134</v>
      </c>
      <c r="X715" s="27" t="s">
        <v>151</v>
      </c>
      <c r="Y715" s="27">
        <f t="shared" si="11"/>
        <v>8548300000</v>
      </c>
      <c r="Z715" s="27"/>
      <c r="AA715" s="73">
        <v>23420000</v>
      </c>
    </row>
    <row r="716" spans="1:34" ht="12.75" customHeight="1">
      <c r="A716" s="2" t="s">
        <v>1695</v>
      </c>
      <c r="B716" s="2" t="s">
        <v>2599</v>
      </c>
      <c r="C716" s="2" t="s">
        <v>2599</v>
      </c>
      <c r="D716" s="2" t="s">
        <v>99</v>
      </c>
      <c r="E716" s="2">
        <v>237</v>
      </c>
      <c r="F716" s="2"/>
      <c r="G716" s="2"/>
      <c r="H716" s="26">
        <v>1</v>
      </c>
      <c r="I716" s="26">
        <v>1000000</v>
      </c>
      <c r="J716" s="26">
        <v>1000000</v>
      </c>
      <c r="K716" s="27" t="s">
        <v>200</v>
      </c>
      <c r="L716" s="27" t="s">
        <v>234</v>
      </c>
      <c r="M716" s="27" t="s">
        <v>200</v>
      </c>
      <c r="N716" s="27" t="s">
        <v>234</v>
      </c>
      <c r="O716" s="28">
        <v>50</v>
      </c>
      <c r="P716" s="28">
        <v>5</v>
      </c>
      <c r="Q716" s="2">
        <v>4</v>
      </c>
      <c r="R716" s="2"/>
      <c r="S716" s="26">
        <v>100</v>
      </c>
      <c r="T716" s="26" t="s">
        <v>1815</v>
      </c>
      <c r="U716" s="26" t="s">
        <v>1815</v>
      </c>
      <c r="V716" s="30"/>
      <c r="W716" s="27" t="s">
        <v>200</v>
      </c>
      <c r="X716" s="27"/>
      <c r="Y716" s="27">
        <f t="shared" si="11"/>
        <v>5.1111111111111107E-2</v>
      </c>
      <c r="Z716" s="27"/>
      <c r="AC716" s="6">
        <v>73.599999999999994</v>
      </c>
    </row>
    <row r="717" spans="1:34" ht="12.75" customHeight="1">
      <c r="A717" s="2" t="s">
        <v>1661</v>
      </c>
      <c r="B717" s="2" t="s">
        <v>2600</v>
      </c>
      <c r="C717" s="2" t="s">
        <v>2600</v>
      </c>
      <c r="D717" s="2" t="s">
        <v>97</v>
      </c>
      <c r="E717" s="2">
        <v>237</v>
      </c>
      <c r="F717" s="2"/>
      <c r="G717" s="2"/>
      <c r="H717" s="26">
        <v>1E-3</v>
      </c>
      <c r="I717" s="26">
        <v>1000</v>
      </c>
      <c r="J717" s="26">
        <v>1000</v>
      </c>
      <c r="K717" s="27">
        <v>200000</v>
      </c>
      <c r="L717" s="27">
        <v>200000000000</v>
      </c>
      <c r="M717" s="27">
        <v>70000</v>
      </c>
      <c r="N717" s="27">
        <v>70000000000</v>
      </c>
      <c r="O717" s="28">
        <v>5.0000000000000001E-3</v>
      </c>
      <c r="P717" s="28">
        <v>5.0000000000000001E-3</v>
      </c>
      <c r="Q717" s="2">
        <v>1</v>
      </c>
      <c r="R717" s="2" t="s">
        <v>17</v>
      </c>
      <c r="S717" s="26">
        <v>1</v>
      </c>
      <c r="T717" s="26">
        <v>1</v>
      </c>
      <c r="U717" s="26">
        <v>1</v>
      </c>
      <c r="V717" s="30"/>
      <c r="W717" s="27" t="s">
        <v>200</v>
      </c>
      <c r="X717" s="27" t="s">
        <v>200</v>
      </c>
      <c r="Y717" s="27">
        <f t="shared" si="11"/>
        <v>782560000</v>
      </c>
      <c r="Z717" s="27"/>
      <c r="AA717" s="73">
        <v>2144000</v>
      </c>
    </row>
    <row r="718" spans="1:34" ht="12.75" customHeight="1">
      <c r="A718" s="2" t="s">
        <v>1675</v>
      </c>
      <c r="B718" s="2" t="s">
        <v>2601</v>
      </c>
      <c r="C718" s="2" t="s">
        <v>2601</v>
      </c>
      <c r="D718" s="2" t="s">
        <v>98</v>
      </c>
      <c r="E718" s="2">
        <v>237</v>
      </c>
      <c r="F718" s="2"/>
      <c r="G718" s="2"/>
      <c r="H718" s="26">
        <v>10</v>
      </c>
      <c r="I718" s="26">
        <v>10000000</v>
      </c>
      <c r="J718" s="26">
        <v>10000000</v>
      </c>
      <c r="K718" s="27">
        <v>200000</v>
      </c>
      <c r="L718" s="27">
        <v>200000000000</v>
      </c>
      <c r="M718" s="27">
        <v>2000000</v>
      </c>
      <c r="N718" s="27">
        <v>2000000000000</v>
      </c>
      <c r="O718" s="28">
        <v>5</v>
      </c>
      <c r="P718" s="28">
        <v>0.5</v>
      </c>
      <c r="Q718" s="2">
        <v>3</v>
      </c>
      <c r="R718" s="2"/>
      <c r="S718" s="26">
        <v>1000</v>
      </c>
      <c r="T718" s="26">
        <v>100</v>
      </c>
      <c r="U718" s="26">
        <v>1000</v>
      </c>
      <c r="V718" s="30"/>
      <c r="W718" s="27" t="s">
        <v>200</v>
      </c>
      <c r="X718" s="27" t="s">
        <v>200</v>
      </c>
      <c r="Y718" s="27">
        <f t="shared" si="11"/>
        <v>45.64</v>
      </c>
      <c r="Z718" s="27">
        <v>45.64</v>
      </c>
    </row>
    <row r="719" spans="1:34" ht="12.75" customHeight="1">
      <c r="A719" s="2" t="s">
        <v>1639</v>
      </c>
      <c r="B719" s="2" t="s">
        <v>2602</v>
      </c>
      <c r="C719" s="2" t="s">
        <v>2602</v>
      </c>
      <c r="D719" s="2" t="s">
        <v>96</v>
      </c>
      <c r="E719" s="2">
        <v>237</v>
      </c>
      <c r="F719" s="2"/>
      <c r="G719" s="2"/>
      <c r="H719" s="26">
        <v>1</v>
      </c>
      <c r="I719" s="26">
        <v>1000000</v>
      </c>
      <c r="J719" s="26">
        <v>1000000</v>
      </c>
      <c r="K719" s="27" t="s">
        <v>200</v>
      </c>
      <c r="L719" s="27" t="s">
        <v>234</v>
      </c>
      <c r="M719" s="27" t="s">
        <v>200</v>
      </c>
      <c r="N719" s="27" t="s">
        <v>234</v>
      </c>
      <c r="O719" s="28">
        <v>5</v>
      </c>
      <c r="P719" s="28">
        <v>0.5</v>
      </c>
      <c r="Q719" s="2">
        <v>3</v>
      </c>
      <c r="R719" s="2"/>
      <c r="S719" s="26">
        <v>100</v>
      </c>
      <c r="T719" s="26">
        <v>100</v>
      </c>
      <c r="U719" s="26">
        <v>100</v>
      </c>
      <c r="V719" s="30"/>
      <c r="W719" s="27" t="s">
        <v>200</v>
      </c>
      <c r="X719" s="27"/>
      <c r="Y719" s="27">
        <f t="shared" si="11"/>
        <v>6.7519999999999998</v>
      </c>
      <c r="Z719" s="27">
        <v>6.7519999999999998</v>
      </c>
    </row>
    <row r="720" spans="1:34" ht="12.75" customHeight="1">
      <c r="A720" s="2" t="s">
        <v>1697</v>
      </c>
      <c r="B720" s="2" t="s">
        <v>2603</v>
      </c>
      <c r="C720" s="2" t="s">
        <v>2603</v>
      </c>
      <c r="D720" s="2" t="s">
        <v>99</v>
      </c>
      <c r="E720" s="2">
        <v>238</v>
      </c>
      <c r="F720" s="2"/>
      <c r="G720" s="2"/>
      <c r="H720" s="26">
        <v>1</v>
      </c>
      <c r="I720" s="26">
        <v>1000000</v>
      </c>
      <c r="J720" s="26">
        <v>1000000</v>
      </c>
      <c r="K720" s="27" t="s">
        <v>200</v>
      </c>
      <c r="L720" s="27" t="s">
        <v>234</v>
      </c>
      <c r="M720" s="27" t="s">
        <v>200</v>
      </c>
      <c r="N720" s="27" t="s">
        <v>234</v>
      </c>
      <c r="O720" s="28">
        <v>5</v>
      </c>
      <c r="P720" s="28">
        <v>0.5</v>
      </c>
      <c r="Q720" s="2">
        <v>3</v>
      </c>
      <c r="R720" s="2"/>
      <c r="S720" s="26">
        <v>10</v>
      </c>
      <c r="T720" s="26" t="s">
        <v>1815</v>
      </c>
      <c r="U720" s="26" t="s">
        <v>1815</v>
      </c>
      <c r="V720" s="30"/>
      <c r="W720" s="27" t="s">
        <v>200</v>
      </c>
      <c r="X720" s="27"/>
      <c r="Y720" s="27">
        <f t="shared" si="11"/>
        <v>6.805555555555555E-2</v>
      </c>
      <c r="Z720" s="27"/>
      <c r="AC720" s="6">
        <v>98</v>
      </c>
    </row>
    <row r="721" spans="1:29" ht="12.75" customHeight="1">
      <c r="A721" s="2" t="s">
        <v>1721</v>
      </c>
      <c r="B721" s="2" t="s">
        <v>2604</v>
      </c>
      <c r="C721" s="2" t="s">
        <v>2604</v>
      </c>
      <c r="D721" s="2" t="s">
        <v>100</v>
      </c>
      <c r="E721" s="2">
        <v>238</v>
      </c>
      <c r="F721" s="2"/>
      <c r="G721" s="2"/>
      <c r="H721" s="26">
        <v>10</v>
      </c>
      <c r="I721" s="26">
        <v>10000000</v>
      </c>
      <c r="J721" s="26">
        <v>10000000</v>
      </c>
      <c r="K721" s="27" t="s">
        <v>200</v>
      </c>
      <c r="L721" s="27" t="s">
        <v>234</v>
      </c>
      <c r="M721" s="27" t="s">
        <v>200</v>
      </c>
      <c r="N721" s="27" t="s">
        <v>234</v>
      </c>
      <c r="O721" s="28">
        <v>5</v>
      </c>
      <c r="P721" s="28">
        <v>0.5</v>
      </c>
      <c r="Q721" s="2">
        <v>3</v>
      </c>
      <c r="R721" s="2"/>
      <c r="S721" s="26">
        <v>100</v>
      </c>
      <c r="T721" s="26" t="s">
        <v>1815</v>
      </c>
      <c r="U721" s="26" t="s">
        <v>1815</v>
      </c>
      <c r="V721" s="30"/>
      <c r="W721" s="27" t="s">
        <v>200</v>
      </c>
      <c r="X721" s="27"/>
      <c r="Y721" s="27">
        <f t="shared" si="11"/>
        <v>9.1666666666666674E-2</v>
      </c>
      <c r="Z721" s="27"/>
      <c r="AB721" s="6">
        <v>2.2000000000000002</v>
      </c>
    </row>
    <row r="722" spans="1:29" ht="12.75" customHeight="1">
      <c r="A722" s="2" t="s">
        <v>1663</v>
      </c>
      <c r="B722" s="2" t="s">
        <v>2605</v>
      </c>
      <c r="C722" s="2" t="s">
        <v>2605</v>
      </c>
      <c r="D722" s="2" t="s">
        <v>97</v>
      </c>
      <c r="E722" s="2">
        <v>238</v>
      </c>
      <c r="F722" s="2"/>
      <c r="G722" s="2"/>
      <c r="H722" s="26">
        <v>1</v>
      </c>
      <c r="I722" s="26">
        <v>1000000</v>
      </c>
      <c r="J722" s="26">
        <v>1000000</v>
      </c>
      <c r="K722" s="27" t="s">
        <v>200</v>
      </c>
      <c r="L722" s="27" t="s">
        <v>234</v>
      </c>
      <c r="M722" s="27" t="s">
        <v>200</v>
      </c>
      <c r="N722" s="27" t="s">
        <v>234</v>
      </c>
      <c r="O722" s="28">
        <v>5</v>
      </c>
      <c r="P722" s="28">
        <v>0.05</v>
      </c>
      <c r="Q722" s="2">
        <v>2</v>
      </c>
      <c r="R722" s="2"/>
      <c r="S722" s="26">
        <v>100</v>
      </c>
      <c r="T722" s="26" t="s">
        <v>1815</v>
      </c>
      <c r="U722" s="26" t="s">
        <v>1815</v>
      </c>
      <c r="V722" s="30"/>
      <c r="W722" s="27" t="s">
        <v>200</v>
      </c>
      <c r="X722" s="27"/>
      <c r="Y722" s="27">
        <f t="shared" si="11"/>
        <v>2.0990000000000002</v>
      </c>
      <c r="Z722" s="27">
        <v>2.0990000000000002</v>
      </c>
    </row>
    <row r="723" spans="1:29" ht="12.75" customHeight="1">
      <c r="A723" s="2" t="s">
        <v>1677</v>
      </c>
      <c r="B723" s="2" t="s">
        <v>2606</v>
      </c>
      <c r="C723" s="2" t="s">
        <v>2606</v>
      </c>
      <c r="D723" s="2" t="s">
        <v>98</v>
      </c>
      <c r="E723" s="2">
        <v>238</v>
      </c>
      <c r="F723" s="2"/>
      <c r="G723" s="2"/>
      <c r="H723" s="26">
        <v>0.01</v>
      </c>
      <c r="I723" s="26">
        <v>10000</v>
      </c>
      <c r="J723" s="26">
        <v>10000</v>
      </c>
      <c r="K723" s="27">
        <v>100000</v>
      </c>
      <c r="L723" s="27">
        <v>100000000000</v>
      </c>
      <c r="M723" s="27">
        <v>60000</v>
      </c>
      <c r="N723" s="27">
        <v>60000000000</v>
      </c>
      <c r="O723" s="28">
        <v>5.0000000000000001E-3</v>
      </c>
      <c r="P723" s="28">
        <v>5.0000000000000001E-3</v>
      </c>
      <c r="Q723" s="2">
        <v>1</v>
      </c>
      <c r="R723" s="2"/>
      <c r="S723" s="26">
        <v>1</v>
      </c>
      <c r="T723" s="26">
        <v>0.1</v>
      </c>
      <c r="U723" s="26">
        <v>1</v>
      </c>
      <c r="V723" s="30"/>
      <c r="W723" s="27" t="s">
        <v>200</v>
      </c>
      <c r="X723" s="27" t="s">
        <v>200</v>
      </c>
      <c r="Y723" s="27">
        <f t="shared" si="11"/>
        <v>32010.5</v>
      </c>
      <c r="Z723" s="27"/>
      <c r="AA723" s="6">
        <v>87.7</v>
      </c>
    </row>
    <row r="724" spans="1:29" ht="12.75" customHeight="1">
      <c r="A724" s="2" t="s">
        <v>1643</v>
      </c>
      <c r="B724" s="2" t="s">
        <v>2607</v>
      </c>
      <c r="C724" s="2" t="s">
        <v>2607</v>
      </c>
      <c r="D724" s="2" t="s">
        <v>96</v>
      </c>
      <c r="E724" s="2">
        <v>238</v>
      </c>
      <c r="F724" s="2" t="s">
        <v>162</v>
      </c>
      <c r="G724" s="2"/>
      <c r="H724" s="26">
        <v>1E-3</v>
      </c>
      <c r="I724" s="26">
        <v>1000</v>
      </c>
      <c r="J724" s="26">
        <v>1000</v>
      </c>
      <c r="K724" s="27" t="s">
        <v>200</v>
      </c>
      <c r="L724" s="27" t="s">
        <v>234</v>
      </c>
      <c r="M724" s="27" t="s">
        <v>200</v>
      </c>
      <c r="N724" s="27" t="s">
        <v>234</v>
      </c>
      <c r="O724" s="28" t="s">
        <v>200</v>
      </c>
      <c r="P724" s="28" t="s">
        <v>200</v>
      </c>
      <c r="Q724" s="2"/>
      <c r="R724" s="2"/>
      <c r="S724" s="26">
        <v>1</v>
      </c>
      <c r="T724" s="26" t="s">
        <v>1815</v>
      </c>
      <c r="U724" s="26" t="s">
        <v>1815</v>
      </c>
      <c r="V724" s="30"/>
      <c r="W724" s="27"/>
      <c r="X724" s="27"/>
      <c r="Y724" s="27">
        <f t="shared" si="11"/>
        <v>1630820000000</v>
      </c>
      <c r="Z724" s="27"/>
      <c r="AA724" s="73">
        <v>4468000000</v>
      </c>
    </row>
    <row r="725" spans="1:29" ht="12.75" customHeight="1">
      <c r="A725" s="2" t="s">
        <v>1641</v>
      </c>
      <c r="B725" s="2" t="s">
        <v>2608</v>
      </c>
      <c r="C725" s="2" t="s">
        <v>2608</v>
      </c>
      <c r="D725" s="2" t="s">
        <v>96</v>
      </c>
      <c r="E725" s="2">
        <v>238</v>
      </c>
      <c r="F725" s="2"/>
      <c r="G725" s="2"/>
      <c r="H725" s="26">
        <v>0.01</v>
      </c>
      <c r="I725" s="26">
        <v>10000</v>
      </c>
      <c r="J725" s="26">
        <v>10000</v>
      </c>
      <c r="K725" s="27"/>
      <c r="L725" s="27" t="s">
        <v>166</v>
      </c>
      <c r="M725" s="27" t="s">
        <v>166</v>
      </c>
      <c r="N725" s="27" t="s">
        <v>234</v>
      </c>
      <c r="O725" s="28">
        <v>50</v>
      </c>
      <c r="P725" s="28">
        <v>5</v>
      </c>
      <c r="Q725" s="2">
        <v>4</v>
      </c>
      <c r="R725" s="2" t="s">
        <v>17</v>
      </c>
      <c r="S725" s="26">
        <v>10</v>
      </c>
      <c r="T725" s="26" t="s">
        <v>1815</v>
      </c>
      <c r="U725" s="26">
        <v>10</v>
      </c>
      <c r="V725" s="30"/>
      <c r="W725" s="27" t="s">
        <v>135</v>
      </c>
      <c r="X725" s="27" t="s">
        <v>152</v>
      </c>
      <c r="Y725" s="27">
        <f t="shared" si="11"/>
        <v>1630820000000</v>
      </c>
      <c r="Z725" s="27"/>
      <c r="AA725" s="73">
        <v>4468000000</v>
      </c>
    </row>
    <row r="726" spans="1:29" ht="12.75" customHeight="1">
      <c r="A726" s="2" t="s">
        <v>1699</v>
      </c>
      <c r="B726" s="2" t="s">
        <v>2609</v>
      </c>
      <c r="C726" s="2" t="s">
        <v>2609</v>
      </c>
      <c r="D726" s="2" t="s">
        <v>99</v>
      </c>
      <c r="E726" s="2">
        <v>239</v>
      </c>
      <c r="F726" s="2"/>
      <c r="G726" s="2"/>
      <c r="H726" s="26">
        <v>1</v>
      </c>
      <c r="I726" s="26">
        <v>1000000</v>
      </c>
      <c r="J726" s="26">
        <v>1000000</v>
      </c>
      <c r="K726" s="27" t="s">
        <v>200</v>
      </c>
      <c r="L726" s="27" t="s">
        <v>234</v>
      </c>
      <c r="M726" s="27" t="s">
        <v>200</v>
      </c>
      <c r="N726" s="27" t="s">
        <v>234</v>
      </c>
      <c r="O726" s="28">
        <v>50</v>
      </c>
      <c r="P726" s="28">
        <v>5</v>
      </c>
      <c r="Q726" s="2">
        <v>4</v>
      </c>
      <c r="R726" s="2"/>
      <c r="S726" s="26">
        <v>100</v>
      </c>
      <c r="T726" s="26" t="s">
        <v>1815</v>
      </c>
      <c r="U726" s="26" t="s">
        <v>1815</v>
      </c>
      <c r="V726" s="30"/>
      <c r="W726" s="27" t="s">
        <v>200</v>
      </c>
      <c r="X726" s="27"/>
      <c r="Y726" s="27">
        <f t="shared" si="11"/>
        <v>0.49583333333333335</v>
      </c>
      <c r="Z726" s="27"/>
      <c r="AB726" s="6">
        <v>11.9</v>
      </c>
    </row>
    <row r="727" spans="1:29" ht="12.75" customHeight="1">
      <c r="A727" s="2" t="s">
        <v>1665</v>
      </c>
      <c r="B727" s="2" t="s">
        <v>2610</v>
      </c>
      <c r="C727" s="2" t="s">
        <v>2610</v>
      </c>
      <c r="D727" s="2" t="s">
        <v>97</v>
      </c>
      <c r="E727" s="2">
        <v>239</v>
      </c>
      <c r="F727" s="2"/>
      <c r="G727" s="2"/>
      <c r="H727" s="26">
        <v>10</v>
      </c>
      <c r="I727" s="26">
        <v>10000000</v>
      </c>
      <c r="J727" s="26">
        <v>10000000</v>
      </c>
      <c r="K727" s="27">
        <v>70000</v>
      </c>
      <c r="L727" s="27">
        <v>70000000000</v>
      </c>
      <c r="M727" s="27">
        <v>500000</v>
      </c>
      <c r="N727" s="27">
        <v>500000000000</v>
      </c>
      <c r="O727" s="28">
        <v>5</v>
      </c>
      <c r="P727" s="28">
        <v>0.5</v>
      </c>
      <c r="Q727" s="2">
        <v>3</v>
      </c>
      <c r="R727" s="2"/>
      <c r="S727" s="26">
        <v>100</v>
      </c>
      <c r="T727" s="26">
        <v>100</v>
      </c>
      <c r="U727" s="26">
        <v>100</v>
      </c>
      <c r="V727" s="30"/>
      <c r="W727" s="27" t="s">
        <v>200</v>
      </c>
      <c r="X727" s="27" t="s">
        <v>200</v>
      </c>
      <c r="Y727" s="27">
        <f t="shared" si="11"/>
        <v>2.3559999999999999</v>
      </c>
      <c r="Z727" s="27">
        <v>2.3559999999999999</v>
      </c>
    </row>
    <row r="728" spans="1:29" ht="12.75" customHeight="1">
      <c r="A728" s="2" t="s">
        <v>1679</v>
      </c>
      <c r="B728" s="2" t="s">
        <v>2611</v>
      </c>
      <c r="C728" s="2" t="s">
        <v>2611</v>
      </c>
      <c r="D728" s="2" t="s">
        <v>98</v>
      </c>
      <c r="E728" s="2">
        <v>239</v>
      </c>
      <c r="F728" s="2"/>
      <c r="G728" s="2"/>
      <c r="H728" s="26">
        <v>0.01</v>
      </c>
      <c r="I728" s="26">
        <v>10000</v>
      </c>
      <c r="J728" s="26">
        <v>10000</v>
      </c>
      <c r="K728" s="27">
        <v>100000</v>
      </c>
      <c r="L728" s="27">
        <v>100000000000</v>
      </c>
      <c r="M728" s="27">
        <v>60000</v>
      </c>
      <c r="N728" s="27">
        <v>60000000000</v>
      </c>
      <c r="O728" s="28">
        <v>5.0000000000000001E-3</v>
      </c>
      <c r="P728" s="28">
        <v>5.0000000000000001E-3</v>
      </c>
      <c r="Q728" s="2">
        <v>1</v>
      </c>
      <c r="R728" s="2"/>
      <c r="S728" s="26">
        <v>1</v>
      </c>
      <c r="T728" s="26">
        <v>0.1</v>
      </c>
      <c r="U728" s="26">
        <v>1</v>
      </c>
      <c r="V728" s="30"/>
      <c r="W728" s="27" t="s">
        <v>200</v>
      </c>
      <c r="X728" s="27" t="s">
        <v>200</v>
      </c>
      <c r="Y728" s="27">
        <f t="shared" si="11"/>
        <v>8800150</v>
      </c>
      <c r="Z728" s="27"/>
      <c r="AA728" s="6">
        <v>24110</v>
      </c>
    </row>
    <row r="729" spans="1:29" ht="12.75" customHeight="1">
      <c r="A729" s="2" t="s">
        <v>2730</v>
      </c>
      <c r="B729" s="2" t="s">
        <v>2612</v>
      </c>
      <c r="C729" s="2" t="s">
        <v>2612</v>
      </c>
      <c r="D729" s="2" t="s">
        <v>154</v>
      </c>
      <c r="E729" s="2">
        <v>239</v>
      </c>
      <c r="F729" s="2"/>
      <c r="G729" s="2"/>
      <c r="H729" s="26"/>
      <c r="I729" s="26" t="e">
        <v>#N/A</v>
      </c>
      <c r="J729" s="26"/>
      <c r="K729" s="27">
        <v>100000</v>
      </c>
      <c r="L729" s="27">
        <v>100000000000</v>
      </c>
      <c r="M729" s="27">
        <v>60000</v>
      </c>
      <c r="N729" s="27">
        <v>60000000000</v>
      </c>
      <c r="O729" s="28" t="s">
        <v>200</v>
      </c>
      <c r="P729" s="28" t="s">
        <v>200</v>
      </c>
      <c r="Q729" s="2"/>
      <c r="R729" s="2"/>
      <c r="S729" s="2"/>
      <c r="T729" s="26" t="s">
        <v>1815</v>
      </c>
      <c r="U729" s="26" t="s">
        <v>1815</v>
      </c>
      <c r="V729" s="30"/>
      <c r="W729" s="27" t="s">
        <v>200</v>
      </c>
      <c r="X729" s="27" t="s">
        <v>155</v>
      </c>
      <c r="Y729" s="27">
        <f t="shared" si="11"/>
        <v>8800150</v>
      </c>
      <c r="Z729" s="27"/>
      <c r="AA729" s="6">
        <v>24110</v>
      </c>
    </row>
    <row r="730" spans="1:29" ht="12.75" customHeight="1">
      <c r="A730" s="2" t="s">
        <v>1645</v>
      </c>
      <c r="B730" s="2" t="s">
        <v>2613</v>
      </c>
      <c r="C730" s="2" t="s">
        <v>2613</v>
      </c>
      <c r="D730" s="2" t="s">
        <v>96</v>
      </c>
      <c r="E730" s="2">
        <v>239</v>
      </c>
      <c r="F730" s="2"/>
      <c r="G730" s="2"/>
      <c r="H730" s="26">
        <v>1</v>
      </c>
      <c r="I730" s="26">
        <v>1000000</v>
      </c>
      <c r="J730" s="26">
        <v>1000000</v>
      </c>
      <c r="K730" s="27" t="s">
        <v>200</v>
      </c>
      <c r="L730" s="27" t="s">
        <v>234</v>
      </c>
      <c r="M730" s="27" t="s">
        <v>200</v>
      </c>
      <c r="N730" s="27" t="s">
        <v>234</v>
      </c>
      <c r="O730" s="28">
        <v>50</v>
      </c>
      <c r="P730" s="28">
        <v>5</v>
      </c>
      <c r="Q730" s="2">
        <v>4</v>
      </c>
      <c r="R730" s="2"/>
      <c r="S730" s="26">
        <v>100</v>
      </c>
      <c r="T730" s="26">
        <v>100</v>
      </c>
      <c r="U730" s="26">
        <v>100</v>
      </c>
      <c r="V730" s="30"/>
      <c r="W730" s="27" t="s">
        <v>200</v>
      </c>
      <c r="X730" s="27"/>
      <c r="Y730" s="27">
        <f t="shared" si="11"/>
        <v>1.6284722222222221E-2</v>
      </c>
      <c r="Z730" s="27"/>
      <c r="AC730" s="6">
        <v>23.45</v>
      </c>
    </row>
    <row r="731" spans="1:29" ht="12.75" customHeight="1">
      <c r="A731" s="2" t="s">
        <v>1701</v>
      </c>
      <c r="B731" s="2" t="s">
        <v>2614</v>
      </c>
      <c r="C731" s="2" t="s">
        <v>2614</v>
      </c>
      <c r="D731" s="2" t="s">
        <v>99</v>
      </c>
      <c r="E731" s="2">
        <v>240</v>
      </c>
      <c r="F731" s="2"/>
      <c r="G731" s="2"/>
      <c r="H731" s="26">
        <v>1</v>
      </c>
      <c r="I731" s="26">
        <v>1000000</v>
      </c>
      <c r="J731" s="26">
        <v>1000000</v>
      </c>
      <c r="K731" s="27" t="s">
        <v>200</v>
      </c>
      <c r="L731" s="27" t="s">
        <v>234</v>
      </c>
      <c r="M731" s="27" t="s">
        <v>200</v>
      </c>
      <c r="N731" s="27" t="s">
        <v>234</v>
      </c>
      <c r="O731" s="28">
        <v>5</v>
      </c>
      <c r="P731" s="28">
        <v>0.5</v>
      </c>
      <c r="Q731" s="2">
        <v>3</v>
      </c>
      <c r="R731" s="2"/>
      <c r="S731" s="26">
        <v>10</v>
      </c>
      <c r="T731" s="26" t="s">
        <v>1815</v>
      </c>
      <c r="U731" s="26" t="s">
        <v>1815</v>
      </c>
      <c r="V731" s="30"/>
      <c r="W731" s="27" t="s">
        <v>200</v>
      </c>
      <c r="X731" s="27"/>
      <c r="Y731" s="27">
        <f t="shared" si="11"/>
        <v>2.1166666666666667</v>
      </c>
      <c r="Z731" s="27"/>
      <c r="AB731" s="6">
        <v>50.8</v>
      </c>
    </row>
    <row r="732" spans="1:29" ht="12.75" customHeight="1">
      <c r="A732" s="2" t="s">
        <v>1723</v>
      </c>
      <c r="B732" s="2" t="s">
        <v>2615</v>
      </c>
      <c r="C732" s="2" t="s">
        <v>2615</v>
      </c>
      <c r="D732" s="2" t="s">
        <v>100</v>
      </c>
      <c r="E732" s="2">
        <v>240</v>
      </c>
      <c r="F732" s="2"/>
      <c r="G732" s="2"/>
      <c r="H732" s="26">
        <v>0.1</v>
      </c>
      <c r="I732" s="26">
        <v>100000</v>
      </c>
      <c r="J732" s="26">
        <v>100000</v>
      </c>
      <c r="K732" s="27">
        <v>400000</v>
      </c>
      <c r="L732" s="27">
        <v>400000000000</v>
      </c>
      <c r="M732" s="27">
        <v>300000</v>
      </c>
      <c r="N732" s="27">
        <v>300000000000</v>
      </c>
      <c r="O732" s="28">
        <v>5.0000000000000001E-3</v>
      </c>
      <c r="P732" s="28">
        <v>5.0000000000000001E-3</v>
      </c>
      <c r="Q732" s="2">
        <v>1</v>
      </c>
      <c r="R732" s="2"/>
      <c r="S732" s="26">
        <v>100</v>
      </c>
      <c r="T732" s="26" t="s">
        <v>1815</v>
      </c>
      <c r="U732" s="26" t="s">
        <v>1815</v>
      </c>
      <c r="V732" s="30"/>
      <c r="W732" s="27" t="s">
        <v>200</v>
      </c>
      <c r="X732" s="27" t="s">
        <v>200</v>
      </c>
      <c r="Y732" s="27">
        <f t="shared" si="11"/>
        <v>27</v>
      </c>
      <c r="Z732" s="27">
        <v>27</v>
      </c>
    </row>
    <row r="733" spans="1:29" ht="12.75" customHeight="1">
      <c r="A733" s="2" t="s">
        <v>1667</v>
      </c>
      <c r="B733" s="2" t="s">
        <v>2616</v>
      </c>
      <c r="C733" s="2" t="s">
        <v>2616</v>
      </c>
      <c r="D733" s="2" t="s">
        <v>97</v>
      </c>
      <c r="E733" s="2">
        <v>240</v>
      </c>
      <c r="F733" s="2"/>
      <c r="G733" s="2"/>
      <c r="H733" s="26">
        <v>1</v>
      </c>
      <c r="I733" s="26">
        <v>1000000</v>
      </c>
      <c r="J733" s="26">
        <v>1000000</v>
      </c>
      <c r="K733" s="27" t="s">
        <v>200</v>
      </c>
      <c r="L733" s="27" t="s">
        <v>234</v>
      </c>
      <c r="M733" s="27" t="s">
        <v>200</v>
      </c>
      <c r="N733" s="27" t="s">
        <v>234</v>
      </c>
      <c r="O733" s="28">
        <v>50</v>
      </c>
      <c r="P733" s="28">
        <v>5</v>
      </c>
      <c r="Q733" s="2">
        <v>4</v>
      </c>
      <c r="R733" s="2"/>
      <c r="S733" s="26">
        <v>10</v>
      </c>
      <c r="T733" s="26">
        <v>10</v>
      </c>
      <c r="U733" s="26">
        <v>10</v>
      </c>
      <c r="V733" s="30"/>
      <c r="W733" s="27" t="s">
        <v>200</v>
      </c>
      <c r="X733" s="27"/>
      <c r="Y733" s="27">
        <f t="shared" si="11"/>
        <v>4.2986111111111107E-2</v>
      </c>
      <c r="Z733" s="27"/>
      <c r="AC733" s="6">
        <v>61.9</v>
      </c>
    </row>
    <row r="734" spans="1:29" ht="12.75" customHeight="1">
      <c r="A734" s="2" t="s">
        <v>1681</v>
      </c>
      <c r="B734" s="2" t="s">
        <v>2617</v>
      </c>
      <c r="C734" s="2" t="s">
        <v>2617</v>
      </c>
      <c r="D734" s="2" t="s">
        <v>98</v>
      </c>
      <c r="E734" s="2">
        <v>240</v>
      </c>
      <c r="F734" s="2"/>
      <c r="G734" s="2"/>
      <c r="H734" s="26">
        <v>1E-3</v>
      </c>
      <c r="I734" s="26">
        <v>1000</v>
      </c>
      <c r="J734" s="26">
        <v>1000</v>
      </c>
      <c r="K734" s="27">
        <v>100000</v>
      </c>
      <c r="L734" s="27">
        <v>100000000000</v>
      </c>
      <c r="M734" s="27">
        <v>60000</v>
      </c>
      <c r="N734" s="27">
        <v>60000000000</v>
      </c>
      <c r="O734" s="28">
        <v>5.0000000000000001E-3</v>
      </c>
      <c r="P734" s="28">
        <v>5.0000000000000001E-3</v>
      </c>
      <c r="Q734" s="2">
        <v>1</v>
      </c>
      <c r="R734" s="2"/>
      <c r="S734" s="26">
        <v>1</v>
      </c>
      <c r="T734" s="26">
        <v>0.1</v>
      </c>
      <c r="U734" s="26">
        <v>1</v>
      </c>
      <c r="V734" s="30"/>
      <c r="W734" s="27" t="s">
        <v>200</v>
      </c>
      <c r="X734" s="27" t="s">
        <v>200</v>
      </c>
      <c r="Y734" s="27">
        <f t="shared" si="11"/>
        <v>2394765</v>
      </c>
      <c r="Z734" s="27"/>
      <c r="AA734" s="6">
        <v>6561</v>
      </c>
    </row>
    <row r="735" spans="1:29" ht="24" customHeight="1">
      <c r="A735" s="2" t="s">
        <v>1647</v>
      </c>
      <c r="B735" s="2" t="s">
        <v>2618</v>
      </c>
      <c r="C735" s="2" t="s">
        <v>2618</v>
      </c>
      <c r="D735" s="2" t="s">
        <v>96</v>
      </c>
      <c r="E735" s="2">
        <v>240</v>
      </c>
      <c r="F735" s="2"/>
      <c r="G735" s="2"/>
      <c r="H735" s="26">
        <v>10</v>
      </c>
      <c r="I735" s="26">
        <v>10000000</v>
      </c>
      <c r="J735" s="26">
        <v>10000000</v>
      </c>
      <c r="K735" s="27" t="s">
        <v>200</v>
      </c>
      <c r="L735" s="27" t="s">
        <v>234</v>
      </c>
      <c r="M735" s="27" t="s">
        <v>200</v>
      </c>
      <c r="N735" s="27" t="s">
        <v>234</v>
      </c>
      <c r="O735" s="28">
        <v>5</v>
      </c>
      <c r="P735" s="28">
        <v>0.5</v>
      </c>
      <c r="Q735" s="2">
        <v>3</v>
      </c>
      <c r="R735" s="2"/>
      <c r="S735" s="26">
        <v>1000</v>
      </c>
      <c r="T735" s="26">
        <v>100</v>
      </c>
      <c r="U735" s="26">
        <v>1000</v>
      </c>
      <c r="V735" s="30" t="s">
        <v>184</v>
      </c>
      <c r="W735" s="27" t="s">
        <v>200</v>
      </c>
      <c r="X735" s="27"/>
      <c r="Y735" s="27">
        <f t="shared" si="11"/>
        <v>0.58750000000000002</v>
      </c>
      <c r="Z735" s="27"/>
      <c r="AB735" s="6">
        <v>14.1</v>
      </c>
    </row>
    <row r="736" spans="1:29" ht="38.25" customHeight="1">
      <c r="A736" s="2" t="s">
        <v>2679</v>
      </c>
      <c r="B736" s="2" t="s">
        <v>2686</v>
      </c>
      <c r="C736" s="2" t="s">
        <v>2618</v>
      </c>
      <c r="D736" s="2" t="s">
        <v>96</v>
      </c>
      <c r="E736" s="2">
        <v>240</v>
      </c>
      <c r="F736" s="64" t="s">
        <v>17</v>
      </c>
      <c r="G736" s="2"/>
      <c r="H736" s="26">
        <v>1</v>
      </c>
      <c r="I736" s="26">
        <v>1000000</v>
      </c>
      <c r="J736" s="26">
        <v>1000000</v>
      </c>
      <c r="K736" s="27" t="s">
        <v>200</v>
      </c>
      <c r="L736" s="27" t="s">
        <v>234</v>
      </c>
      <c r="M736" s="27" t="s">
        <v>200</v>
      </c>
      <c r="N736" s="27" t="s">
        <v>234</v>
      </c>
      <c r="O736" s="28">
        <v>5</v>
      </c>
      <c r="P736" s="28">
        <v>0.5</v>
      </c>
      <c r="Q736" s="2">
        <v>3</v>
      </c>
      <c r="R736" s="2" t="s">
        <v>17</v>
      </c>
      <c r="S736" s="26">
        <v>10</v>
      </c>
      <c r="T736" s="26">
        <v>0</v>
      </c>
      <c r="U736" s="26">
        <v>10</v>
      </c>
      <c r="V736" s="30" t="s">
        <v>184</v>
      </c>
      <c r="W736" s="27" t="s">
        <v>200</v>
      </c>
      <c r="X736" s="27"/>
      <c r="Y736" s="27">
        <f t="shared" si="11"/>
        <v>0.58750000000000002</v>
      </c>
      <c r="Z736" s="27"/>
      <c r="AB736" s="6">
        <v>14.1</v>
      </c>
    </row>
    <row r="737" spans="1:29" ht="12.75" customHeight="1">
      <c r="A737" s="2" t="s">
        <v>1703</v>
      </c>
      <c r="B737" s="2" t="s">
        <v>2619</v>
      </c>
      <c r="C737" s="2" t="s">
        <v>2619</v>
      </c>
      <c r="D737" s="2" t="s">
        <v>99</v>
      </c>
      <c r="E737" s="2">
        <v>241</v>
      </c>
      <c r="F737" s="2"/>
      <c r="G737" s="2"/>
      <c r="H737" s="26">
        <v>0.01</v>
      </c>
      <c r="I737" s="26">
        <v>10000</v>
      </c>
      <c r="J737" s="26">
        <v>10000</v>
      </c>
      <c r="K737" s="27">
        <v>100000</v>
      </c>
      <c r="L737" s="27">
        <v>100000000000</v>
      </c>
      <c r="M737" s="27">
        <v>60000</v>
      </c>
      <c r="N737" s="27">
        <v>60000000000</v>
      </c>
      <c r="O737" s="28">
        <v>5.0000000000000001E-3</v>
      </c>
      <c r="P737" s="28">
        <v>5.0000000000000001E-3</v>
      </c>
      <c r="Q737" s="2">
        <v>1</v>
      </c>
      <c r="R737" s="2"/>
      <c r="S737" s="26">
        <v>1</v>
      </c>
      <c r="T737" s="26">
        <v>0.1</v>
      </c>
      <c r="U737" s="26">
        <v>1</v>
      </c>
      <c r="V737" s="30"/>
      <c r="W737" s="27" t="s">
        <v>130</v>
      </c>
      <c r="X737" s="27" t="s">
        <v>200</v>
      </c>
      <c r="Y737" s="27">
        <f t="shared" si="11"/>
        <v>157899</v>
      </c>
      <c r="Z737" s="27"/>
      <c r="AA737" s="6">
        <v>432.6</v>
      </c>
    </row>
    <row r="738" spans="1:29" ht="12.75" customHeight="1">
      <c r="A738" s="2" t="s">
        <v>2728</v>
      </c>
      <c r="B738" s="2" t="s">
        <v>2620</v>
      </c>
      <c r="C738" s="2" t="s">
        <v>2620</v>
      </c>
      <c r="D738" s="2" t="s">
        <v>165</v>
      </c>
      <c r="E738" s="2">
        <v>241</v>
      </c>
      <c r="F738" s="2"/>
      <c r="G738" s="2"/>
      <c r="H738" s="26"/>
      <c r="I738" s="26" t="e">
        <v>#N/A</v>
      </c>
      <c r="J738" s="26"/>
      <c r="K738" s="27">
        <v>100000</v>
      </c>
      <c r="L738" s="27">
        <v>100000000000</v>
      </c>
      <c r="M738" s="27">
        <v>60000</v>
      </c>
      <c r="N738" s="27">
        <v>60000000000</v>
      </c>
      <c r="O738" s="28" t="s">
        <v>200</v>
      </c>
      <c r="P738" s="28" t="s">
        <v>200</v>
      </c>
      <c r="Q738" s="2"/>
      <c r="R738" s="2" t="s">
        <v>206</v>
      </c>
      <c r="S738" s="2"/>
      <c r="T738" s="26" t="s">
        <v>1815</v>
      </c>
      <c r="U738" s="26" t="s">
        <v>1815</v>
      </c>
      <c r="V738" s="30"/>
      <c r="W738" s="27" t="s">
        <v>200</v>
      </c>
      <c r="X738" s="27" t="s">
        <v>155</v>
      </c>
      <c r="Y738" s="27">
        <f t="shared" si="11"/>
        <v>157935.5</v>
      </c>
      <c r="Z738" s="27"/>
      <c r="AA738" s="6">
        <v>432.7</v>
      </c>
    </row>
    <row r="739" spans="1:29" ht="12.75" customHeight="1">
      <c r="A739" s="2" t="s">
        <v>1725</v>
      </c>
      <c r="B739" s="2" t="s">
        <v>2621</v>
      </c>
      <c r="C739" s="2" t="s">
        <v>2621</v>
      </c>
      <c r="D739" s="2" t="s">
        <v>100</v>
      </c>
      <c r="E739" s="2">
        <v>241</v>
      </c>
      <c r="F739" s="2"/>
      <c r="G739" s="2"/>
      <c r="H739" s="26">
        <v>1</v>
      </c>
      <c r="I739" s="26">
        <v>1000000</v>
      </c>
      <c r="J739" s="26">
        <v>1000000</v>
      </c>
      <c r="K739" s="27">
        <v>20000</v>
      </c>
      <c r="L739" s="27">
        <v>20000000000</v>
      </c>
      <c r="M739" s="27">
        <v>100000</v>
      </c>
      <c r="N739" s="27">
        <v>100000000000</v>
      </c>
      <c r="O739" s="28">
        <v>5</v>
      </c>
      <c r="P739" s="28">
        <v>0.05</v>
      </c>
      <c r="Q739" s="2">
        <v>2</v>
      </c>
      <c r="R739" s="2"/>
      <c r="S739" s="26">
        <v>100</v>
      </c>
      <c r="T739" s="26" t="s">
        <v>1815</v>
      </c>
      <c r="U739" s="26" t="s">
        <v>1815</v>
      </c>
      <c r="V739" s="30"/>
      <c r="W739" s="27" t="s">
        <v>200</v>
      </c>
      <c r="X739" s="27" t="s">
        <v>200</v>
      </c>
      <c r="Y739" s="27">
        <f t="shared" si="11"/>
        <v>32.799999999999997</v>
      </c>
      <c r="Z739" s="27">
        <v>32.799999999999997</v>
      </c>
    </row>
    <row r="740" spans="1:29" ht="12.75" customHeight="1">
      <c r="A740" s="2" t="s">
        <v>1683</v>
      </c>
      <c r="B740" s="2" t="s">
        <v>2622</v>
      </c>
      <c r="C740" s="2" t="s">
        <v>2622</v>
      </c>
      <c r="D740" s="2" t="s">
        <v>98</v>
      </c>
      <c r="E740" s="2">
        <v>241</v>
      </c>
      <c r="F740" s="2"/>
      <c r="G740" s="2"/>
      <c r="H740" s="26">
        <v>0.1</v>
      </c>
      <c r="I740" s="26">
        <v>100000</v>
      </c>
      <c r="J740" s="26">
        <v>100000</v>
      </c>
      <c r="K740" s="27">
        <v>400000</v>
      </c>
      <c r="L740" s="27">
        <v>400000000000</v>
      </c>
      <c r="M740" s="27">
        <v>3000000</v>
      </c>
      <c r="N740" s="27">
        <v>3000000000000</v>
      </c>
      <c r="O740" s="28">
        <v>5.0000000000000001E-3</v>
      </c>
      <c r="P740" s="28">
        <v>5.0000000000000001E-3</v>
      </c>
      <c r="Q740" s="2">
        <v>1</v>
      </c>
      <c r="R740" s="2"/>
      <c r="S740" s="26">
        <v>100</v>
      </c>
      <c r="T740" s="26">
        <v>10</v>
      </c>
      <c r="U740" s="26">
        <v>100</v>
      </c>
      <c r="V740" s="30"/>
      <c r="W740" s="27" t="s">
        <v>129</v>
      </c>
      <c r="X740" s="27" t="s">
        <v>200</v>
      </c>
      <c r="Y740" s="27">
        <f t="shared" si="11"/>
        <v>5230.085</v>
      </c>
      <c r="Z740" s="27"/>
      <c r="AA740" s="6">
        <v>14.329000000000001</v>
      </c>
    </row>
    <row r="741" spans="1:29" ht="12.75" customHeight="1">
      <c r="A741" s="2" t="s">
        <v>1707</v>
      </c>
      <c r="B741" s="2" t="s">
        <v>2623</v>
      </c>
      <c r="C741" s="2" t="s">
        <v>2623</v>
      </c>
      <c r="D741" s="2" t="s">
        <v>99</v>
      </c>
      <c r="E741" s="2">
        <v>242</v>
      </c>
      <c r="F741" s="2" t="s">
        <v>156</v>
      </c>
      <c r="G741" s="2"/>
      <c r="H741" s="26">
        <v>0.01</v>
      </c>
      <c r="I741" s="26">
        <v>10000</v>
      </c>
      <c r="J741" s="26">
        <v>10000</v>
      </c>
      <c r="K741" s="27">
        <v>100000</v>
      </c>
      <c r="L741" s="27">
        <v>100000000000</v>
      </c>
      <c r="M741" s="27">
        <v>300000</v>
      </c>
      <c r="N741" s="27">
        <v>300000000000</v>
      </c>
      <c r="O741" s="28">
        <v>5.0000000000000001E-3</v>
      </c>
      <c r="P741" s="28">
        <v>5.0000000000000001E-3</v>
      </c>
      <c r="Q741" s="2">
        <v>1</v>
      </c>
      <c r="R741" s="2" t="s">
        <v>17</v>
      </c>
      <c r="S741" s="26">
        <v>1</v>
      </c>
      <c r="T741" s="26">
        <v>0.1</v>
      </c>
      <c r="U741" s="26">
        <v>1</v>
      </c>
      <c r="V741" s="30"/>
      <c r="W741" s="27" t="s">
        <v>129</v>
      </c>
      <c r="X741" s="27" t="s">
        <v>200</v>
      </c>
      <c r="Y741" s="27">
        <f t="shared" si="11"/>
        <v>51465</v>
      </c>
      <c r="Z741" s="27"/>
      <c r="AA741" s="6">
        <v>141</v>
      </c>
    </row>
    <row r="742" spans="1:29" ht="12.75" customHeight="1">
      <c r="A742" s="2" t="s">
        <v>1705</v>
      </c>
      <c r="B742" s="2" t="s">
        <v>2624</v>
      </c>
      <c r="C742" s="2" t="s">
        <v>2624</v>
      </c>
      <c r="D742" s="2" t="s">
        <v>99</v>
      </c>
      <c r="E742" s="2">
        <v>242</v>
      </c>
      <c r="F742" s="2"/>
      <c r="G742" s="2"/>
      <c r="H742" s="26">
        <v>1</v>
      </c>
      <c r="I742" s="26">
        <v>1000000</v>
      </c>
      <c r="J742" s="26">
        <v>1000000</v>
      </c>
      <c r="K742" s="27" t="s">
        <v>200</v>
      </c>
      <c r="L742" s="27" t="s">
        <v>234</v>
      </c>
      <c r="M742" s="27" t="s">
        <v>200</v>
      </c>
      <c r="N742" s="27" t="s">
        <v>234</v>
      </c>
      <c r="O742" s="28">
        <v>5</v>
      </c>
      <c r="P742" s="28">
        <v>0.05</v>
      </c>
      <c r="Q742" s="2">
        <v>2</v>
      </c>
      <c r="R742" s="2"/>
      <c r="S742" s="26">
        <v>1000</v>
      </c>
      <c r="T742" s="26">
        <v>1000</v>
      </c>
      <c r="U742" s="26">
        <v>1000</v>
      </c>
      <c r="V742" s="30"/>
      <c r="W742" s="27" t="s">
        <v>200</v>
      </c>
      <c r="X742" s="27"/>
      <c r="Y742" s="27">
        <f t="shared" si="11"/>
        <v>0.66749999999999998</v>
      </c>
      <c r="Z742" s="27"/>
      <c r="AB742" s="6">
        <v>16.02</v>
      </c>
    </row>
    <row r="743" spans="1:29" ht="12.75" customHeight="1">
      <c r="A743" s="2" t="s">
        <v>1727</v>
      </c>
      <c r="B743" s="2" t="s">
        <v>2625</v>
      </c>
      <c r="C743" s="2" t="s">
        <v>2625</v>
      </c>
      <c r="D743" s="2" t="s">
        <v>100</v>
      </c>
      <c r="E743" s="2">
        <v>242</v>
      </c>
      <c r="F743" s="2"/>
      <c r="G743" s="2"/>
      <c r="H743" s="26">
        <v>0.1</v>
      </c>
      <c r="I743" s="26">
        <v>100000</v>
      </c>
      <c r="J743" s="26">
        <v>100000</v>
      </c>
      <c r="K743" s="27">
        <v>400000</v>
      </c>
      <c r="L743" s="27">
        <v>400000000000</v>
      </c>
      <c r="M743" s="27">
        <v>40000</v>
      </c>
      <c r="N743" s="27">
        <v>40000000000</v>
      </c>
      <c r="O743" s="28">
        <v>5.0000000000000001E-3</v>
      </c>
      <c r="P743" s="28">
        <v>5.0000000000000001E-3</v>
      </c>
      <c r="Q743" s="2">
        <v>1</v>
      </c>
      <c r="R743" s="2"/>
      <c r="S743" s="26">
        <v>100</v>
      </c>
      <c r="T743" s="26">
        <v>10</v>
      </c>
      <c r="U743" s="26">
        <v>100</v>
      </c>
      <c r="V743" s="30"/>
      <c r="W743" s="27" t="s">
        <v>200</v>
      </c>
      <c r="X743" s="27" t="s">
        <v>200</v>
      </c>
      <c r="Y743" s="27">
        <f t="shared" si="11"/>
        <v>162.80000000000001</v>
      </c>
      <c r="Z743" s="27">
        <v>162.80000000000001</v>
      </c>
    </row>
    <row r="744" spans="1:29" ht="12.75" customHeight="1">
      <c r="A744" s="2" t="s">
        <v>1685</v>
      </c>
      <c r="B744" s="2" t="s">
        <v>2626</v>
      </c>
      <c r="C744" s="2" t="s">
        <v>2626</v>
      </c>
      <c r="D744" s="2" t="s">
        <v>98</v>
      </c>
      <c r="E744" s="2">
        <v>242</v>
      </c>
      <c r="F744" s="2"/>
      <c r="G744" s="2"/>
      <c r="H744" s="26">
        <v>0.01</v>
      </c>
      <c r="I744" s="26">
        <v>10000</v>
      </c>
      <c r="J744" s="26">
        <v>10000</v>
      </c>
      <c r="K744" s="27">
        <v>100000</v>
      </c>
      <c r="L744" s="27">
        <v>100000000000</v>
      </c>
      <c r="M744" s="27">
        <v>70000</v>
      </c>
      <c r="N744" s="27">
        <v>70000000000</v>
      </c>
      <c r="O744" s="28">
        <v>5.0000000000000001E-3</v>
      </c>
      <c r="P744" s="28">
        <v>5.0000000000000001E-3</v>
      </c>
      <c r="Q744" s="2">
        <v>1</v>
      </c>
      <c r="R744" s="2"/>
      <c r="S744" s="26">
        <v>1</v>
      </c>
      <c r="T744" s="26">
        <v>0.1</v>
      </c>
      <c r="U744" s="26">
        <v>1</v>
      </c>
      <c r="V744" s="30"/>
      <c r="W744" s="27" t="s">
        <v>200</v>
      </c>
      <c r="X744" s="27" t="s">
        <v>157</v>
      </c>
      <c r="Y744" s="27">
        <f t="shared" si="11"/>
        <v>136875000</v>
      </c>
      <c r="Z744" s="27"/>
      <c r="AA744" s="73">
        <v>375000</v>
      </c>
    </row>
    <row r="745" spans="1:29" ht="12.75" customHeight="1">
      <c r="A745" s="2" t="s">
        <v>1709</v>
      </c>
      <c r="B745" s="2" t="s">
        <v>2627</v>
      </c>
      <c r="C745" s="2" t="s">
        <v>2627</v>
      </c>
      <c r="D745" s="2" t="s">
        <v>99</v>
      </c>
      <c r="E745" s="2">
        <v>243</v>
      </c>
      <c r="F745" s="2"/>
      <c r="G745" s="2"/>
      <c r="H745" s="26">
        <v>1E-3</v>
      </c>
      <c r="I745" s="26">
        <v>1000</v>
      </c>
      <c r="J745" s="26">
        <v>1000</v>
      </c>
      <c r="K745" s="27">
        <v>50000</v>
      </c>
      <c r="L745" s="27">
        <v>50000000000</v>
      </c>
      <c r="M745" s="27">
        <v>200000</v>
      </c>
      <c r="N745" s="27">
        <v>200000000000</v>
      </c>
      <c r="O745" s="28">
        <v>5.0000000000000001E-3</v>
      </c>
      <c r="P745" s="28">
        <v>5.0000000000000001E-3</v>
      </c>
      <c r="Q745" s="2">
        <v>1</v>
      </c>
      <c r="R745" s="2" t="s">
        <v>17</v>
      </c>
      <c r="S745" s="26">
        <v>1</v>
      </c>
      <c r="T745" s="26">
        <v>0.1</v>
      </c>
      <c r="U745" s="26">
        <v>1</v>
      </c>
      <c r="V745" s="30"/>
      <c r="W745" s="27" t="s">
        <v>129</v>
      </c>
      <c r="X745" s="27" t="s">
        <v>200</v>
      </c>
      <c r="Y745" s="27">
        <f t="shared" si="11"/>
        <v>2687860</v>
      </c>
      <c r="Z745" s="27"/>
      <c r="AA745" s="6">
        <v>7364</v>
      </c>
    </row>
    <row r="746" spans="1:29" ht="12.75" customHeight="1">
      <c r="A746" s="2" t="s">
        <v>1729</v>
      </c>
      <c r="B746" s="2" t="s">
        <v>2628</v>
      </c>
      <c r="C746" s="2" t="s">
        <v>2628</v>
      </c>
      <c r="D746" s="2" t="s">
        <v>100</v>
      </c>
      <c r="E746" s="2">
        <v>243</v>
      </c>
      <c r="F746" s="2"/>
      <c r="G746" s="2"/>
      <c r="H746" s="26">
        <v>0.01</v>
      </c>
      <c r="I746" s="26">
        <v>10000</v>
      </c>
      <c r="J746" s="26">
        <v>10000</v>
      </c>
      <c r="K746" s="27">
        <v>90000</v>
      </c>
      <c r="L746" s="27">
        <v>90000000000</v>
      </c>
      <c r="M746" s="27">
        <v>200000</v>
      </c>
      <c r="N746" s="27">
        <v>200000000000</v>
      </c>
      <c r="O746" s="28">
        <v>5.0000000000000001E-3</v>
      </c>
      <c r="P746" s="28">
        <v>5.0000000000000001E-3</v>
      </c>
      <c r="Q746" s="2">
        <v>1</v>
      </c>
      <c r="R746" s="2"/>
      <c r="S746" s="26">
        <v>1</v>
      </c>
      <c r="T746" s="26">
        <v>1</v>
      </c>
      <c r="U746" s="26">
        <v>1</v>
      </c>
      <c r="V746" s="30"/>
      <c r="W746" s="27" t="s">
        <v>200</v>
      </c>
      <c r="X746" s="27" t="s">
        <v>200</v>
      </c>
      <c r="Y746" s="27">
        <f t="shared" si="11"/>
        <v>10621.5</v>
      </c>
      <c r="Z746" s="27"/>
      <c r="AA746" s="6">
        <v>29.1</v>
      </c>
    </row>
    <row r="747" spans="1:29" ht="12.75" customHeight="1">
      <c r="A747" s="2" t="s">
        <v>1687</v>
      </c>
      <c r="B747" s="2" t="s">
        <v>2629</v>
      </c>
      <c r="C747" s="2" t="s">
        <v>2629</v>
      </c>
      <c r="D747" s="2" t="s">
        <v>98</v>
      </c>
      <c r="E747" s="2">
        <v>243</v>
      </c>
      <c r="F747" s="2"/>
      <c r="G747" s="2"/>
      <c r="H747" s="26">
        <v>10</v>
      </c>
      <c r="I747" s="26">
        <v>10000000</v>
      </c>
      <c r="J747" s="26">
        <v>10000000</v>
      </c>
      <c r="K747" s="27" t="s">
        <v>200</v>
      </c>
      <c r="L747" s="27" t="s">
        <v>234</v>
      </c>
      <c r="M747" s="27" t="s">
        <v>200</v>
      </c>
      <c r="N747" s="27" t="s">
        <v>234</v>
      </c>
      <c r="O747" s="28">
        <v>50</v>
      </c>
      <c r="P747" s="28">
        <v>5</v>
      </c>
      <c r="Q747" s="2">
        <v>4</v>
      </c>
      <c r="R747" s="2"/>
      <c r="S747" s="26">
        <v>1000</v>
      </c>
      <c r="T747" s="26">
        <v>1000</v>
      </c>
      <c r="U747" s="26">
        <v>1000</v>
      </c>
      <c r="V747" s="30"/>
      <c r="W747" s="27" t="s">
        <v>200</v>
      </c>
      <c r="X747" s="27"/>
      <c r="Y747" s="27">
        <f t="shared" si="11"/>
        <v>0.20650000000000002</v>
      </c>
      <c r="Z747" s="27"/>
      <c r="AB747" s="6">
        <v>4.9560000000000004</v>
      </c>
    </row>
    <row r="748" spans="1:29" ht="12.75" customHeight="1">
      <c r="A748" s="2" t="s">
        <v>1713</v>
      </c>
      <c r="B748" s="2" t="s">
        <v>2630</v>
      </c>
      <c r="C748" s="2" t="s">
        <v>2630</v>
      </c>
      <c r="D748" s="2" t="s">
        <v>99</v>
      </c>
      <c r="E748" s="2">
        <v>244</v>
      </c>
      <c r="F748" s="2" t="s">
        <v>156</v>
      </c>
      <c r="G748" s="2"/>
      <c r="H748" s="26">
        <v>10</v>
      </c>
      <c r="I748" s="26">
        <v>10000000</v>
      </c>
      <c r="J748" s="26">
        <v>10000000</v>
      </c>
      <c r="K748" s="27" t="s">
        <v>200</v>
      </c>
      <c r="L748" s="27" t="s">
        <v>234</v>
      </c>
      <c r="M748" s="27" t="s">
        <v>200</v>
      </c>
      <c r="N748" s="27" t="s">
        <v>234</v>
      </c>
      <c r="O748" s="28">
        <v>5</v>
      </c>
      <c r="P748" s="28">
        <v>0.5</v>
      </c>
      <c r="Q748" s="2">
        <v>3</v>
      </c>
      <c r="R748" s="2"/>
      <c r="S748" s="26">
        <v>10000</v>
      </c>
      <c r="T748" s="26" t="s">
        <v>1815</v>
      </c>
      <c r="U748" s="26" t="s">
        <v>1815</v>
      </c>
      <c r="V748" s="30"/>
      <c r="W748" s="27" t="s">
        <v>200</v>
      </c>
      <c r="X748" s="27"/>
      <c r="Y748" s="27">
        <f t="shared" si="11"/>
        <v>1.8055555555555554E-2</v>
      </c>
      <c r="Z748" s="27"/>
      <c r="AC748" s="6">
        <v>26</v>
      </c>
    </row>
    <row r="749" spans="1:29" ht="12.75" customHeight="1">
      <c r="A749" s="2" t="s">
        <v>1711</v>
      </c>
      <c r="B749" s="2" t="s">
        <v>2631</v>
      </c>
      <c r="C749" s="2" t="s">
        <v>2631</v>
      </c>
      <c r="D749" s="2" t="s">
        <v>99</v>
      </c>
      <c r="E749" s="2">
        <v>244</v>
      </c>
      <c r="F749" s="2"/>
      <c r="G749" s="2"/>
      <c r="H749" s="26">
        <v>1</v>
      </c>
      <c r="I749" s="26">
        <v>1000000</v>
      </c>
      <c r="J749" s="26">
        <v>1000000</v>
      </c>
      <c r="K749" s="27" t="s">
        <v>200</v>
      </c>
      <c r="L749" s="27" t="s">
        <v>234</v>
      </c>
      <c r="M749" s="27">
        <v>90000</v>
      </c>
      <c r="N749" s="27">
        <v>90000000000</v>
      </c>
      <c r="O749" s="28">
        <v>5</v>
      </c>
      <c r="P749" s="28">
        <v>0.5</v>
      </c>
      <c r="Q749" s="2">
        <v>3</v>
      </c>
      <c r="R749" s="2"/>
      <c r="S749" s="26">
        <v>10</v>
      </c>
      <c r="T749" s="26" t="s">
        <v>1815</v>
      </c>
      <c r="U749" s="26" t="s">
        <v>1815</v>
      </c>
      <c r="V749" s="30"/>
      <c r="W749" s="27" t="s">
        <v>200</v>
      </c>
      <c r="X749" s="27" t="s">
        <v>200</v>
      </c>
      <c r="Y749" s="27">
        <f t="shared" si="11"/>
        <v>0.42083333333333334</v>
      </c>
      <c r="Z749" s="27"/>
      <c r="AB749" s="6">
        <v>10.1</v>
      </c>
    </row>
    <row r="750" spans="1:29" ht="12.75" customHeight="1">
      <c r="A750" s="2" t="s">
        <v>1755</v>
      </c>
      <c r="B750" s="2" t="s">
        <v>2632</v>
      </c>
      <c r="C750" s="2" t="s">
        <v>2632</v>
      </c>
      <c r="D750" s="2" t="s">
        <v>101</v>
      </c>
      <c r="E750" s="2">
        <v>244</v>
      </c>
      <c r="F750" s="2"/>
      <c r="G750" s="2"/>
      <c r="H750" s="26">
        <v>10</v>
      </c>
      <c r="I750" s="26">
        <v>10000000</v>
      </c>
      <c r="J750" s="26">
        <v>10000000</v>
      </c>
      <c r="K750" s="27" t="s">
        <v>200</v>
      </c>
      <c r="L750" s="27" t="s">
        <v>234</v>
      </c>
      <c r="M750" s="27" t="s">
        <v>200</v>
      </c>
      <c r="N750" s="27" t="s">
        <v>234</v>
      </c>
      <c r="O750" s="28">
        <v>5</v>
      </c>
      <c r="P750" s="28">
        <v>0.5</v>
      </c>
      <c r="Q750" s="2">
        <v>3</v>
      </c>
      <c r="R750" s="2"/>
      <c r="S750" s="26">
        <v>10000</v>
      </c>
      <c r="T750" s="26" t="s">
        <v>1815</v>
      </c>
      <c r="U750" s="26" t="s">
        <v>1815</v>
      </c>
      <c r="V750" s="30"/>
      <c r="W750" s="27" t="s">
        <v>200</v>
      </c>
      <c r="X750" s="27"/>
      <c r="Y750" s="27">
        <f t="shared" si="11"/>
        <v>1.3472222222222221E-2</v>
      </c>
      <c r="Z750" s="27"/>
      <c r="AC750" s="6">
        <v>19.399999999999999</v>
      </c>
    </row>
    <row r="751" spans="1:29" ht="12.75" customHeight="1">
      <c r="A751" s="2" t="s">
        <v>1731</v>
      </c>
      <c r="B751" s="2" t="s">
        <v>2633</v>
      </c>
      <c r="C751" s="2" t="s">
        <v>2633</v>
      </c>
      <c r="D751" s="2" t="s">
        <v>100</v>
      </c>
      <c r="E751" s="2">
        <v>244</v>
      </c>
      <c r="F751" s="2"/>
      <c r="G751" s="2"/>
      <c r="H751" s="26">
        <v>0.01</v>
      </c>
      <c r="I751" s="26">
        <v>10000</v>
      </c>
      <c r="J751" s="26">
        <v>10000</v>
      </c>
      <c r="K751" s="27">
        <v>200000</v>
      </c>
      <c r="L751" s="27">
        <v>200000000000</v>
      </c>
      <c r="M751" s="27">
        <v>50000</v>
      </c>
      <c r="N751" s="27">
        <v>50000000000</v>
      </c>
      <c r="O751" s="28">
        <v>5.0000000000000001E-3</v>
      </c>
      <c r="P751" s="28">
        <v>5.0000000000000001E-3</v>
      </c>
      <c r="Q751" s="2">
        <v>1</v>
      </c>
      <c r="R751" s="2"/>
      <c r="S751" s="26">
        <v>10</v>
      </c>
      <c r="T751" s="26">
        <v>1</v>
      </c>
      <c r="U751" s="26">
        <v>10</v>
      </c>
      <c r="V751" s="30"/>
      <c r="W751" s="27" t="s">
        <v>200</v>
      </c>
      <c r="X751" s="27" t="s">
        <v>200</v>
      </c>
      <c r="Y751" s="27">
        <f t="shared" si="11"/>
        <v>6606.5000000000009</v>
      </c>
      <c r="Z751" s="27"/>
      <c r="AA751" s="6">
        <v>18.100000000000001</v>
      </c>
    </row>
    <row r="752" spans="1:29" ht="12.75" customHeight="1">
      <c r="A752" s="2" t="s">
        <v>1689</v>
      </c>
      <c r="B752" s="2" t="s">
        <v>2634</v>
      </c>
      <c r="C752" s="2" t="s">
        <v>2634</v>
      </c>
      <c r="D752" s="2" t="s">
        <v>98</v>
      </c>
      <c r="E752" s="2">
        <v>244</v>
      </c>
      <c r="F752" s="2"/>
      <c r="G752" s="2"/>
      <c r="H752" s="26">
        <v>0.01</v>
      </c>
      <c r="I752" s="26">
        <v>10000</v>
      </c>
      <c r="J752" s="26">
        <v>10000</v>
      </c>
      <c r="K752" s="27">
        <v>4000</v>
      </c>
      <c r="L752" s="27">
        <v>4000000000</v>
      </c>
      <c r="M752" s="27">
        <v>300</v>
      </c>
      <c r="N752" s="27">
        <v>300000000</v>
      </c>
      <c r="O752" s="28">
        <v>5</v>
      </c>
      <c r="P752" s="28">
        <v>0.05</v>
      </c>
      <c r="Q752" s="2">
        <v>2</v>
      </c>
      <c r="R752" s="2"/>
      <c r="S752" s="26">
        <v>1</v>
      </c>
      <c r="T752" s="26">
        <v>0.1</v>
      </c>
      <c r="U752" s="26">
        <v>1</v>
      </c>
      <c r="V752" s="30"/>
      <c r="W752" s="27" t="s">
        <v>129</v>
      </c>
      <c r="X752" s="27" t="s">
        <v>157</v>
      </c>
      <c r="Y752" s="27">
        <f t="shared" si="11"/>
        <v>29200000000</v>
      </c>
      <c r="Z752" s="27"/>
      <c r="AA752" s="73">
        <v>80000000</v>
      </c>
    </row>
    <row r="753" spans="1:29" ht="12.75" customHeight="1">
      <c r="A753" s="2" t="s">
        <v>1715</v>
      </c>
      <c r="B753" s="2" t="s">
        <v>2635</v>
      </c>
      <c r="C753" s="2" t="s">
        <v>2635</v>
      </c>
      <c r="D753" s="2" t="s">
        <v>99</v>
      </c>
      <c r="E753" s="2">
        <v>245</v>
      </c>
      <c r="F753" s="2"/>
      <c r="G753" s="2"/>
      <c r="H753" s="26">
        <v>1</v>
      </c>
      <c r="I753" s="26">
        <v>1000000</v>
      </c>
      <c r="J753" s="26">
        <v>1000000</v>
      </c>
      <c r="K753" s="27" t="s">
        <v>200</v>
      </c>
      <c r="L753" s="27" t="s">
        <v>234</v>
      </c>
      <c r="M753" s="27" t="s">
        <v>200</v>
      </c>
      <c r="N753" s="27" t="s">
        <v>234</v>
      </c>
      <c r="O753" s="28">
        <v>50</v>
      </c>
      <c r="P753" s="28">
        <v>5</v>
      </c>
      <c r="Q753" s="2">
        <v>4</v>
      </c>
      <c r="R753" s="2"/>
      <c r="S753" s="26">
        <v>1000</v>
      </c>
      <c r="T753" s="26" t="s">
        <v>1815</v>
      </c>
      <c r="U753" s="26" t="s">
        <v>1815</v>
      </c>
      <c r="V753" s="30"/>
      <c r="W753" s="27" t="s">
        <v>200</v>
      </c>
      <c r="X753" s="27"/>
      <c r="Y753" s="27">
        <f t="shared" si="11"/>
        <v>8.5416666666666655E-2</v>
      </c>
      <c r="Z753" s="27"/>
      <c r="AB753" s="6">
        <v>2.0499999999999998</v>
      </c>
    </row>
    <row r="754" spans="1:29" ht="12.75" customHeight="1">
      <c r="A754" s="2" t="s">
        <v>1745</v>
      </c>
      <c r="B754" s="2" t="s">
        <v>2636</v>
      </c>
      <c r="C754" s="2" t="s">
        <v>2636</v>
      </c>
      <c r="D754" s="2" t="s">
        <v>102</v>
      </c>
      <c r="E754" s="2">
        <v>245</v>
      </c>
      <c r="F754" s="2"/>
      <c r="G754" s="2"/>
      <c r="H754" s="26">
        <v>1</v>
      </c>
      <c r="I754" s="26">
        <v>1000000</v>
      </c>
      <c r="J754" s="26">
        <v>1000000</v>
      </c>
      <c r="K754" s="27" t="s">
        <v>200</v>
      </c>
      <c r="L754" s="27" t="s">
        <v>234</v>
      </c>
      <c r="M754" s="27" t="s">
        <v>200</v>
      </c>
      <c r="N754" s="27" t="s">
        <v>234</v>
      </c>
      <c r="O754" s="28">
        <v>5</v>
      </c>
      <c r="P754" s="28">
        <v>0.5</v>
      </c>
      <c r="Q754" s="2">
        <v>3</v>
      </c>
      <c r="R754" s="2"/>
      <c r="S754" s="26">
        <v>100</v>
      </c>
      <c r="T754" s="26" t="s">
        <v>1815</v>
      </c>
      <c r="U754" s="26" t="s">
        <v>1815</v>
      </c>
      <c r="V754" s="30"/>
      <c r="W754" s="27" t="s">
        <v>200</v>
      </c>
      <c r="X754" s="27"/>
      <c r="Y754" s="27">
        <f t="shared" si="11"/>
        <v>4.95</v>
      </c>
      <c r="Z754" s="27">
        <v>4.95</v>
      </c>
    </row>
    <row r="755" spans="1:29" ht="12.75" customHeight="1">
      <c r="A755" s="2" t="s">
        <v>1733</v>
      </c>
      <c r="B755" s="2" t="s">
        <v>2637</v>
      </c>
      <c r="C755" s="2" t="s">
        <v>2637</v>
      </c>
      <c r="D755" s="2" t="s">
        <v>100</v>
      </c>
      <c r="E755" s="2">
        <v>245</v>
      </c>
      <c r="F755" s="2"/>
      <c r="G755" s="2"/>
      <c r="H755" s="26">
        <v>1E-3</v>
      </c>
      <c r="I755" s="26">
        <v>1000</v>
      </c>
      <c r="J755" s="26">
        <v>1000</v>
      </c>
      <c r="K755" s="27">
        <v>90000</v>
      </c>
      <c r="L755" s="27">
        <v>90000000000</v>
      </c>
      <c r="M755" s="27">
        <v>90000</v>
      </c>
      <c r="N755" s="27">
        <v>90000000000</v>
      </c>
      <c r="O755" s="28">
        <v>5.0000000000000001E-3</v>
      </c>
      <c r="P755" s="28">
        <v>5.0000000000000001E-3</v>
      </c>
      <c r="Q755" s="2">
        <v>1</v>
      </c>
      <c r="R755" s="2"/>
      <c r="S755" s="26">
        <v>1</v>
      </c>
      <c r="T755" s="26">
        <v>0.1</v>
      </c>
      <c r="U755" s="26">
        <v>1</v>
      </c>
      <c r="V755" s="30"/>
      <c r="W755" s="27" t="s">
        <v>200</v>
      </c>
      <c r="X755" s="27" t="s">
        <v>200</v>
      </c>
      <c r="Y755" s="27">
        <f t="shared" si="11"/>
        <v>3074395</v>
      </c>
      <c r="Z755" s="27"/>
      <c r="AA755" s="6">
        <v>8423</v>
      </c>
    </row>
    <row r="756" spans="1:29" ht="12.75" customHeight="1">
      <c r="A756" s="2" t="s">
        <v>1691</v>
      </c>
      <c r="B756" s="2" t="s">
        <v>2638</v>
      </c>
      <c r="C756" s="2" t="s">
        <v>2638</v>
      </c>
      <c r="D756" s="2" t="s">
        <v>98</v>
      </c>
      <c r="E756" s="2">
        <v>245</v>
      </c>
      <c r="F756" s="2"/>
      <c r="G756" s="2"/>
      <c r="H756" s="26">
        <v>1</v>
      </c>
      <c r="I756" s="26">
        <v>1000000</v>
      </c>
      <c r="J756" s="26">
        <v>1000000</v>
      </c>
      <c r="K756" s="27" t="s">
        <v>200</v>
      </c>
      <c r="L756" s="27" t="s">
        <v>234</v>
      </c>
      <c r="M756" s="27" t="s">
        <v>200</v>
      </c>
      <c r="N756" s="27" t="s">
        <v>234</v>
      </c>
      <c r="O756" s="28">
        <v>5</v>
      </c>
      <c r="P756" s="28">
        <v>0.5</v>
      </c>
      <c r="Q756" s="2">
        <v>3</v>
      </c>
      <c r="R756" s="2"/>
      <c r="S756" s="26">
        <v>100</v>
      </c>
      <c r="T756" s="26" t="s">
        <v>1815</v>
      </c>
      <c r="U756" s="26" t="s">
        <v>1815</v>
      </c>
      <c r="V756" s="30"/>
      <c r="W756" s="27" t="s">
        <v>200</v>
      </c>
      <c r="X756" s="27"/>
      <c r="Y756" s="27">
        <f t="shared" si="11"/>
        <v>0.4375</v>
      </c>
      <c r="Z756" s="27"/>
      <c r="AB756" s="6">
        <v>10.5</v>
      </c>
    </row>
    <row r="757" spans="1:29" ht="12.75" customHeight="1">
      <c r="A757" s="2" t="s">
        <v>1719</v>
      </c>
      <c r="B757" s="2" t="s">
        <v>2639</v>
      </c>
      <c r="C757" s="2" t="s">
        <v>2639</v>
      </c>
      <c r="D757" s="2" t="s">
        <v>99</v>
      </c>
      <c r="E757" s="2">
        <v>246</v>
      </c>
      <c r="F757" s="2" t="s">
        <v>156</v>
      </c>
      <c r="G757" s="2"/>
      <c r="H757" s="26">
        <v>1</v>
      </c>
      <c r="I757" s="26">
        <v>1000000</v>
      </c>
      <c r="J757" s="26">
        <v>1000000</v>
      </c>
      <c r="K757" s="27" t="s">
        <v>200</v>
      </c>
      <c r="L757" s="27" t="s">
        <v>234</v>
      </c>
      <c r="M757" s="27" t="s">
        <v>200</v>
      </c>
      <c r="N757" s="27" t="s">
        <v>234</v>
      </c>
      <c r="O757" s="28">
        <v>50</v>
      </c>
      <c r="P757" s="28">
        <v>5</v>
      </c>
      <c r="Q757" s="2">
        <v>4</v>
      </c>
      <c r="R757" s="2"/>
      <c r="S757" s="26">
        <v>10</v>
      </c>
      <c r="T757" s="26" t="s">
        <v>1815</v>
      </c>
      <c r="U757" s="26" t="s">
        <v>1815</v>
      </c>
      <c r="V757" s="30"/>
      <c r="W757" s="27" t="s">
        <v>200</v>
      </c>
      <c r="X757" s="27"/>
      <c r="Y757" s="27">
        <f t="shared" si="11"/>
        <v>1.7361111111111112E-2</v>
      </c>
      <c r="Z757" s="27"/>
      <c r="AC757" s="6">
        <v>25</v>
      </c>
    </row>
    <row r="758" spans="1:29" ht="12.75" customHeight="1">
      <c r="A758" s="2" t="s">
        <v>1717</v>
      </c>
      <c r="B758" s="2" t="s">
        <v>2640</v>
      </c>
      <c r="C758" s="2" t="s">
        <v>2640</v>
      </c>
      <c r="D758" s="2" t="s">
        <v>99</v>
      </c>
      <c r="E758" s="2">
        <v>246</v>
      </c>
      <c r="F758" s="2"/>
      <c r="G758" s="2"/>
      <c r="H758" s="26">
        <v>0.1</v>
      </c>
      <c r="I758" s="26">
        <v>100000</v>
      </c>
      <c r="J758" s="26">
        <v>100000</v>
      </c>
      <c r="K758" s="27" t="s">
        <v>200</v>
      </c>
      <c r="L758" s="27" t="s">
        <v>234</v>
      </c>
      <c r="M758" s="27" t="s">
        <v>200</v>
      </c>
      <c r="N758" s="27" t="s">
        <v>234</v>
      </c>
      <c r="O758" s="28">
        <v>50</v>
      </c>
      <c r="P758" s="28">
        <v>5</v>
      </c>
      <c r="Q758" s="2">
        <v>4</v>
      </c>
      <c r="R758" s="2"/>
      <c r="S758" s="26">
        <v>10</v>
      </c>
      <c r="T758" s="26" t="s">
        <v>1815</v>
      </c>
      <c r="U758" s="26" t="s">
        <v>1815</v>
      </c>
      <c r="V758" s="30"/>
      <c r="W758" s="27" t="s">
        <v>200</v>
      </c>
      <c r="X758" s="27"/>
      <c r="Y758" s="27">
        <f t="shared" si="11"/>
        <v>2.7083333333333334E-2</v>
      </c>
      <c r="Z758" s="27"/>
      <c r="AC758" s="6">
        <v>39</v>
      </c>
    </row>
    <row r="759" spans="1:29" ht="12.75" customHeight="1">
      <c r="A759" s="2" t="s">
        <v>1747</v>
      </c>
      <c r="B759" s="2" t="s">
        <v>2641</v>
      </c>
      <c r="C759" s="2" t="s">
        <v>2641</v>
      </c>
      <c r="D759" s="2" t="s">
        <v>102</v>
      </c>
      <c r="E759" s="2">
        <v>246</v>
      </c>
      <c r="F759" s="2"/>
      <c r="G759" s="2"/>
      <c r="H759" s="26">
        <v>1</v>
      </c>
      <c r="I759" s="26">
        <v>1000000</v>
      </c>
      <c r="J759" s="26">
        <v>1000000</v>
      </c>
      <c r="K759" s="27" t="s">
        <v>200</v>
      </c>
      <c r="L759" s="27" t="s">
        <v>234</v>
      </c>
      <c r="M759" s="27" t="s">
        <v>200</v>
      </c>
      <c r="N759" s="27" t="s">
        <v>234</v>
      </c>
      <c r="O759" s="28">
        <v>5</v>
      </c>
      <c r="P759" s="28">
        <v>0.5</v>
      </c>
      <c r="Q759" s="2">
        <v>3</v>
      </c>
      <c r="R759" s="2"/>
      <c r="S759" s="26">
        <v>10</v>
      </c>
      <c r="T759" s="26" t="s">
        <v>1815</v>
      </c>
      <c r="U759" s="26" t="s">
        <v>1815</v>
      </c>
      <c r="V759" s="30"/>
      <c r="W759" s="27" t="s">
        <v>200</v>
      </c>
      <c r="X759" s="27"/>
      <c r="Y759" s="27">
        <f t="shared" si="11"/>
        <v>1.8</v>
      </c>
      <c r="Z759" s="27">
        <v>1.8</v>
      </c>
    </row>
    <row r="760" spans="1:29" ht="12.75" customHeight="1">
      <c r="A760" s="2" t="s">
        <v>1757</v>
      </c>
      <c r="B760" s="2" t="s">
        <v>2642</v>
      </c>
      <c r="C760" s="2" t="s">
        <v>2642</v>
      </c>
      <c r="D760" s="2" t="s">
        <v>101</v>
      </c>
      <c r="E760" s="2">
        <v>246</v>
      </c>
      <c r="F760" s="2"/>
      <c r="G760" s="2"/>
      <c r="H760" s="26">
        <v>1</v>
      </c>
      <c r="I760" s="26">
        <v>1000000</v>
      </c>
      <c r="J760" s="26">
        <v>1000000</v>
      </c>
      <c r="K760" s="27" t="s">
        <v>200</v>
      </c>
      <c r="L760" s="27" t="s">
        <v>234</v>
      </c>
      <c r="M760" s="27" t="s">
        <v>200</v>
      </c>
      <c r="N760" s="27" t="s">
        <v>234</v>
      </c>
      <c r="O760" s="28">
        <v>5</v>
      </c>
      <c r="P760" s="28">
        <v>0.05</v>
      </c>
      <c r="Q760" s="2">
        <v>2</v>
      </c>
      <c r="R760" s="2"/>
      <c r="S760" s="26">
        <v>1000</v>
      </c>
      <c r="T760" s="26">
        <v>1000</v>
      </c>
      <c r="U760" s="26">
        <v>1000</v>
      </c>
      <c r="V760" s="30"/>
      <c r="W760" s="27" t="s">
        <v>200</v>
      </c>
      <c r="X760" s="27"/>
      <c r="Y760" s="27">
        <f t="shared" si="11"/>
        <v>1.4875</v>
      </c>
      <c r="Z760" s="27"/>
      <c r="AB760" s="6">
        <v>35.700000000000003</v>
      </c>
    </row>
    <row r="761" spans="1:29" ht="12.75" customHeight="1">
      <c r="A761" s="2" t="s">
        <v>1735</v>
      </c>
      <c r="B761" s="2" t="s">
        <v>2643</v>
      </c>
      <c r="C761" s="2" t="s">
        <v>2643</v>
      </c>
      <c r="D761" s="2" t="s">
        <v>100</v>
      </c>
      <c r="E761" s="2">
        <v>246</v>
      </c>
      <c r="F761" s="2"/>
      <c r="G761" s="2"/>
      <c r="H761" s="26">
        <v>1E-3</v>
      </c>
      <c r="I761" s="26">
        <v>1000</v>
      </c>
      <c r="J761" s="26">
        <v>1000</v>
      </c>
      <c r="K761" s="27">
        <v>90000</v>
      </c>
      <c r="L761" s="27">
        <v>90000000000</v>
      </c>
      <c r="M761" s="27">
        <v>200000</v>
      </c>
      <c r="N761" s="27">
        <v>200000000000</v>
      </c>
      <c r="O761" s="28">
        <v>5.0000000000000001E-3</v>
      </c>
      <c r="P761" s="28">
        <v>5.0000000000000001E-3</v>
      </c>
      <c r="Q761" s="2">
        <v>1</v>
      </c>
      <c r="R761" s="2"/>
      <c r="S761" s="26">
        <v>1</v>
      </c>
      <c r="T761" s="26">
        <v>0.1</v>
      </c>
      <c r="U761" s="26">
        <v>1</v>
      </c>
      <c r="V761" s="30"/>
      <c r="W761" s="27" t="s">
        <v>200</v>
      </c>
      <c r="X761" s="27" t="s">
        <v>200</v>
      </c>
      <c r="Y761" s="27">
        <f t="shared" si="11"/>
        <v>1717690</v>
      </c>
      <c r="Z761" s="27"/>
      <c r="AA761" s="6">
        <v>4706</v>
      </c>
    </row>
    <row r="762" spans="1:29" ht="12.75" customHeight="1">
      <c r="A762" s="2" t="s">
        <v>1693</v>
      </c>
      <c r="B762" s="2" t="s">
        <v>2644</v>
      </c>
      <c r="C762" s="2" t="s">
        <v>2644</v>
      </c>
      <c r="D762" s="2" t="s">
        <v>98</v>
      </c>
      <c r="E762" s="2">
        <v>246</v>
      </c>
      <c r="F762" s="2"/>
      <c r="G762" s="2"/>
      <c r="H762" s="26">
        <v>1</v>
      </c>
      <c r="I762" s="26">
        <v>1000000</v>
      </c>
      <c r="J762" s="26">
        <v>1000000</v>
      </c>
      <c r="K762" s="27" t="s">
        <v>200</v>
      </c>
      <c r="L762" s="27" t="s">
        <v>234</v>
      </c>
      <c r="M762" s="27" t="s">
        <v>200</v>
      </c>
      <c r="N762" s="27" t="s">
        <v>234</v>
      </c>
      <c r="O762" s="28" t="s">
        <v>200</v>
      </c>
      <c r="P762" s="28" t="s">
        <v>200</v>
      </c>
      <c r="Q762" s="2"/>
      <c r="R762" s="2"/>
      <c r="S762" s="26">
        <v>100</v>
      </c>
      <c r="T762" s="26" t="s">
        <v>1815</v>
      </c>
      <c r="U762" s="26" t="s">
        <v>1815</v>
      </c>
      <c r="V762" s="30"/>
      <c r="W762" s="27" t="s">
        <v>200</v>
      </c>
      <c r="X762" s="27"/>
      <c r="Y762" s="27">
        <f t="shared" si="11"/>
        <v>10.84</v>
      </c>
      <c r="Z762" s="27">
        <v>10.84</v>
      </c>
    </row>
    <row r="763" spans="1:29" ht="12.75" customHeight="1">
      <c r="A763" s="2" t="s">
        <v>1749</v>
      </c>
      <c r="B763" s="2" t="s">
        <v>2645</v>
      </c>
      <c r="C763" s="2" t="s">
        <v>2645</v>
      </c>
      <c r="D763" s="2" t="s">
        <v>102</v>
      </c>
      <c r="E763" s="2">
        <v>247</v>
      </c>
      <c r="F763" s="2"/>
      <c r="G763" s="2"/>
      <c r="H763" s="26">
        <v>0.01</v>
      </c>
      <c r="I763" s="26">
        <v>10000</v>
      </c>
      <c r="J763" s="26">
        <v>10000</v>
      </c>
      <c r="K763" s="27">
        <v>80000</v>
      </c>
      <c r="L763" s="27">
        <v>80000000000</v>
      </c>
      <c r="M763" s="27">
        <v>80000</v>
      </c>
      <c r="N763" s="27">
        <v>80000000000</v>
      </c>
      <c r="O763" s="28">
        <v>5.0000000000000001E-3</v>
      </c>
      <c r="P763" s="28">
        <v>5.0000000000000001E-3</v>
      </c>
      <c r="Q763" s="2">
        <v>1</v>
      </c>
      <c r="R763" s="2"/>
      <c r="S763" s="26">
        <v>1</v>
      </c>
      <c r="T763" s="26" t="s">
        <v>1815</v>
      </c>
      <c r="U763" s="26" t="s">
        <v>1815</v>
      </c>
      <c r="V763" s="30"/>
      <c r="W763" s="27" t="s">
        <v>200</v>
      </c>
      <c r="X763" s="27" t="s">
        <v>200</v>
      </c>
      <c r="Y763" s="27">
        <f t="shared" si="11"/>
        <v>503700</v>
      </c>
      <c r="Z763" s="27"/>
      <c r="AA763" s="6">
        <v>1380</v>
      </c>
    </row>
    <row r="764" spans="1:29" ht="12.75" customHeight="1">
      <c r="A764" s="2" t="s">
        <v>1737</v>
      </c>
      <c r="B764" s="2" t="s">
        <v>2646</v>
      </c>
      <c r="C764" s="2" t="s">
        <v>2646</v>
      </c>
      <c r="D764" s="2" t="s">
        <v>100</v>
      </c>
      <c r="E764" s="2">
        <v>247</v>
      </c>
      <c r="F764" s="2"/>
      <c r="G764" s="2"/>
      <c r="H764" s="26">
        <v>0.01</v>
      </c>
      <c r="I764" s="26">
        <v>10000</v>
      </c>
      <c r="J764" s="26">
        <v>10000</v>
      </c>
      <c r="K764" s="27">
        <v>30000</v>
      </c>
      <c r="L764" s="27">
        <v>30000000000</v>
      </c>
      <c r="M764" s="27">
        <v>1000</v>
      </c>
      <c r="N764" s="27">
        <v>1000000000</v>
      </c>
      <c r="O764" s="28">
        <v>5.0000000000000001E-3</v>
      </c>
      <c r="P764" s="28">
        <v>5.0000000000000001E-3</v>
      </c>
      <c r="Q764" s="2">
        <v>1</v>
      </c>
      <c r="R764" s="2"/>
      <c r="S764" s="26">
        <v>1</v>
      </c>
      <c r="T764" s="26">
        <v>0.1</v>
      </c>
      <c r="U764" s="26">
        <v>1</v>
      </c>
      <c r="V764" s="30"/>
      <c r="W764" s="27" t="s">
        <v>129</v>
      </c>
      <c r="X764" s="27" t="s">
        <v>153</v>
      </c>
      <c r="Y764" s="27">
        <f t="shared" si="11"/>
        <v>5694000000</v>
      </c>
      <c r="Z764" s="27"/>
      <c r="AA764" s="73">
        <v>15600000</v>
      </c>
    </row>
    <row r="765" spans="1:29" ht="12.75" customHeight="1">
      <c r="A765" s="2" t="s">
        <v>1759</v>
      </c>
      <c r="B765" s="2" t="s">
        <v>2647</v>
      </c>
      <c r="C765" s="2" t="s">
        <v>2647</v>
      </c>
      <c r="D765" s="2" t="s">
        <v>101</v>
      </c>
      <c r="E765" s="2">
        <v>248</v>
      </c>
      <c r="F765" s="2"/>
      <c r="G765" s="2"/>
      <c r="H765" s="26">
        <v>0.01</v>
      </c>
      <c r="I765" s="26">
        <v>10000</v>
      </c>
      <c r="J765" s="26">
        <v>10000</v>
      </c>
      <c r="K765" s="27">
        <v>400000</v>
      </c>
      <c r="L765" s="27">
        <v>400000000000</v>
      </c>
      <c r="M765" s="27">
        <v>100000</v>
      </c>
      <c r="N765" s="27">
        <v>100000000000</v>
      </c>
      <c r="O765" s="28">
        <v>5.0000000000000001E-3</v>
      </c>
      <c r="P765" s="28">
        <v>5.0000000000000001E-3</v>
      </c>
      <c r="Q765" s="2">
        <v>1</v>
      </c>
      <c r="R765" s="2"/>
      <c r="S765" s="26">
        <v>10</v>
      </c>
      <c r="T765" s="26">
        <v>1</v>
      </c>
      <c r="U765" s="26">
        <v>10</v>
      </c>
      <c r="V765" s="30"/>
      <c r="W765" s="27" t="s">
        <v>200</v>
      </c>
      <c r="X765" s="27" t="s">
        <v>200</v>
      </c>
      <c r="Y765" s="27">
        <f t="shared" si="11"/>
        <v>33.5</v>
      </c>
      <c r="Z765" s="27">
        <v>33.5</v>
      </c>
    </row>
    <row r="766" spans="1:29" ht="12.75" customHeight="1">
      <c r="A766" s="2" t="s">
        <v>1739</v>
      </c>
      <c r="B766" s="2" t="s">
        <v>2648</v>
      </c>
      <c r="C766" s="2" t="s">
        <v>2648</v>
      </c>
      <c r="D766" s="2" t="s">
        <v>100</v>
      </c>
      <c r="E766" s="2">
        <v>248</v>
      </c>
      <c r="F766" s="2"/>
      <c r="G766" s="2"/>
      <c r="H766" s="26">
        <v>1E-3</v>
      </c>
      <c r="I766" s="26">
        <v>1000</v>
      </c>
      <c r="J766" s="26">
        <v>1000</v>
      </c>
      <c r="K766" s="27">
        <v>200</v>
      </c>
      <c r="L766" s="27">
        <v>200000000</v>
      </c>
      <c r="M766" s="27">
        <v>5000</v>
      </c>
      <c r="N766" s="27">
        <v>5000000000</v>
      </c>
      <c r="O766" s="28">
        <v>5.0000000000000001E-3</v>
      </c>
      <c r="P766" s="28">
        <v>5.0000000000000001E-3</v>
      </c>
      <c r="Q766" s="2">
        <v>1</v>
      </c>
      <c r="R766" s="2"/>
      <c r="S766" s="26">
        <v>1</v>
      </c>
      <c r="T766" s="26">
        <v>0.1</v>
      </c>
      <c r="U766" s="26">
        <v>1</v>
      </c>
      <c r="V766" s="30"/>
      <c r="W766" s="27" t="s">
        <v>200</v>
      </c>
      <c r="X766" s="27" t="s">
        <v>200</v>
      </c>
      <c r="Y766" s="27">
        <f t="shared" si="11"/>
        <v>127020000</v>
      </c>
      <c r="Z766" s="27"/>
      <c r="AA766" s="73">
        <v>348000</v>
      </c>
    </row>
    <row r="767" spans="1:29" ht="12.75" customHeight="1">
      <c r="A767" s="2" t="s">
        <v>1751</v>
      </c>
      <c r="B767" s="2" t="s">
        <v>2649</v>
      </c>
      <c r="C767" s="2" t="s">
        <v>2649</v>
      </c>
      <c r="D767" s="2" t="s">
        <v>102</v>
      </c>
      <c r="E767" s="2">
        <v>249</v>
      </c>
      <c r="F767" s="2"/>
      <c r="G767" s="2"/>
      <c r="H767" s="26">
        <v>1</v>
      </c>
      <c r="I767" s="26">
        <v>1000000</v>
      </c>
      <c r="J767" s="26">
        <v>1000000</v>
      </c>
      <c r="K767" s="27">
        <v>400000</v>
      </c>
      <c r="L767" s="27">
        <v>400000000000</v>
      </c>
      <c r="M767" s="27">
        <v>10000000</v>
      </c>
      <c r="N767" s="27">
        <v>10000000000000</v>
      </c>
      <c r="O767" s="28">
        <v>5</v>
      </c>
      <c r="P767" s="28">
        <v>0.05</v>
      </c>
      <c r="Q767" s="2">
        <v>2</v>
      </c>
      <c r="R767" s="2"/>
      <c r="S767" s="26">
        <v>1000</v>
      </c>
      <c r="T767" s="26">
        <v>100</v>
      </c>
      <c r="U767" s="26">
        <v>1000</v>
      </c>
      <c r="V767" s="30"/>
      <c r="W767" s="27" t="s">
        <v>129</v>
      </c>
      <c r="X767" s="27" t="s">
        <v>200</v>
      </c>
      <c r="Y767" s="27">
        <f t="shared" si="11"/>
        <v>330</v>
      </c>
      <c r="Z767" s="27">
        <v>330</v>
      </c>
    </row>
    <row r="768" spans="1:29" ht="12.75" customHeight="1">
      <c r="A768" s="2" t="s">
        <v>1761</v>
      </c>
      <c r="B768" s="2" t="s">
        <v>2650</v>
      </c>
      <c r="C768" s="2" t="s">
        <v>2650</v>
      </c>
      <c r="D768" s="2" t="s">
        <v>101</v>
      </c>
      <c r="E768" s="2">
        <v>249</v>
      </c>
      <c r="F768" s="2"/>
      <c r="G768" s="2"/>
      <c r="H768" s="26">
        <v>1E-3</v>
      </c>
      <c r="I768" s="26">
        <v>1000</v>
      </c>
      <c r="J768" s="26">
        <v>1000</v>
      </c>
      <c r="K768" s="27">
        <v>30000</v>
      </c>
      <c r="L768" s="27">
        <v>30000000000</v>
      </c>
      <c r="M768" s="27">
        <v>100000</v>
      </c>
      <c r="N768" s="27">
        <v>100000000000</v>
      </c>
      <c r="O768" s="28">
        <v>5.0000000000000001E-3</v>
      </c>
      <c r="P768" s="28">
        <v>5.0000000000000001E-3</v>
      </c>
      <c r="Q768" s="2">
        <v>1</v>
      </c>
      <c r="R768" s="2"/>
      <c r="S768" s="26">
        <v>1</v>
      </c>
      <c r="T768" s="26">
        <v>0.1</v>
      </c>
      <c r="U768" s="26">
        <v>1</v>
      </c>
      <c r="V768" s="30"/>
      <c r="W768" s="27" t="s">
        <v>200</v>
      </c>
      <c r="X768" s="27" t="s">
        <v>200</v>
      </c>
      <c r="Y768" s="27">
        <f t="shared" si="11"/>
        <v>128115</v>
      </c>
      <c r="Z768" s="27"/>
      <c r="AA768" s="6">
        <v>351</v>
      </c>
    </row>
    <row r="769" spans="1:29" ht="12.75" customHeight="1">
      <c r="A769" s="2" t="s">
        <v>1741</v>
      </c>
      <c r="B769" s="2" t="s">
        <v>2651</v>
      </c>
      <c r="C769" s="2" t="s">
        <v>2651</v>
      </c>
      <c r="D769" s="2" t="s">
        <v>100</v>
      </c>
      <c r="E769" s="2">
        <v>249</v>
      </c>
      <c r="F769" s="2"/>
      <c r="G769" s="2"/>
      <c r="H769" s="26">
        <v>1</v>
      </c>
      <c r="I769" s="26">
        <v>1000000</v>
      </c>
      <c r="J769" s="26">
        <v>1000000</v>
      </c>
      <c r="K769" s="27" t="s">
        <v>200</v>
      </c>
      <c r="L769" s="27" t="s">
        <v>234</v>
      </c>
      <c r="M769" s="27" t="s">
        <v>200</v>
      </c>
      <c r="N769" s="27" t="s">
        <v>234</v>
      </c>
      <c r="O769" s="28">
        <v>50</v>
      </c>
      <c r="P769" s="28">
        <v>5</v>
      </c>
      <c r="Q769" s="2">
        <v>4</v>
      </c>
      <c r="R769" s="2"/>
      <c r="S769" s="26">
        <v>1000</v>
      </c>
      <c r="T769" s="26" t="s">
        <v>1815</v>
      </c>
      <c r="U769" s="26" t="s">
        <v>1815</v>
      </c>
      <c r="V769" s="30"/>
      <c r="W769" s="27" t="s">
        <v>200</v>
      </c>
      <c r="X769" s="27"/>
      <c r="Y769" s="27">
        <f t="shared" si="11"/>
        <v>4.4548611111111115E-2</v>
      </c>
      <c r="Z769" s="27"/>
      <c r="AC769" s="6">
        <v>64.150000000000006</v>
      </c>
    </row>
    <row r="770" spans="1:29" ht="12.75" customHeight="1">
      <c r="A770" s="2" t="s">
        <v>1753</v>
      </c>
      <c r="B770" s="2" t="s">
        <v>2652</v>
      </c>
      <c r="C770" s="2" t="s">
        <v>2652</v>
      </c>
      <c r="D770" s="2" t="s">
        <v>102</v>
      </c>
      <c r="E770" s="2">
        <v>250</v>
      </c>
      <c r="F770" s="2"/>
      <c r="G770" s="2"/>
      <c r="H770" s="26">
        <v>1</v>
      </c>
      <c r="I770" s="26">
        <v>1000000</v>
      </c>
      <c r="J770" s="26">
        <v>1000000</v>
      </c>
      <c r="K770" s="27" t="s">
        <v>200</v>
      </c>
      <c r="L770" s="27" t="s">
        <v>234</v>
      </c>
      <c r="M770" s="27" t="s">
        <v>200</v>
      </c>
      <c r="N770" s="27" t="s">
        <v>234</v>
      </c>
      <c r="O770" s="28">
        <v>5</v>
      </c>
      <c r="P770" s="28">
        <v>0.5</v>
      </c>
      <c r="Q770" s="2">
        <v>3</v>
      </c>
      <c r="R770" s="2"/>
      <c r="S770" s="26">
        <v>10</v>
      </c>
      <c r="T770" s="26" t="s">
        <v>1815</v>
      </c>
      <c r="U770" s="26" t="s">
        <v>1815</v>
      </c>
      <c r="V770" s="30"/>
      <c r="W770" s="27" t="s">
        <v>200</v>
      </c>
      <c r="X770" s="27"/>
      <c r="Y770" s="27">
        <f t="shared" si="11"/>
        <v>0.13383333333333333</v>
      </c>
      <c r="Z770" s="27"/>
      <c r="AB770" s="6">
        <v>3.2120000000000002</v>
      </c>
    </row>
    <row r="771" spans="1:29" ht="12.75" customHeight="1">
      <c r="A771" s="2" t="s">
        <v>1763</v>
      </c>
      <c r="B771" s="2" t="s">
        <v>2653</v>
      </c>
      <c r="C771" s="2" t="s">
        <v>2653</v>
      </c>
      <c r="D771" s="2" t="s">
        <v>101</v>
      </c>
      <c r="E771" s="2">
        <v>250</v>
      </c>
      <c r="F771" s="2"/>
      <c r="G771" s="2"/>
      <c r="H771" s="26">
        <v>0.01</v>
      </c>
      <c r="I771" s="26">
        <v>10000</v>
      </c>
      <c r="J771" s="26">
        <v>10000</v>
      </c>
      <c r="K771" s="27">
        <v>200000</v>
      </c>
      <c r="L771" s="27">
        <v>200000000000</v>
      </c>
      <c r="M771" s="27">
        <v>100000</v>
      </c>
      <c r="N771" s="27">
        <v>100000000000</v>
      </c>
      <c r="O771" s="28">
        <v>5.0000000000000001E-3</v>
      </c>
      <c r="P771" s="28">
        <v>5.0000000000000001E-3</v>
      </c>
      <c r="Q771" s="2">
        <v>1</v>
      </c>
      <c r="R771" s="2"/>
      <c r="S771" s="26">
        <v>10</v>
      </c>
      <c r="T771" s="26">
        <v>1</v>
      </c>
      <c r="U771" s="26">
        <v>10</v>
      </c>
      <c r="V771" s="30"/>
      <c r="W771" s="27" t="s">
        <v>200</v>
      </c>
      <c r="X771" s="27" t="s">
        <v>200</v>
      </c>
      <c r="Y771" s="27">
        <f t="shared" ref="Y771:Y796" si="12">Z771+AA771*365+AB771/24+AC771/(24*60)+AD771/(24*3600)</f>
        <v>4774.2</v>
      </c>
      <c r="Z771" s="27"/>
      <c r="AA771" s="6">
        <v>13.08</v>
      </c>
    </row>
    <row r="772" spans="1:29" ht="12.75" customHeight="1">
      <c r="A772" s="2" t="s">
        <v>1743</v>
      </c>
      <c r="B772" s="2" t="s">
        <v>2654</v>
      </c>
      <c r="C772" s="2" t="s">
        <v>2654</v>
      </c>
      <c r="D772" s="2" t="s">
        <v>100</v>
      </c>
      <c r="E772" s="2">
        <v>250</v>
      </c>
      <c r="F772" s="2"/>
      <c r="G772" s="2"/>
      <c r="H772" s="26">
        <v>1E-3</v>
      </c>
      <c r="I772" s="26">
        <v>1000</v>
      </c>
      <c r="J772" s="26">
        <v>1000</v>
      </c>
      <c r="K772" s="27" t="s">
        <v>200</v>
      </c>
      <c r="L772" s="27" t="s">
        <v>234</v>
      </c>
      <c r="M772" s="27" t="s">
        <v>200</v>
      </c>
      <c r="N772" s="27" t="s">
        <v>234</v>
      </c>
      <c r="O772" s="28" t="s">
        <v>200</v>
      </c>
      <c r="P772" s="28" t="s">
        <v>200</v>
      </c>
      <c r="Q772" s="2"/>
      <c r="R772" s="2"/>
      <c r="S772" s="26">
        <v>0.1</v>
      </c>
      <c r="T772" s="26" t="s">
        <v>1815</v>
      </c>
      <c r="U772" s="26" t="s">
        <v>1815</v>
      </c>
      <c r="V772" s="30"/>
      <c r="W772" s="27" t="s">
        <v>200</v>
      </c>
      <c r="X772" s="27"/>
      <c r="Y772" s="27">
        <f t="shared" si="12"/>
        <v>3029500</v>
      </c>
      <c r="Z772" s="27"/>
      <c r="AA772" s="73">
        <v>8300</v>
      </c>
    </row>
    <row r="773" spans="1:29" ht="12.75" customHeight="1">
      <c r="A773" s="2" t="s">
        <v>1773</v>
      </c>
      <c r="B773" s="2" t="s">
        <v>2655</v>
      </c>
      <c r="C773" s="2" t="s">
        <v>2655</v>
      </c>
      <c r="D773" s="2" t="s">
        <v>103</v>
      </c>
      <c r="E773" s="2">
        <v>250</v>
      </c>
      <c r="F773" s="2"/>
      <c r="G773" s="2"/>
      <c r="H773" s="26">
        <v>1</v>
      </c>
      <c r="I773" s="26">
        <v>1000000</v>
      </c>
      <c r="J773" s="26">
        <v>1000000</v>
      </c>
      <c r="K773" s="27" t="s">
        <v>200</v>
      </c>
      <c r="L773" s="27" t="s">
        <v>234</v>
      </c>
      <c r="M773" s="27" t="s">
        <v>200</v>
      </c>
      <c r="N773" s="27" t="s">
        <v>234</v>
      </c>
      <c r="O773" s="28">
        <v>5</v>
      </c>
      <c r="P773" s="28">
        <v>0.5</v>
      </c>
      <c r="Q773" s="2">
        <v>3</v>
      </c>
      <c r="R773" s="2"/>
      <c r="S773" s="26">
        <v>100</v>
      </c>
      <c r="T773" s="26" t="s">
        <v>1815</v>
      </c>
      <c r="U773" s="26" t="s">
        <v>1815</v>
      </c>
      <c r="V773" s="30"/>
      <c r="W773" s="27" t="s">
        <v>200</v>
      </c>
      <c r="X773" s="27"/>
      <c r="Y773" s="27">
        <f t="shared" si="12"/>
        <v>0.35833333333333334</v>
      </c>
      <c r="Z773" s="27"/>
      <c r="AB773" s="6">
        <v>8.6</v>
      </c>
    </row>
    <row r="774" spans="1:29" ht="12.75" customHeight="1">
      <c r="A774" s="2" t="s">
        <v>1765</v>
      </c>
      <c r="B774" s="2" t="s">
        <v>2656</v>
      </c>
      <c r="C774" s="2" t="s">
        <v>2656</v>
      </c>
      <c r="D774" s="2" t="s">
        <v>101</v>
      </c>
      <c r="E774" s="2">
        <v>251</v>
      </c>
      <c r="F774" s="2"/>
      <c r="G774" s="2"/>
      <c r="H774" s="26">
        <v>1E-3</v>
      </c>
      <c r="I774" s="26">
        <v>1000</v>
      </c>
      <c r="J774" s="26">
        <v>1000</v>
      </c>
      <c r="K774" s="27">
        <v>70000</v>
      </c>
      <c r="L774" s="27">
        <v>70000000000</v>
      </c>
      <c r="M774" s="27">
        <v>100000</v>
      </c>
      <c r="N774" s="27">
        <v>100000000000</v>
      </c>
      <c r="O774" s="28">
        <v>5.0000000000000001E-3</v>
      </c>
      <c r="P774" s="28">
        <v>5.0000000000000001E-3</v>
      </c>
      <c r="Q774" s="2">
        <v>1</v>
      </c>
      <c r="R774" s="2"/>
      <c r="S774" s="26">
        <v>1</v>
      </c>
      <c r="T774" s="26">
        <v>0.1</v>
      </c>
      <c r="U774" s="26">
        <v>1</v>
      </c>
      <c r="V774" s="30"/>
      <c r="W774" s="27" t="s">
        <v>200</v>
      </c>
      <c r="X774" s="27" t="s">
        <v>200</v>
      </c>
      <c r="Y774" s="27">
        <f t="shared" si="12"/>
        <v>327770</v>
      </c>
      <c r="Z774" s="27"/>
      <c r="AA774" s="6">
        <v>898</v>
      </c>
    </row>
    <row r="775" spans="1:29" ht="12.75" customHeight="1">
      <c r="A775" s="2" t="s">
        <v>1775</v>
      </c>
      <c r="B775" s="2" t="s">
        <v>2657</v>
      </c>
      <c r="C775" s="2" t="s">
        <v>2657</v>
      </c>
      <c r="D775" s="2" t="s">
        <v>103</v>
      </c>
      <c r="E775" s="2">
        <v>251</v>
      </c>
      <c r="F775" s="2"/>
      <c r="G775" s="2"/>
      <c r="H775" s="26">
        <v>10</v>
      </c>
      <c r="I775" s="26">
        <v>10000000</v>
      </c>
      <c r="J775" s="26">
        <v>10000000</v>
      </c>
      <c r="K775" s="27" t="s">
        <v>200</v>
      </c>
      <c r="L775" s="27" t="s">
        <v>234</v>
      </c>
      <c r="M775" s="27" t="s">
        <v>200</v>
      </c>
      <c r="N775" s="27" t="s">
        <v>234</v>
      </c>
      <c r="O775" s="28">
        <v>5</v>
      </c>
      <c r="P775" s="28">
        <v>0.5</v>
      </c>
      <c r="Q775" s="2">
        <v>3</v>
      </c>
      <c r="R775" s="2"/>
      <c r="S775" s="26">
        <v>100</v>
      </c>
      <c r="T775" s="26" t="s">
        <v>1815</v>
      </c>
      <c r="U775" s="26" t="s">
        <v>1815</v>
      </c>
      <c r="V775" s="30"/>
      <c r="W775" s="27" t="s">
        <v>200</v>
      </c>
      <c r="X775" s="27"/>
      <c r="Y775" s="27">
        <f t="shared" si="12"/>
        <v>1.375</v>
      </c>
      <c r="Z775" s="27"/>
      <c r="AB775" s="6">
        <v>33</v>
      </c>
    </row>
    <row r="776" spans="1:29" ht="12.75" customHeight="1">
      <c r="A776" s="2" t="s">
        <v>1767</v>
      </c>
      <c r="B776" s="2" t="s">
        <v>2658</v>
      </c>
      <c r="C776" s="2" t="s">
        <v>2658</v>
      </c>
      <c r="D776" s="2" t="s">
        <v>101</v>
      </c>
      <c r="E776" s="2">
        <v>252</v>
      </c>
      <c r="F776" s="2"/>
      <c r="G776" s="2"/>
      <c r="H776" s="26">
        <v>0.01</v>
      </c>
      <c r="I776" s="26">
        <v>10000</v>
      </c>
      <c r="J776" s="26">
        <v>10000</v>
      </c>
      <c r="K776" s="27">
        <v>1000</v>
      </c>
      <c r="L776" s="27">
        <v>1000000000</v>
      </c>
      <c r="M776" s="27">
        <v>20000</v>
      </c>
      <c r="N776" s="27">
        <v>20000000000</v>
      </c>
      <c r="O776" s="28">
        <v>5.0000000000000001E-3</v>
      </c>
      <c r="P776" s="28">
        <v>5.0000000000000001E-3</v>
      </c>
      <c r="Q776" s="2">
        <v>1</v>
      </c>
      <c r="R776" s="2"/>
      <c r="S776" s="26">
        <v>10</v>
      </c>
      <c r="T776" s="26">
        <v>1</v>
      </c>
      <c r="U776" s="26">
        <v>10</v>
      </c>
      <c r="V776" s="30"/>
      <c r="W776" s="27" t="s">
        <v>200</v>
      </c>
      <c r="X776" s="27" t="s">
        <v>200</v>
      </c>
      <c r="Y776" s="27">
        <f t="shared" si="12"/>
        <v>965.42499999999995</v>
      </c>
      <c r="Z776" s="27"/>
      <c r="AA776" s="6">
        <v>2.645</v>
      </c>
    </row>
    <row r="777" spans="1:29" ht="12.75" customHeight="1">
      <c r="A777" s="2" t="s">
        <v>1783</v>
      </c>
      <c r="B777" s="2" t="s">
        <v>2659</v>
      </c>
      <c r="C777" s="2" t="s">
        <v>2659</v>
      </c>
      <c r="D777" s="2" t="s">
        <v>104</v>
      </c>
      <c r="E777" s="2">
        <v>252</v>
      </c>
      <c r="F777" s="2"/>
      <c r="G777" s="2"/>
      <c r="H777" s="26">
        <v>1</v>
      </c>
      <c r="I777" s="26">
        <v>1000000</v>
      </c>
      <c r="J777" s="26">
        <v>1000000</v>
      </c>
      <c r="K777" s="27" t="s">
        <v>200</v>
      </c>
      <c r="L777" s="27" t="s">
        <v>234</v>
      </c>
      <c r="M777" s="27" t="s">
        <v>200</v>
      </c>
      <c r="N777" s="27" t="s">
        <v>234</v>
      </c>
      <c r="O777" s="28">
        <v>5</v>
      </c>
      <c r="P777" s="28">
        <v>0.05</v>
      </c>
      <c r="Q777" s="2">
        <v>2</v>
      </c>
      <c r="R777" s="2"/>
      <c r="S777" s="26">
        <v>1000</v>
      </c>
      <c r="T777" s="26" t="s">
        <v>1815</v>
      </c>
      <c r="U777" s="26" t="s">
        <v>1815</v>
      </c>
      <c r="V777" s="30"/>
      <c r="W777" s="27" t="s">
        <v>200</v>
      </c>
      <c r="X777" s="27"/>
      <c r="Y777" s="27">
        <f t="shared" si="12"/>
        <v>1.0579166666666666</v>
      </c>
      <c r="Z777" s="27"/>
      <c r="AB777" s="6">
        <v>25.39</v>
      </c>
    </row>
    <row r="778" spans="1:29" ht="12.75" customHeight="1">
      <c r="A778" s="2" t="s">
        <v>1769</v>
      </c>
      <c r="B778" s="2" t="s">
        <v>2660</v>
      </c>
      <c r="C778" s="2" t="s">
        <v>2660</v>
      </c>
      <c r="D778" s="2" t="s">
        <v>101</v>
      </c>
      <c r="E778" s="2">
        <v>253</v>
      </c>
      <c r="F778" s="2"/>
      <c r="G778" s="2"/>
      <c r="H778" s="26">
        <v>0.1</v>
      </c>
      <c r="I778" s="26">
        <v>100000</v>
      </c>
      <c r="J778" s="26">
        <v>100000</v>
      </c>
      <c r="K778" s="27">
        <v>400000</v>
      </c>
      <c r="L778" s="27">
        <v>400000000000</v>
      </c>
      <c r="M778" s="27">
        <v>400000</v>
      </c>
      <c r="N778" s="27">
        <v>400000000000</v>
      </c>
      <c r="O778" s="28">
        <v>5</v>
      </c>
      <c r="P778" s="28">
        <v>0.05</v>
      </c>
      <c r="Q778" s="2">
        <v>2</v>
      </c>
      <c r="R778" s="2"/>
      <c r="S778" s="26">
        <v>100</v>
      </c>
      <c r="T778" s="26">
        <v>100</v>
      </c>
      <c r="U778" s="26">
        <v>100</v>
      </c>
      <c r="V778" s="30"/>
      <c r="W778" s="27" t="s">
        <v>129</v>
      </c>
      <c r="X778" s="27" t="s">
        <v>200</v>
      </c>
      <c r="Y778" s="27">
        <f t="shared" si="12"/>
        <v>17.809999999999999</v>
      </c>
      <c r="Z778" s="27">
        <v>17.809999999999999</v>
      </c>
    </row>
    <row r="779" spans="1:29" ht="12.75" customHeight="1">
      <c r="A779" s="2" t="s">
        <v>1777</v>
      </c>
      <c r="B779" s="2" t="s">
        <v>2661</v>
      </c>
      <c r="C779" s="2" t="s">
        <v>2661</v>
      </c>
      <c r="D779" s="2" t="s">
        <v>103</v>
      </c>
      <c r="E779" s="2">
        <v>253</v>
      </c>
      <c r="F779" s="2"/>
      <c r="G779" s="2"/>
      <c r="H779" s="26">
        <v>0.1</v>
      </c>
      <c r="I779" s="26">
        <v>100000</v>
      </c>
      <c r="J779" s="26">
        <v>100000</v>
      </c>
      <c r="K779" s="27" t="s">
        <v>200</v>
      </c>
      <c r="L779" s="27" t="s">
        <v>234</v>
      </c>
      <c r="M779" s="27" t="s">
        <v>200</v>
      </c>
      <c r="N779" s="27" t="s">
        <v>234</v>
      </c>
      <c r="O779" s="28">
        <v>5</v>
      </c>
      <c r="P779" s="28">
        <v>0.05</v>
      </c>
      <c r="Q779" s="2">
        <v>2</v>
      </c>
      <c r="R779" s="2"/>
      <c r="S779" s="26">
        <v>100</v>
      </c>
      <c r="T779" s="26">
        <v>100</v>
      </c>
      <c r="U779" s="26">
        <v>100</v>
      </c>
      <c r="V779" s="30"/>
      <c r="W779" s="27" t="s">
        <v>200</v>
      </c>
      <c r="X779" s="27"/>
      <c r="Y779" s="27">
        <f t="shared" si="12"/>
        <v>20.47</v>
      </c>
      <c r="Z779" s="27">
        <v>20.47</v>
      </c>
    </row>
    <row r="780" spans="1:29" ht="12.75" customHeight="1">
      <c r="A780" s="2" t="s">
        <v>1785</v>
      </c>
      <c r="B780" s="2" t="s">
        <v>2662</v>
      </c>
      <c r="C780" s="2" t="s">
        <v>2662</v>
      </c>
      <c r="D780" s="2" t="s">
        <v>104</v>
      </c>
      <c r="E780" s="2">
        <v>253</v>
      </c>
      <c r="F780" s="2"/>
      <c r="G780" s="2"/>
      <c r="H780" s="26">
        <v>1</v>
      </c>
      <c r="I780" s="26">
        <v>1000000</v>
      </c>
      <c r="J780" s="26">
        <v>1000000</v>
      </c>
      <c r="K780" s="27" t="s">
        <v>200</v>
      </c>
      <c r="L780" s="27" t="s">
        <v>234</v>
      </c>
      <c r="M780" s="27" t="s">
        <v>200</v>
      </c>
      <c r="N780" s="27" t="s">
        <v>234</v>
      </c>
      <c r="O780" s="28">
        <v>5</v>
      </c>
      <c r="P780" s="28">
        <v>0.05</v>
      </c>
      <c r="Q780" s="2">
        <v>2</v>
      </c>
      <c r="R780" s="2"/>
      <c r="S780" s="26">
        <v>100</v>
      </c>
      <c r="T780" s="26" t="s">
        <v>1815</v>
      </c>
      <c r="U780" s="26" t="s">
        <v>1815</v>
      </c>
      <c r="V780" s="30"/>
      <c r="W780" s="27" t="s">
        <v>200</v>
      </c>
      <c r="X780" s="27"/>
      <c r="Y780" s="27">
        <f t="shared" si="12"/>
        <v>3</v>
      </c>
      <c r="Z780" s="27">
        <v>3</v>
      </c>
    </row>
    <row r="781" spans="1:29" ht="12.75" customHeight="1">
      <c r="A781" s="2" t="s">
        <v>1771</v>
      </c>
      <c r="B781" s="2" t="s">
        <v>2663</v>
      </c>
      <c r="C781" s="2" t="s">
        <v>2663</v>
      </c>
      <c r="D781" s="2" t="s">
        <v>101</v>
      </c>
      <c r="E781" s="2">
        <v>254</v>
      </c>
      <c r="F781" s="2"/>
      <c r="G781" s="2"/>
      <c r="H781" s="26">
        <v>1E-3</v>
      </c>
      <c r="I781" s="26">
        <v>1000</v>
      </c>
      <c r="J781" s="26">
        <v>1000</v>
      </c>
      <c r="K781" s="27">
        <v>10</v>
      </c>
      <c r="L781" s="27">
        <v>10000000</v>
      </c>
      <c r="M781" s="27">
        <v>300</v>
      </c>
      <c r="N781" s="27">
        <v>300000000</v>
      </c>
      <c r="O781" s="28">
        <v>5.0000000000000001E-3</v>
      </c>
      <c r="P781" s="28">
        <v>5.0000000000000001E-3</v>
      </c>
      <c r="Q781" s="2">
        <v>1</v>
      </c>
      <c r="R781" s="2"/>
      <c r="S781" s="26">
        <v>1</v>
      </c>
      <c r="T781" s="26">
        <v>1</v>
      </c>
      <c r="U781" s="26">
        <v>1</v>
      </c>
      <c r="V781" s="30"/>
      <c r="W781" s="27" t="s">
        <v>200</v>
      </c>
      <c r="X781" s="27" t="s">
        <v>200</v>
      </c>
      <c r="Y781" s="27">
        <f t="shared" si="12"/>
        <v>60.5</v>
      </c>
      <c r="Z781" s="27">
        <v>60.5</v>
      </c>
    </row>
    <row r="782" spans="1:29" ht="12.75" customHeight="1">
      <c r="A782" s="2" t="s">
        <v>1781</v>
      </c>
      <c r="B782" s="2" t="s">
        <v>2664</v>
      </c>
      <c r="C782" s="2" t="s">
        <v>2664</v>
      </c>
      <c r="D782" s="2" t="s">
        <v>103</v>
      </c>
      <c r="E782" s="2">
        <v>254</v>
      </c>
      <c r="F782" s="2" t="s">
        <v>156</v>
      </c>
      <c r="G782" s="2"/>
      <c r="H782" s="26">
        <v>1</v>
      </c>
      <c r="I782" s="26">
        <v>1000000</v>
      </c>
      <c r="J782" s="26">
        <v>1000000</v>
      </c>
      <c r="K782" s="27" t="s">
        <v>200</v>
      </c>
      <c r="L782" s="27" t="s">
        <v>234</v>
      </c>
      <c r="M782" s="27" t="s">
        <v>200</v>
      </c>
      <c r="N782" s="27" t="s">
        <v>234</v>
      </c>
      <c r="O782" s="28">
        <v>5</v>
      </c>
      <c r="P782" s="28">
        <v>0.05</v>
      </c>
      <c r="Q782" s="2">
        <v>2</v>
      </c>
      <c r="R782" s="2"/>
      <c r="S782" s="26">
        <v>100</v>
      </c>
      <c r="T782" s="26">
        <v>10</v>
      </c>
      <c r="U782" s="26">
        <v>100</v>
      </c>
      <c r="V782" s="30"/>
      <c r="W782" s="27" t="s">
        <v>200</v>
      </c>
      <c r="X782" s="27"/>
      <c r="Y782" s="27">
        <f t="shared" si="12"/>
        <v>1.6375</v>
      </c>
      <c r="Z782" s="27"/>
      <c r="AB782" s="6">
        <v>39.299999999999997</v>
      </c>
    </row>
    <row r="783" spans="1:29" ht="12.75" customHeight="1">
      <c r="A783" s="2" t="s">
        <v>1779</v>
      </c>
      <c r="B783" s="2" t="s">
        <v>2665</v>
      </c>
      <c r="C783" s="2" t="s">
        <v>2665</v>
      </c>
      <c r="D783" s="2" t="s">
        <v>103</v>
      </c>
      <c r="E783" s="2">
        <v>254</v>
      </c>
      <c r="F783" s="2"/>
      <c r="G783" s="2"/>
      <c r="H783" s="26">
        <v>0.01</v>
      </c>
      <c r="I783" s="26">
        <v>10000</v>
      </c>
      <c r="J783" s="26">
        <v>10000</v>
      </c>
      <c r="K783" s="27" t="s">
        <v>200</v>
      </c>
      <c r="L783" s="27" t="s">
        <v>234</v>
      </c>
      <c r="M783" s="27" t="s">
        <v>200</v>
      </c>
      <c r="N783" s="27" t="s">
        <v>234</v>
      </c>
      <c r="O783" s="28">
        <v>5.0000000000000001E-3</v>
      </c>
      <c r="P783" s="28">
        <v>5.0000000000000001E-3</v>
      </c>
      <c r="Q783" s="2">
        <v>1</v>
      </c>
      <c r="R783" s="2"/>
      <c r="S783" s="26">
        <v>10</v>
      </c>
      <c r="T783" s="26">
        <v>0.1</v>
      </c>
      <c r="U783" s="26">
        <v>10</v>
      </c>
      <c r="V783" s="30"/>
      <c r="W783" s="27" t="s">
        <v>200</v>
      </c>
      <c r="X783" s="27"/>
      <c r="Y783" s="27">
        <f t="shared" si="12"/>
        <v>275.7</v>
      </c>
      <c r="Z783" s="27">
        <v>275.7</v>
      </c>
    </row>
    <row r="784" spans="1:29" ht="12.75" customHeight="1">
      <c r="A784" s="2" t="s">
        <v>1787</v>
      </c>
      <c r="B784" s="2" t="s">
        <v>2666</v>
      </c>
      <c r="C784" s="2" t="s">
        <v>2666</v>
      </c>
      <c r="D784" s="2" t="s">
        <v>104</v>
      </c>
      <c r="E784" s="2">
        <v>254</v>
      </c>
      <c r="F784" s="2"/>
      <c r="G784" s="2"/>
      <c r="H784" s="26">
        <v>10</v>
      </c>
      <c r="I784" s="26">
        <v>10000000</v>
      </c>
      <c r="J784" s="26">
        <v>10000000</v>
      </c>
      <c r="K784" s="27" t="s">
        <v>200</v>
      </c>
      <c r="L784" s="27" t="s">
        <v>234</v>
      </c>
      <c r="M784" s="27" t="s">
        <v>200</v>
      </c>
      <c r="N784" s="27" t="s">
        <v>234</v>
      </c>
      <c r="O784" s="28">
        <v>5</v>
      </c>
      <c r="P784" s="28">
        <v>0.05</v>
      </c>
      <c r="Q784" s="2">
        <v>2</v>
      </c>
      <c r="R784" s="2"/>
      <c r="S784" s="26">
        <v>10000</v>
      </c>
      <c r="T784" s="26">
        <v>10000</v>
      </c>
      <c r="U784" s="26">
        <v>10000</v>
      </c>
      <c r="V784" s="30"/>
      <c r="W784" s="27" t="s">
        <v>200</v>
      </c>
      <c r="X784" s="27"/>
      <c r="Y784" s="27">
        <f t="shared" si="12"/>
        <v>0.13500000000000001</v>
      </c>
      <c r="Z784" s="27"/>
      <c r="AB784" s="6">
        <v>3.24</v>
      </c>
    </row>
    <row r="785" spans="1:28" ht="12.75" customHeight="1">
      <c r="A785" s="2" t="s">
        <v>1789</v>
      </c>
      <c r="B785" s="2" t="s">
        <v>2667</v>
      </c>
      <c r="C785" s="2" t="s">
        <v>2667</v>
      </c>
      <c r="D785" s="2" t="s">
        <v>104</v>
      </c>
      <c r="E785" s="2">
        <v>255</v>
      </c>
      <c r="F785" s="2"/>
      <c r="G785" s="2"/>
      <c r="H785" s="26">
        <v>1</v>
      </c>
      <c r="I785" s="26">
        <v>1000000</v>
      </c>
      <c r="J785" s="26">
        <v>1000000</v>
      </c>
      <c r="K785" s="27" t="s">
        <v>200</v>
      </c>
      <c r="L785" s="27" t="s">
        <v>234</v>
      </c>
      <c r="M785" s="27" t="s">
        <v>200</v>
      </c>
      <c r="N785" s="27" t="s">
        <v>234</v>
      </c>
      <c r="O785" s="28">
        <v>5</v>
      </c>
      <c r="P785" s="28">
        <v>0.05</v>
      </c>
      <c r="Q785" s="2">
        <v>2</v>
      </c>
      <c r="R785" s="2"/>
      <c r="S785" s="26">
        <v>1000</v>
      </c>
      <c r="T785" s="26">
        <v>100</v>
      </c>
      <c r="U785" s="26">
        <v>1000</v>
      </c>
      <c r="V785" s="30"/>
      <c r="W785" s="27" t="s">
        <v>200</v>
      </c>
      <c r="X785" s="27"/>
      <c r="Y785" s="27">
        <f t="shared" si="12"/>
        <v>0.83625000000000005</v>
      </c>
      <c r="Z785" s="27"/>
      <c r="AB785" s="6">
        <v>20.07</v>
      </c>
    </row>
    <row r="786" spans="1:28" ht="12.75" customHeight="1">
      <c r="A786" s="2" t="s">
        <v>1791</v>
      </c>
      <c r="B786" s="2" t="s">
        <v>2668</v>
      </c>
      <c r="C786" s="2" t="s">
        <v>2668</v>
      </c>
      <c r="D786" s="2" t="s">
        <v>104</v>
      </c>
      <c r="E786" s="2">
        <v>257</v>
      </c>
      <c r="F786" s="2"/>
      <c r="G786" s="2"/>
      <c r="H786" s="26">
        <v>0.1</v>
      </c>
      <c r="I786" s="26">
        <v>100000</v>
      </c>
      <c r="J786" s="26">
        <v>100000</v>
      </c>
      <c r="K786" s="27" t="s">
        <v>200</v>
      </c>
      <c r="L786" s="27" t="s">
        <v>234</v>
      </c>
      <c r="M786" s="27" t="s">
        <v>200</v>
      </c>
      <c r="N786" s="27" t="s">
        <v>234</v>
      </c>
      <c r="O786" s="28">
        <v>5.0000000000000001E-3</v>
      </c>
      <c r="P786" s="28">
        <v>5.0000000000000001E-3</v>
      </c>
      <c r="Q786" s="2">
        <v>1</v>
      </c>
      <c r="R786" s="2"/>
      <c r="S786" s="26">
        <v>10</v>
      </c>
      <c r="T786" s="26" t="s">
        <v>1815</v>
      </c>
      <c r="U786" s="26" t="s">
        <v>1815</v>
      </c>
      <c r="V786" s="30"/>
      <c r="W786" s="27" t="s">
        <v>200</v>
      </c>
      <c r="X786" s="27"/>
      <c r="Y786" s="27">
        <f t="shared" si="12"/>
        <v>100.5</v>
      </c>
      <c r="Z786" s="27">
        <v>100.5</v>
      </c>
    </row>
    <row r="787" spans="1:28" ht="12.75" customHeight="1">
      <c r="A787" s="2" t="s">
        <v>1793</v>
      </c>
      <c r="B787" s="2" t="s">
        <v>2669</v>
      </c>
      <c r="C787" s="2" t="s">
        <v>2669</v>
      </c>
      <c r="D787" s="2" t="s">
        <v>105</v>
      </c>
      <c r="E787" s="2">
        <v>257</v>
      </c>
      <c r="F787" s="2"/>
      <c r="G787" s="2"/>
      <c r="H787" s="26">
        <v>10</v>
      </c>
      <c r="I787" s="26">
        <v>10000000</v>
      </c>
      <c r="J787" s="26">
        <v>10000000</v>
      </c>
      <c r="K787" s="27" t="s">
        <v>200</v>
      </c>
      <c r="L787" s="27" t="s">
        <v>234</v>
      </c>
      <c r="M787" s="27" t="s">
        <v>200</v>
      </c>
      <c r="N787" s="27" t="s">
        <v>234</v>
      </c>
      <c r="O787" s="28">
        <v>5</v>
      </c>
      <c r="P787" s="28">
        <v>0.05</v>
      </c>
      <c r="Q787" s="2">
        <v>2</v>
      </c>
      <c r="R787" s="2"/>
      <c r="S787" s="26">
        <v>100</v>
      </c>
      <c r="T787" s="26" t="s">
        <v>1815</v>
      </c>
      <c r="U787" s="26" t="s">
        <v>1815</v>
      </c>
      <c r="V787" s="30"/>
      <c r="W787" s="27" t="s">
        <v>200</v>
      </c>
      <c r="X787" s="27"/>
      <c r="Y787" s="27">
        <f t="shared" si="12"/>
        <v>0.22999999999999998</v>
      </c>
      <c r="Z787" s="27"/>
      <c r="AB787" s="6">
        <v>5.52</v>
      </c>
    </row>
    <row r="788" spans="1:28" ht="12.75" customHeight="1">
      <c r="A788" s="2" t="s">
        <v>1795</v>
      </c>
      <c r="B788" s="2" t="s">
        <v>2670</v>
      </c>
      <c r="C788" s="2" t="s">
        <v>2670</v>
      </c>
      <c r="D788" s="2" t="s">
        <v>105</v>
      </c>
      <c r="E788" s="2">
        <v>258</v>
      </c>
      <c r="F788" s="2"/>
      <c r="G788" s="2"/>
      <c r="H788" s="26">
        <v>0.1</v>
      </c>
      <c r="I788" s="26">
        <v>100000</v>
      </c>
      <c r="J788" s="26">
        <v>100000</v>
      </c>
      <c r="K788" s="27" t="s">
        <v>200</v>
      </c>
      <c r="L788" s="27" t="s">
        <v>234</v>
      </c>
      <c r="M788" s="27" t="s">
        <v>200</v>
      </c>
      <c r="N788" s="27" t="s">
        <v>234</v>
      </c>
      <c r="O788" s="28">
        <v>5.0000000000000001E-3</v>
      </c>
      <c r="P788" s="28">
        <v>5.0000000000000001E-3</v>
      </c>
      <c r="Q788" s="2">
        <v>1</v>
      </c>
      <c r="R788" s="2"/>
      <c r="S788" s="26">
        <v>100</v>
      </c>
      <c r="T788" s="26" t="s">
        <v>1815</v>
      </c>
      <c r="U788" s="26" t="s">
        <v>1815</v>
      </c>
      <c r="V788" s="30"/>
      <c r="W788" s="27" t="s">
        <v>200</v>
      </c>
      <c r="X788" s="27"/>
      <c r="Y788" s="27">
        <f t="shared" si="12"/>
        <v>51.5</v>
      </c>
      <c r="Z788" s="27">
        <v>51.5</v>
      </c>
    </row>
    <row r="789" spans="1:28">
      <c r="A789" s="2" t="s">
        <v>2687</v>
      </c>
      <c r="B789" s="2" t="s">
        <v>2671</v>
      </c>
      <c r="C789" s="2" t="s">
        <v>2671</v>
      </c>
      <c r="D789" s="2" t="s">
        <v>96</v>
      </c>
      <c r="E789" s="34" t="s">
        <v>159</v>
      </c>
      <c r="F789" s="34"/>
      <c r="G789" s="34"/>
      <c r="H789" s="26" t="s">
        <v>200</v>
      </c>
      <c r="I789" s="26"/>
      <c r="J789" s="26"/>
      <c r="K789" s="27"/>
      <c r="L789" s="27"/>
      <c r="M789" s="27" t="s">
        <v>166</v>
      </c>
      <c r="N789" s="27" t="s">
        <v>234</v>
      </c>
      <c r="O789" s="28">
        <v>50</v>
      </c>
      <c r="P789" s="28">
        <v>5</v>
      </c>
      <c r="Q789" s="2">
        <v>4</v>
      </c>
      <c r="R789" s="2"/>
      <c r="S789" s="2"/>
      <c r="T789" s="26" t="e">
        <v>#N/A</v>
      </c>
      <c r="U789" s="26" t="e">
        <v>#N/A</v>
      </c>
      <c r="V789" s="30"/>
      <c r="W789" s="27" t="s">
        <v>200</v>
      </c>
      <c r="X789" s="27" t="s">
        <v>152</v>
      </c>
      <c r="Y789" s="27"/>
      <c r="Z789" s="27"/>
    </row>
    <row r="790" spans="1:28">
      <c r="A790" s="2" t="s">
        <v>2688</v>
      </c>
      <c r="B790" s="2" t="s">
        <v>2672</v>
      </c>
      <c r="C790" s="2" t="s">
        <v>2672</v>
      </c>
      <c r="D790" s="2" t="s">
        <v>41</v>
      </c>
      <c r="E790" s="2" t="s">
        <v>158</v>
      </c>
      <c r="F790" s="2"/>
      <c r="G790" s="2"/>
      <c r="H790" s="26" t="s">
        <v>200</v>
      </c>
      <c r="I790" s="26"/>
      <c r="J790" s="26"/>
      <c r="K790" s="27"/>
      <c r="L790" s="27"/>
      <c r="M790" s="27" t="s">
        <v>200</v>
      </c>
      <c r="N790" s="27" t="s">
        <v>234</v>
      </c>
      <c r="O790" s="28" t="s">
        <v>200</v>
      </c>
      <c r="P790" s="28" t="s">
        <v>200</v>
      </c>
      <c r="Q790" s="2"/>
      <c r="R790" s="2"/>
      <c r="S790" s="2"/>
      <c r="T790" s="26" t="e">
        <v>#N/A</v>
      </c>
      <c r="U790" s="26" t="e">
        <v>#N/A</v>
      </c>
      <c r="V790" s="30"/>
      <c r="W790" s="27" t="s">
        <v>200</v>
      </c>
      <c r="X790" s="27"/>
      <c r="Y790" s="27">
        <f t="shared" si="12"/>
        <v>18140500000000</v>
      </c>
      <c r="Z790" s="27"/>
      <c r="AA790" s="73">
        <v>49700000000</v>
      </c>
    </row>
    <row r="791" spans="1:28">
      <c r="A791" s="2" t="s">
        <v>2689</v>
      </c>
      <c r="B791" s="2" t="s">
        <v>2673</v>
      </c>
      <c r="C791" s="2" t="s">
        <v>2673</v>
      </c>
      <c r="D791" s="2" t="s">
        <v>80</v>
      </c>
      <c r="E791" s="2" t="s">
        <v>158</v>
      </c>
      <c r="F791" s="2"/>
      <c r="G791" s="2"/>
      <c r="H791" s="26" t="s">
        <v>200</v>
      </c>
      <c r="I791" s="26"/>
      <c r="J791" s="26"/>
      <c r="K791" s="27"/>
      <c r="L791" s="27"/>
      <c r="M791" s="27" t="s">
        <v>200</v>
      </c>
      <c r="N791" s="27" t="s">
        <v>234</v>
      </c>
      <c r="O791" s="28" t="s">
        <v>200</v>
      </c>
      <c r="P791" s="28" t="s">
        <v>200</v>
      </c>
      <c r="Q791" s="2"/>
      <c r="R791" s="2"/>
      <c r="S791" s="2"/>
      <c r="T791" s="26" t="e">
        <v>#N/A</v>
      </c>
      <c r="U791" s="26" t="e">
        <v>#N/A</v>
      </c>
      <c r="V791" s="30"/>
      <c r="W791" s="27" t="s">
        <v>200</v>
      </c>
      <c r="X791" s="27"/>
      <c r="Y791" s="27">
        <f t="shared" si="12"/>
        <v>15804500000000</v>
      </c>
      <c r="Z791" s="27"/>
      <c r="AA791" s="73">
        <v>43300000000</v>
      </c>
    </row>
    <row r="792" spans="1:28">
      <c r="A792" s="2" t="s">
        <v>2690</v>
      </c>
      <c r="B792" s="2" t="s">
        <v>2674</v>
      </c>
      <c r="C792" s="2" t="s">
        <v>2674</v>
      </c>
      <c r="D792" s="2" t="s">
        <v>72</v>
      </c>
      <c r="E792" s="2" t="s">
        <v>158</v>
      </c>
      <c r="F792" s="2"/>
      <c r="G792" s="2"/>
      <c r="H792" s="26" t="s">
        <v>200</v>
      </c>
      <c r="I792" s="26"/>
      <c r="J792" s="26"/>
      <c r="K792" s="27"/>
      <c r="L792" s="27"/>
      <c r="M792" s="27" t="s">
        <v>200</v>
      </c>
      <c r="N792" s="27" t="s">
        <v>234</v>
      </c>
      <c r="O792" s="28" t="s">
        <v>200</v>
      </c>
      <c r="P792" s="28" t="s">
        <v>200</v>
      </c>
      <c r="Q792" s="2"/>
      <c r="R792" s="2"/>
      <c r="S792" s="2"/>
      <c r="T792" s="26" t="e">
        <v>#N/A</v>
      </c>
      <c r="U792" s="26" t="e">
        <v>#N/A</v>
      </c>
      <c r="V792" s="30"/>
      <c r="W792" s="27" t="s">
        <v>200</v>
      </c>
      <c r="X792" s="27"/>
      <c r="Y792" s="27">
        <f t="shared" si="12"/>
        <v>5110000000000</v>
      </c>
      <c r="Z792" s="27"/>
      <c r="AA792" s="73">
        <v>14000000000</v>
      </c>
    </row>
    <row r="793" spans="1:28">
      <c r="A793" s="2" t="s">
        <v>2752</v>
      </c>
      <c r="B793" s="2" t="s">
        <v>2675</v>
      </c>
      <c r="C793" s="2" t="s">
        <v>2675</v>
      </c>
      <c r="D793" s="2" t="s">
        <v>96</v>
      </c>
      <c r="E793" s="34" t="s">
        <v>177</v>
      </c>
      <c r="F793" s="34"/>
      <c r="G793" s="34"/>
      <c r="H793" s="26" t="s">
        <v>200</v>
      </c>
      <c r="I793" s="26"/>
      <c r="J793" s="26"/>
      <c r="K793" s="27"/>
      <c r="L793" s="27"/>
      <c r="M793" s="27" t="s">
        <v>166</v>
      </c>
      <c r="N793" s="27" t="s">
        <v>234</v>
      </c>
      <c r="O793" s="28">
        <v>50</v>
      </c>
      <c r="P793" s="28">
        <v>5</v>
      </c>
      <c r="Q793" s="2">
        <v>4</v>
      </c>
      <c r="R793" s="2"/>
      <c r="S793" s="2"/>
      <c r="T793" s="26" t="e">
        <v>#N/A</v>
      </c>
      <c r="U793" s="26" t="e">
        <v>#N/A</v>
      </c>
      <c r="V793" s="30"/>
      <c r="W793" s="27" t="s">
        <v>200</v>
      </c>
      <c r="X793" s="27" t="s">
        <v>152</v>
      </c>
      <c r="Y793" s="27"/>
      <c r="Z793" s="27"/>
    </row>
    <row r="794" spans="1:28" ht="15.75">
      <c r="A794" s="2" t="s">
        <v>2676</v>
      </c>
      <c r="B794" s="2" t="s">
        <v>2676</v>
      </c>
      <c r="C794" s="2" t="s">
        <v>2676</v>
      </c>
      <c r="D794" s="24" t="s">
        <v>96</v>
      </c>
      <c r="E794" s="35"/>
      <c r="F794" s="2" t="s">
        <v>161</v>
      </c>
      <c r="G794" s="24"/>
      <c r="H794" s="26" t="s">
        <v>200</v>
      </c>
      <c r="I794" s="26"/>
      <c r="J794" s="26"/>
      <c r="K794" s="26" t="s">
        <v>200</v>
      </c>
      <c r="L794" s="26"/>
      <c r="M794" s="27">
        <v>80</v>
      </c>
      <c r="N794" s="27">
        <v>80000000</v>
      </c>
      <c r="O794" s="24" t="s">
        <v>200</v>
      </c>
      <c r="P794" s="33" t="s">
        <v>200</v>
      </c>
      <c r="Q794" s="2"/>
      <c r="R794" s="24"/>
      <c r="S794" s="33"/>
      <c r="T794" s="26" t="s">
        <v>1815</v>
      </c>
      <c r="U794" s="26" t="s">
        <v>1815</v>
      </c>
      <c r="V794" s="29"/>
      <c r="W794" s="2"/>
      <c r="X794" s="27" t="s">
        <v>153</v>
      </c>
      <c r="Y794" s="27"/>
      <c r="Z794" s="27"/>
    </row>
    <row r="795" spans="1:28">
      <c r="A795" s="2" t="s">
        <v>2677</v>
      </c>
      <c r="B795" s="2" t="s">
        <v>2677</v>
      </c>
      <c r="C795" s="2" t="s">
        <v>2677</v>
      </c>
      <c r="D795" s="2" t="s">
        <v>96</v>
      </c>
      <c r="E795" s="34"/>
      <c r="F795" s="2" t="s">
        <v>160</v>
      </c>
      <c r="G795" s="2"/>
      <c r="H795" s="26" t="s">
        <v>200</v>
      </c>
      <c r="I795" s="26"/>
      <c r="J795" s="26"/>
      <c r="K795" s="27" t="s">
        <v>200</v>
      </c>
      <c r="L795" s="27"/>
      <c r="M795" s="27">
        <v>800</v>
      </c>
      <c r="N795" s="27">
        <v>800000000</v>
      </c>
      <c r="O795" s="28" t="s">
        <v>200</v>
      </c>
      <c r="P795" s="28" t="s">
        <v>200</v>
      </c>
      <c r="Q795" s="2"/>
      <c r="R795" s="2"/>
      <c r="S795" s="2"/>
      <c r="T795" s="26" t="s">
        <v>1815</v>
      </c>
      <c r="U795" s="26" t="s">
        <v>1815</v>
      </c>
      <c r="V795" s="30"/>
      <c r="W795" s="27" t="s">
        <v>200</v>
      </c>
      <c r="X795" s="27" t="s">
        <v>153</v>
      </c>
      <c r="Y795" s="27"/>
      <c r="Z795" s="27"/>
    </row>
    <row r="796" spans="1:28" ht="12.75" customHeight="1">
      <c r="A796" s="2" t="s">
        <v>2729</v>
      </c>
      <c r="B796" s="2"/>
      <c r="C796" s="2"/>
      <c r="D796" s="2"/>
      <c r="E796" s="34"/>
      <c r="F796" s="2"/>
      <c r="G796" s="2"/>
      <c r="H796" s="26" t="s">
        <v>2715</v>
      </c>
      <c r="I796" s="26"/>
      <c r="J796" s="26"/>
      <c r="K796" s="27"/>
      <c r="L796" s="27"/>
      <c r="M796" s="27">
        <v>60000</v>
      </c>
      <c r="N796" s="27">
        <v>60000000000</v>
      </c>
      <c r="O796" s="28"/>
      <c r="P796" s="28"/>
      <c r="Q796" s="2"/>
      <c r="R796" s="2"/>
      <c r="S796" s="2"/>
      <c r="T796" s="26" t="s">
        <v>1815</v>
      </c>
      <c r="U796" s="26" t="s">
        <v>1815</v>
      </c>
      <c r="V796" s="30"/>
      <c r="W796" s="27"/>
      <c r="X796" s="27"/>
      <c r="Y796" s="27">
        <f t="shared" si="12"/>
        <v>0.49583333333333335</v>
      </c>
      <c r="Z796" s="27"/>
      <c r="AB796" s="6">
        <v>11.9</v>
      </c>
    </row>
  </sheetData>
  <sheetProtection algorithmName="SHA-512" hashValue="oVxB3mCLSNVuQtToVBmvj/MZAiPxNjOMjQblpt5jdoyFoJj0EZ1i4ned4bM8J/DiL118clO7l8p8HMWMVmavrA==" saltValue="Q5J4zyu5W+SVXWojBsCPhg==" spinCount="100000" sheet="1" objects="1" scenarios="1" autoFilter="0"/>
  <autoFilter ref="A1:AI796"/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1"/>
  <sheetViews>
    <sheetView workbookViewId="0">
      <pane ySplit="1" topLeftCell="A2" activePane="bottomLeft" state="frozen"/>
      <selection activeCell="E5" sqref="E5"/>
      <selection pane="bottomLeft" activeCell="N5" sqref="N5"/>
    </sheetView>
  </sheetViews>
  <sheetFormatPr baseColWidth="10" defaultRowHeight="12.75"/>
  <cols>
    <col min="1" max="3" width="19" style="6" customWidth="1"/>
    <col min="4" max="4" width="10.5703125" style="6" customWidth="1"/>
    <col min="5" max="5" width="8.7109375" style="6" customWidth="1"/>
    <col min="6" max="6" width="11" style="6" customWidth="1"/>
    <col min="7" max="7" width="6.140625" style="6" customWidth="1"/>
    <col min="8" max="10" width="9.85546875" style="36" customWidth="1"/>
    <col min="11" max="14" width="8.7109375" style="36" customWidth="1"/>
    <col min="15" max="15" width="11.42578125" style="37" customWidth="1"/>
    <col min="16" max="16" width="13.140625" style="37" customWidth="1"/>
    <col min="17" max="17" width="11.42578125" style="6" customWidth="1"/>
    <col min="18" max="18" width="13.85546875" style="6" customWidth="1"/>
    <col min="19" max="21" width="10" style="6" customWidth="1"/>
    <col min="22" max="22" width="25.28515625" style="38" customWidth="1"/>
    <col min="23" max="23" width="13.28515625" style="6" bestFit="1" customWidth="1"/>
    <col min="24" max="25" width="12" style="6" bestFit="1" customWidth="1"/>
    <col min="26" max="16384" width="11.42578125" style="6"/>
  </cols>
  <sheetData>
    <row r="1" spans="1:25" s="32" customFormat="1" ht="38.25">
      <c r="A1" s="16" t="s">
        <v>196</v>
      </c>
      <c r="B1" s="16" t="s">
        <v>202</v>
      </c>
      <c r="C1" s="16" t="s">
        <v>202</v>
      </c>
      <c r="D1" s="16" t="s">
        <v>106</v>
      </c>
      <c r="E1" s="16" t="s">
        <v>138</v>
      </c>
      <c r="F1" s="16" t="s">
        <v>187</v>
      </c>
      <c r="G1" s="16" t="s">
        <v>188</v>
      </c>
      <c r="H1" s="63" t="s">
        <v>1867</v>
      </c>
      <c r="I1" s="63" t="s">
        <v>1869</v>
      </c>
      <c r="J1" s="63" t="s">
        <v>1868</v>
      </c>
      <c r="K1" s="63" t="s">
        <v>2681</v>
      </c>
      <c r="L1" s="63" t="s">
        <v>2680</v>
      </c>
      <c r="M1" s="16" t="s">
        <v>2</v>
      </c>
      <c r="N1" s="16" t="s">
        <v>2682</v>
      </c>
      <c r="O1" s="31" t="s">
        <v>3</v>
      </c>
      <c r="P1" s="31" t="s">
        <v>4</v>
      </c>
      <c r="Q1" s="16" t="s">
        <v>175</v>
      </c>
      <c r="R1" s="16" t="s">
        <v>137</v>
      </c>
      <c r="S1" s="16" t="s">
        <v>2683</v>
      </c>
      <c r="T1" s="16" t="s">
        <v>2684</v>
      </c>
      <c r="U1" s="16" t="s">
        <v>2685</v>
      </c>
      <c r="V1" s="31" t="s">
        <v>182</v>
      </c>
      <c r="W1" s="16" t="s">
        <v>136</v>
      </c>
      <c r="X1" s="16" t="s">
        <v>0</v>
      </c>
      <c r="Y1" s="16" t="s">
        <v>219</v>
      </c>
    </row>
    <row r="2" spans="1:25" ht="12.75" customHeight="1">
      <c r="A2" s="2" t="str">
        <f>TRIM($E2&amp;$D2&amp;" " &amp;$F2&amp;" " &amp;$G2)</f>
        <v>3H</v>
      </c>
      <c r="B2" s="2" t="str">
        <f t="shared" ref="B2:B65" si="0">TRIM($D2&amp;$E2&amp;" " &amp;$F2&amp;" " &amp;$G2)</f>
        <v>H3</v>
      </c>
      <c r="C2" s="64" t="s">
        <v>1870</v>
      </c>
      <c r="D2" s="2" t="s">
        <v>7</v>
      </c>
      <c r="E2" s="2">
        <v>3</v>
      </c>
      <c r="F2" s="2"/>
      <c r="G2" s="2"/>
      <c r="H2" s="26">
        <v>1000</v>
      </c>
      <c r="I2" s="26">
        <f>VLOOKUP(A2,'Anciens seuils'!$B$2:$D$786,2,FALSE)</f>
        <v>1000000000</v>
      </c>
      <c r="J2" s="26">
        <f>VLOOKUP(A2,'Nouveaux seuils'!$B$7:$C$796,2,FALSE)</f>
        <v>1000000000</v>
      </c>
      <c r="K2" s="27">
        <v>400000</v>
      </c>
      <c r="L2" s="27">
        <f>VLOOKUP(A2,'Anciens seuils'!$B$2:$D$786,3,FALSE)</f>
        <v>400000000000</v>
      </c>
      <c r="M2" s="27">
        <v>2000000000</v>
      </c>
      <c r="N2" s="27">
        <f>VLOOKUP(A2,'Nouveaux seuils'!$B$7:$F$796,5,FALSE)</f>
        <v>2000000000000000</v>
      </c>
      <c r="O2" s="28">
        <v>50</v>
      </c>
      <c r="P2" s="28">
        <v>5</v>
      </c>
      <c r="Q2" s="2">
        <v>4</v>
      </c>
      <c r="R2" s="2"/>
      <c r="S2" s="26">
        <v>1000000</v>
      </c>
      <c r="T2" s="26">
        <f>VLOOKUP(A2,'Nouveaux seuils'!$B$7:$E$796,3,FALSE)</f>
        <v>100</v>
      </c>
      <c r="U2" s="26">
        <f>VLOOKUP(A2,'Nouveaux seuils'!$B$7:$E$796,4,FALSE)</f>
        <v>1000000</v>
      </c>
      <c r="V2" s="30"/>
      <c r="W2" s="27" t="s">
        <v>200</v>
      </c>
      <c r="X2" s="27" t="s">
        <v>200</v>
      </c>
      <c r="Y2" s="27"/>
    </row>
    <row r="3" spans="1:25" ht="12.75" customHeight="1">
      <c r="A3" s="2" t="str">
        <f t="shared" ref="A3:A66" si="1">TRIM(E3&amp;D3&amp;" " &amp;F3&amp;" " &amp;G3)</f>
        <v>7Be</v>
      </c>
      <c r="B3" s="2" t="str">
        <f t="shared" si="0"/>
        <v>Be7</v>
      </c>
      <c r="C3" s="2" t="s">
        <v>1871</v>
      </c>
      <c r="D3" s="2" t="s">
        <v>8</v>
      </c>
      <c r="E3" s="2">
        <v>7</v>
      </c>
      <c r="F3" s="2"/>
      <c r="G3" s="2"/>
      <c r="H3" s="26">
        <v>10</v>
      </c>
      <c r="I3" s="26">
        <f>VLOOKUP(A3,'Anciens seuils'!$B$2:$D$786,2,FALSE)</f>
        <v>10000000</v>
      </c>
      <c r="J3" s="26">
        <f>VLOOKUP(A3,'Nouveaux seuils'!$B$7:$C$796,2,FALSE)</f>
        <v>10000000</v>
      </c>
      <c r="K3" s="27">
        <v>200000</v>
      </c>
      <c r="L3" s="27">
        <f>VLOOKUP(A3,'Anciens seuils'!$B$2:$D$786,3,FALSE)</f>
        <v>200000000000</v>
      </c>
      <c r="M3" s="27">
        <v>1000000</v>
      </c>
      <c r="N3" s="27">
        <f>VLOOKUP(A3,'Nouveaux seuils'!$B$7:$F$796,5,FALSE)</f>
        <v>1000000000000</v>
      </c>
      <c r="O3" s="28">
        <v>50</v>
      </c>
      <c r="P3" s="28">
        <v>5</v>
      </c>
      <c r="Q3" s="2">
        <v>4</v>
      </c>
      <c r="R3" s="2"/>
      <c r="S3" s="26">
        <v>1000</v>
      </c>
      <c r="T3" s="26">
        <f>VLOOKUP(A3,'Nouveaux seuils'!$B$7:$E$796,3,FALSE)</f>
        <v>10</v>
      </c>
      <c r="U3" s="26">
        <f>VLOOKUP(A3,'Nouveaux seuils'!$B$7:$E$796,4,FALSE)</f>
        <v>1000</v>
      </c>
      <c r="V3" s="30"/>
      <c r="W3" s="27" t="s">
        <v>200</v>
      </c>
      <c r="X3" s="27" t="s">
        <v>200</v>
      </c>
      <c r="Y3" s="27"/>
    </row>
    <row r="4" spans="1:25" ht="12.75" customHeight="1">
      <c r="A4" s="2" t="str">
        <f t="shared" si="1"/>
        <v>10Be</v>
      </c>
      <c r="B4" s="2" t="str">
        <f t="shared" si="0"/>
        <v>Be10</v>
      </c>
      <c r="C4" s="2" t="s">
        <v>1872</v>
      </c>
      <c r="D4" s="2" t="s">
        <v>8</v>
      </c>
      <c r="E4" s="2">
        <v>10</v>
      </c>
      <c r="F4" s="2"/>
      <c r="G4" s="2"/>
      <c r="H4" s="26">
        <v>1</v>
      </c>
      <c r="I4" s="26">
        <f>VLOOKUP(A4,'Anciens seuils'!$B$2:$D$786,2,FALSE)</f>
        <v>1000000</v>
      </c>
      <c r="J4" s="26">
        <f>VLOOKUP(A4,'Nouveaux seuils'!$B$7:$C$796,2,FALSE)</f>
        <v>1000000</v>
      </c>
      <c r="K4" s="27">
        <v>400000</v>
      </c>
      <c r="L4" s="27">
        <f>VLOOKUP(A4,'Anciens seuils'!$B$2:$D$786,3,FALSE)</f>
        <v>400000000000</v>
      </c>
      <c r="M4" s="27">
        <v>30000000</v>
      </c>
      <c r="N4" s="27">
        <f>VLOOKUP(A4,'Nouveaux seuils'!$B$7:$F$796,5,FALSE)</f>
        <v>30000000000000</v>
      </c>
      <c r="O4" s="28">
        <v>5</v>
      </c>
      <c r="P4" s="28">
        <v>0.05</v>
      </c>
      <c r="Q4" s="2">
        <v>2</v>
      </c>
      <c r="R4" s="2"/>
      <c r="S4" s="26">
        <v>10000</v>
      </c>
      <c r="T4" s="26" t="str">
        <f>VLOOKUP(A4,'Nouveaux seuils'!$B$7:$E$796,3,FALSE)</f>
        <v>/</v>
      </c>
      <c r="U4" s="26" t="str">
        <f>VLOOKUP(A4,'Nouveaux seuils'!$B$7:$E$796,4,FALSE)</f>
        <v>/</v>
      </c>
      <c r="V4" s="30"/>
      <c r="W4" s="27" t="s">
        <v>200</v>
      </c>
      <c r="X4" s="27" t="s">
        <v>200</v>
      </c>
      <c r="Y4" s="27"/>
    </row>
    <row r="5" spans="1:25" ht="25.5" customHeight="1">
      <c r="A5" s="2" t="str">
        <f t="shared" si="1"/>
        <v>11C dioxyde</v>
      </c>
      <c r="B5" s="2" t="str">
        <f t="shared" si="0"/>
        <v>C11 dioxyde</v>
      </c>
      <c r="C5" s="64" t="s">
        <v>1873</v>
      </c>
      <c r="D5" s="2" t="s">
        <v>9</v>
      </c>
      <c r="E5" s="2">
        <v>11</v>
      </c>
      <c r="F5" s="2" t="s">
        <v>190</v>
      </c>
      <c r="G5" s="2"/>
      <c r="H5" s="26">
        <v>1000</v>
      </c>
      <c r="I5" s="26">
        <f>VLOOKUP(A5,'Anciens seuils'!$B$2:$D$786,2,FALSE)</f>
        <v>1000000000</v>
      </c>
      <c r="J5" s="26">
        <f>VLOOKUP(A5,'Nouveaux seuils'!$B$7:$C$796,2,FALSE)</f>
        <v>1000000000</v>
      </c>
      <c r="K5" s="27">
        <v>400000</v>
      </c>
      <c r="L5" s="27">
        <v>400000000000</v>
      </c>
      <c r="M5" s="27">
        <v>60000000000</v>
      </c>
      <c r="N5" s="27">
        <f>VLOOKUP(A5,'Nouveaux seuils'!$B$7:$F$796,5,FALSE)</f>
        <v>60000000000</v>
      </c>
      <c r="O5" s="28">
        <v>50</v>
      </c>
      <c r="P5" s="28">
        <v>5</v>
      </c>
      <c r="Q5" s="2">
        <v>4</v>
      </c>
      <c r="R5" s="2"/>
      <c r="S5" s="26">
        <v>10</v>
      </c>
      <c r="T5" s="26" t="str">
        <f>VLOOKUP(A5,'Nouveaux seuils'!$B$7:$E$796,3,FALSE)</f>
        <v>/</v>
      </c>
      <c r="U5" s="26" t="str">
        <f>VLOOKUP(A5,'Nouveaux seuils'!$B$7:$E$796,4,FALSE)</f>
        <v>/</v>
      </c>
      <c r="V5" s="30" t="s">
        <v>185</v>
      </c>
      <c r="W5" s="27"/>
      <c r="X5" s="27"/>
      <c r="Y5" s="27"/>
    </row>
    <row r="6" spans="1:25" ht="25.5" customHeight="1">
      <c r="A6" s="2" t="str">
        <f t="shared" si="1"/>
        <v>11C monoxyde</v>
      </c>
      <c r="B6" s="2" t="str">
        <f t="shared" si="0"/>
        <v>C11 monoxyde</v>
      </c>
      <c r="C6" s="2" t="s">
        <v>1874</v>
      </c>
      <c r="D6" s="2" t="s">
        <v>9</v>
      </c>
      <c r="E6" s="2">
        <v>11</v>
      </c>
      <c r="F6" s="2" t="s">
        <v>189</v>
      </c>
      <c r="G6" s="2"/>
      <c r="H6" s="26">
        <v>1000</v>
      </c>
      <c r="I6" s="26">
        <f>VLOOKUP(A6,'Anciens seuils'!$B$2:$D$786,2,FALSE)</f>
        <v>1000000000</v>
      </c>
      <c r="J6" s="26">
        <f>VLOOKUP(A6,'Nouveaux seuils'!$B$7:$C$796,2,FALSE)</f>
        <v>1000000000</v>
      </c>
      <c r="K6" s="27">
        <v>400000</v>
      </c>
      <c r="L6" s="27">
        <v>400000000000</v>
      </c>
      <c r="M6" s="27">
        <v>60000000000</v>
      </c>
      <c r="N6" s="27">
        <f>VLOOKUP(A6,'Nouveaux seuils'!$B$7:$F$796,5,FALSE)</f>
        <v>60000000000</v>
      </c>
      <c r="O6" s="28">
        <v>50</v>
      </c>
      <c r="P6" s="28">
        <v>5</v>
      </c>
      <c r="Q6" s="13">
        <v>4</v>
      </c>
      <c r="R6" s="2"/>
      <c r="S6" s="26">
        <v>10</v>
      </c>
      <c r="T6" s="26" t="str">
        <f>VLOOKUP(A6,'Nouveaux seuils'!$B$7:$E$796,3,FALSE)</f>
        <v>/</v>
      </c>
      <c r="U6" s="26" t="str">
        <f>VLOOKUP(A6,'Nouveaux seuils'!$B$7:$E$796,4,FALSE)</f>
        <v>/</v>
      </c>
      <c r="V6" s="30" t="s">
        <v>185</v>
      </c>
      <c r="W6" s="27"/>
      <c r="X6" s="27"/>
      <c r="Y6" s="27"/>
    </row>
    <row r="7" spans="1:25" ht="12.75" customHeight="1">
      <c r="A7" s="2" t="str">
        <f t="shared" si="1"/>
        <v>11C</v>
      </c>
      <c r="B7" s="2" t="str">
        <f t="shared" si="0"/>
        <v>C11</v>
      </c>
      <c r="C7" s="2" t="s">
        <v>1875</v>
      </c>
      <c r="D7" s="2" t="s">
        <v>9</v>
      </c>
      <c r="E7" s="2">
        <v>11</v>
      </c>
      <c r="F7" s="2"/>
      <c r="G7" s="2"/>
      <c r="H7" s="26">
        <v>1</v>
      </c>
      <c r="I7" s="26">
        <f>VLOOKUP(A7,'Anciens seuils'!$B$2:$D$786,2,FALSE)</f>
        <v>1000000</v>
      </c>
      <c r="J7" s="26">
        <f>VLOOKUP(A7,'Nouveaux seuils'!$B$7:$C$796,2,FALSE)</f>
        <v>1000000</v>
      </c>
      <c r="K7" s="27">
        <v>10000</v>
      </c>
      <c r="L7" s="27">
        <f>VLOOKUP(A7,'Anciens seuils'!$B$2:$D$786,3,FALSE)</f>
        <v>10000000000</v>
      </c>
      <c r="M7" s="27">
        <v>60000</v>
      </c>
      <c r="N7" s="27">
        <f>VLOOKUP(A7,'Nouveaux seuils'!$B$7:$F$796,5,FALSE)</f>
        <v>60000000000</v>
      </c>
      <c r="O7" s="28">
        <v>50</v>
      </c>
      <c r="P7" s="28">
        <v>5</v>
      </c>
      <c r="Q7" s="2">
        <v>4</v>
      </c>
      <c r="R7" s="2"/>
      <c r="S7" s="26">
        <v>10</v>
      </c>
      <c r="T7" s="26" t="str">
        <f>VLOOKUP(A7,'Nouveaux seuils'!$B$7:$E$796,3,FALSE)</f>
        <v>/</v>
      </c>
      <c r="U7" s="26" t="str">
        <f>VLOOKUP(A7,'Nouveaux seuils'!$B$7:$E$796,4,FALSE)</f>
        <v>/</v>
      </c>
      <c r="V7" s="30"/>
      <c r="W7" s="27" t="s">
        <v>200</v>
      </c>
      <c r="X7" s="27" t="s">
        <v>200</v>
      </c>
      <c r="Y7" s="27"/>
    </row>
    <row r="8" spans="1:25" ht="12.75" customHeight="1">
      <c r="A8" s="2" t="str">
        <f t="shared" si="1"/>
        <v>13N</v>
      </c>
      <c r="B8" s="2" t="str">
        <f t="shared" si="0"/>
        <v>N13</v>
      </c>
      <c r="C8" s="2" t="s">
        <v>1876</v>
      </c>
      <c r="D8" s="2" t="s">
        <v>10</v>
      </c>
      <c r="E8" s="2">
        <v>13</v>
      </c>
      <c r="F8" s="2"/>
      <c r="G8" s="2"/>
      <c r="H8" s="26">
        <v>1000</v>
      </c>
      <c r="I8" s="26">
        <f>VLOOKUP(A8,'Anciens seuils'!$B$2:$D$786,2,FALSE)</f>
        <v>1000000000</v>
      </c>
      <c r="J8" s="26">
        <f>VLOOKUP(A8,'Nouveaux seuils'!$B$7:$C$796,2,FALSE)</f>
        <v>1000000000</v>
      </c>
      <c r="K8" s="27">
        <v>9000</v>
      </c>
      <c r="L8" s="27">
        <f>VLOOKUP(A8,'Anciens seuils'!$B$2:$D$786,3,FALSE)</f>
        <v>9000000000</v>
      </c>
      <c r="M8" s="27">
        <v>60000</v>
      </c>
      <c r="N8" s="27">
        <f>VLOOKUP(A8,'Nouveaux seuils'!$B$7:$F$796,5,FALSE)</f>
        <v>60000000000</v>
      </c>
      <c r="O8" s="28" t="s">
        <v>200</v>
      </c>
      <c r="P8" s="28" t="s">
        <v>200</v>
      </c>
      <c r="Q8" s="2"/>
      <c r="R8" s="2"/>
      <c r="S8" s="26">
        <v>100</v>
      </c>
      <c r="T8" s="26" t="str">
        <f>VLOOKUP(A8,'Nouveaux seuils'!$B$7:$E$796,3,FALSE)</f>
        <v>/</v>
      </c>
      <c r="U8" s="26" t="str">
        <f>VLOOKUP(A8,'Nouveaux seuils'!$B$7:$E$796,4,FALSE)</f>
        <v>/</v>
      </c>
      <c r="V8" s="30"/>
      <c r="W8" s="27" t="s">
        <v>200</v>
      </c>
      <c r="X8" s="27" t="s">
        <v>200</v>
      </c>
      <c r="Y8" s="27"/>
    </row>
    <row r="9" spans="1:25" ht="25.5" customHeight="1">
      <c r="A9" s="2" t="str">
        <f t="shared" si="1"/>
        <v>14C dioxyde</v>
      </c>
      <c r="B9" s="2" t="str">
        <f t="shared" si="0"/>
        <v>C14 dioxyde</v>
      </c>
      <c r="C9" s="2" t="s">
        <v>1877</v>
      </c>
      <c r="D9" s="2" t="s">
        <v>9</v>
      </c>
      <c r="E9" s="2">
        <v>14</v>
      </c>
      <c r="F9" s="2" t="s">
        <v>190</v>
      </c>
      <c r="G9" s="2"/>
      <c r="H9" s="26">
        <v>9.9999999999999991E-6</v>
      </c>
      <c r="I9" s="26">
        <f>VLOOKUP(A9,'Anciens seuils'!$B$2:$D$786,2,FALSE)</f>
        <v>10</v>
      </c>
      <c r="J9" s="26">
        <f>VLOOKUP(A9,'Nouveaux seuils'!$B$7:$C$796,2,FALSE)</f>
        <v>10</v>
      </c>
      <c r="K9" s="27">
        <v>400000</v>
      </c>
      <c r="L9" s="27">
        <v>400000000000</v>
      </c>
      <c r="M9" s="27">
        <v>50000000000000</v>
      </c>
      <c r="N9" s="27">
        <f>VLOOKUP(A9,'Nouveaux seuils'!$B$7:$F$796,5,FALSE)</f>
        <v>50000000000000</v>
      </c>
      <c r="O9" s="28">
        <v>5</v>
      </c>
      <c r="P9" s="28">
        <v>0.5</v>
      </c>
      <c r="Q9" s="2">
        <v>3</v>
      </c>
      <c r="R9" s="2"/>
      <c r="S9" s="26">
        <v>10000000</v>
      </c>
      <c r="T9" s="26" t="str">
        <f>VLOOKUP(A9,'Nouveaux seuils'!$B$7:$E$796,3,FALSE)</f>
        <v>/</v>
      </c>
      <c r="U9" s="26" t="str">
        <f>VLOOKUP(A9,'Nouveaux seuils'!$B$7:$E$796,4,FALSE)</f>
        <v>/</v>
      </c>
      <c r="V9" s="30" t="s">
        <v>185</v>
      </c>
      <c r="W9" s="27"/>
      <c r="X9" s="27"/>
      <c r="Y9" s="27"/>
    </row>
    <row r="10" spans="1:25" ht="25.5" customHeight="1">
      <c r="A10" s="2" t="str">
        <f t="shared" si="1"/>
        <v>14C monoxyde</v>
      </c>
      <c r="B10" s="2" t="str">
        <f t="shared" si="0"/>
        <v>C14 monoxyde</v>
      </c>
      <c r="C10" s="2" t="s">
        <v>1878</v>
      </c>
      <c r="D10" s="2" t="s">
        <v>9</v>
      </c>
      <c r="E10" s="2">
        <v>14</v>
      </c>
      <c r="F10" s="2" t="s">
        <v>189</v>
      </c>
      <c r="G10" s="2"/>
      <c r="H10" s="26">
        <v>9.9999999999999991E-6</v>
      </c>
      <c r="I10" s="26">
        <f>VLOOKUP(A10,'Anciens seuils'!$B$2:$D$786,2,FALSE)</f>
        <v>10</v>
      </c>
      <c r="J10" s="26">
        <f>VLOOKUP(A10,'Nouveaux seuils'!$B$7:$C$796,2,FALSE)</f>
        <v>10</v>
      </c>
      <c r="K10" s="27">
        <v>400000</v>
      </c>
      <c r="L10" s="27">
        <v>400000000000</v>
      </c>
      <c r="M10" s="27">
        <v>50000000000000</v>
      </c>
      <c r="N10" s="27">
        <f>VLOOKUP(A10,'Nouveaux seuils'!$B$7:$F$796,5,FALSE)</f>
        <v>50000000000000</v>
      </c>
      <c r="O10" s="28">
        <v>5</v>
      </c>
      <c r="P10" s="28">
        <v>0.5</v>
      </c>
      <c r="Q10" s="2">
        <v>3</v>
      </c>
      <c r="R10" s="2"/>
      <c r="S10" s="26">
        <v>100000000</v>
      </c>
      <c r="T10" s="26" t="str">
        <f>VLOOKUP(A10,'Nouveaux seuils'!$B$7:$E$796,3,FALSE)</f>
        <v>/</v>
      </c>
      <c r="U10" s="26" t="str">
        <f>VLOOKUP(A10,'Nouveaux seuils'!$B$7:$E$796,4,FALSE)</f>
        <v>/</v>
      </c>
      <c r="V10" s="30" t="s">
        <v>185</v>
      </c>
      <c r="W10" s="27"/>
      <c r="X10" s="27"/>
      <c r="Y10" s="27"/>
    </row>
    <row r="11" spans="1:25" ht="12.75" customHeight="1">
      <c r="A11" s="2" t="str">
        <f t="shared" si="1"/>
        <v>14C</v>
      </c>
      <c r="B11" s="2" t="str">
        <f t="shared" si="0"/>
        <v>C14</v>
      </c>
      <c r="C11" s="2" t="s">
        <v>1879</v>
      </c>
      <c r="D11" s="2" t="s">
        <v>9</v>
      </c>
      <c r="E11" s="2">
        <v>14</v>
      </c>
      <c r="F11" s="2"/>
      <c r="G11" s="2"/>
      <c r="H11" s="26">
        <v>10</v>
      </c>
      <c r="I11" s="26">
        <f>VLOOKUP(A11,'Anciens seuils'!$B$2:$D$786,2,FALSE)</f>
        <v>10000000</v>
      </c>
      <c r="J11" s="26">
        <f>VLOOKUP(A11,'Nouveaux seuils'!$B$7:$C$796,2,FALSE)</f>
        <v>10000000</v>
      </c>
      <c r="K11" s="27">
        <v>400000</v>
      </c>
      <c r="L11" s="27">
        <f>VLOOKUP(A11,'Anciens seuils'!$B$2:$D$786,3,FALSE)</f>
        <v>400000000000</v>
      </c>
      <c r="M11" s="27">
        <v>50000000</v>
      </c>
      <c r="N11" s="27">
        <f>VLOOKUP(A11,'Nouveaux seuils'!$B$7:$F$796,5,FALSE)</f>
        <v>50000000000000</v>
      </c>
      <c r="O11" s="28">
        <v>5</v>
      </c>
      <c r="P11" s="28">
        <v>0.5</v>
      </c>
      <c r="Q11" s="2">
        <v>3</v>
      </c>
      <c r="R11" s="2"/>
      <c r="S11" s="26">
        <v>10000</v>
      </c>
      <c r="T11" s="26">
        <f>VLOOKUP(A11,'Nouveaux seuils'!$B$7:$E$796,3,FALSE)</f>
        <v>1</v>
      </c>
      <c r="U11" s="26">
        <f>VLOOKUP(A11,'Nouveaux seuils'!$B$7:$E$796,4,FALSE)</f>
        <v>10000</v>
      </c>
      <c r="V11" s="30"/>
      <c r="W11" s="27" t="s">
        <v>200</v>
      </c>
      <c r="X11" s="27" t="s">
        <v>200</v>
      </c>
      <c r="Y11" s="27"/>
    </row>
    <row r="12" spans="1:25" ht="12.75" customHeight="1">
      <c r="A12" s="2" t="str">
        <f t="shared" si="1"/>
        <v>15O</v>
      </c>
      <c r="B12" s="2" t="str">
        <f t="shared" si="0"/>
        <v>O15</v>
      </c>
      <c r="C12" s="2" t="s">
        <v>1880</v>
      </c>
      <c r="D12" s="2" t="s">
        <v>11</v>
      </c>
      <c r="E12" s="2">
        <v>15</v>
      </c>
      <c r="F12" s="2"/>
      <c r="G12" s="2"/>
      <c r="H12" s="26">
        <v>1000</v>
      </c>
      <c r="I12" s="26">
        <f>VLOOKUP(A12,'Anciens seuils'!$B$2:$D$786,2,FALSE)</f>
        <v>1000000000</v>
      </c>
      <c r="J12" s="26">
        <f>VLOOKUP(A12,'Nouveaux seuils'!$B$7:$C$796,2,FALSE)</f>
        <v>1000000000</v>
      </c>
      <c r="K12" s="27" t="s">
        <v>200</v>
      </c>
      <c r="L12" s="27" t="str">
        <f>VLOOKUP(A12,'Anciens seuils'!$B$2:$D$786,3,FALSE)</f>
        <v>NA</v>
      </c>
      <c r="M12" s="27" t="s">
        <v>200</v>
      </c>
      <c r="N12" s="27" t="str">
        <f>VLOOKUP(A12,'Nouveaux seuils'!$B$7:$F$796,5,FALSE)</f>
        <v>NA</v>
      </c>
      <c r="O12" s="28" t="s">
        <v>200</v>
      </c>
      <c r="P12" s="28" t="s">
        <v>200</v>
      </c>
      <c r="Q12" s="13" t="s">
        <v>176</v>
      </c>
      <c r="R12" s="2"/>
      <c r="S12" s="26">
        <v>100</v>
      </c>
      <c r="T12" s="26" t="str">
        <f>VLOOKUP(A12,'Nouveaux seuils'!$B$7:$E$796,3,FALSE)</f>
        <v>/</v>
      </c>
      <c r="U12" s="26">
        <f>VLOOKUP(A12,'Nouveaux seuils'!$B$7:$E$796,4,FALSE)</f>
        <v>100</v>
      </c>
      <c r="V12" s="30"/>
      <c r="W12" s="27" t="s">
        <v>200</v>
      </c>
      <c r="X12" s="27"/>
      <c r="Y12" s="27"/>
    </row>
    <row r="13" spans="1:25" ht="12.75" customHeight="1">
      <c r="A13" s="2" t="str">
        <f t="shared" si="1"/>
        <v>18F</v>
      </c>
      <c r="B13" s="2" t="str">
        <f t="shared" si="0"/>
        <v>F18</v>
      </c>
      <c r="C13" s="2" t="s">
        <v>1881</v>
      </c>
      <c r="D13" s="2" t="s">
        <v>12</v>
      </c>
      <c r="E13" s="2">
        <v>18</v>
      </c>
      <c r="F13" s="2"/>
      <c r="G13" s="2"/>
      <c r="H13" s="26">
        <v>1</v>
      </c>
      <c r="I13" s="26">
        <f>VLOOKUP(A13,'Anciens seuils'!$B$2:$D$786,2,FALSE)</f>
        <v>1000000</v>
      </c>
      <c r="J13" s="26">
        <f>VLOOKUP(A13,'Nouveaux seuils'!$B$7:$C$796,2,FALSE)</f>
        <v>1000000</v>
      </c>
      <c r="K13" s="27">
        <v>10000</v>
      </c>
      <c r="L13" s="27">
        <f>VLOOKUP(A13,'Anciens seuils'!$B$2:$D$786,3,FALSE)</f>
        <v>10000000000</v>
      </c>
      <c r="M13" s="27">
        <v>60000</v>
      </c>
      <c r="N13" s="27">
        <f>VLOOKUP(A13,'Nouveaux seuils'!$B$7:$F$796,5,FALSE)</f>
        <v>60000000000</v>
      </c>
      <c r="O13" s="28">
        <v>50</v>
      </c>
      <c r="P13" s="28">
        <v>5</v>
      </c>
      <c r="Q13" s="2">
        <v>4</v>
      </c>
      <c r="R13" s="2"/>
      <c r="S13" s="26">
        <v>10</v>
      </c>
      <c r="T13" s="26">
        <f>VLOOKUP(A13,'Nouveaux seuils'!$B$7:$E$796,3,FALSE)</f>
        <v>10</v>
      </c>
      <c r="U13" s="26">
        <f>VLOOKUP(A13,'Nouveaux seuils'!$B$7:$E$796,4,FALSE)</f>
        <v>10</v>
      </c>
      <c r="V13" s="30"/>
      <c r="W13" s="27" t="s">
        <v>200</v>
      </c>
      <c r="X13" s="27" t="s">
        <v>200</v>
      </c>
      <c r="Y13" s="27"/>
    </row>
    <row r="14" spans="1:25" ht="12.75" customHeight="1">
      <c r="A14" s="2" t="str">
        <f t="shared" si="1"/>
        <v>19Ne</v>
      </c>
      <c r="B14" s="2" t="str">
        <f t="shared" si="0"/>
        <v>Ne19</v>
      </c>
      <c r="C14" s="2" t="s">
        <v>1882</v>
      </c>
      <c r="D14" s="2" t="s">
        <v>13</v>
      </c>
      <c r="E14" s="2">
        <v>19</v>
      </c>
      <c r="F14" s="2"/>
      <c r="G14" s="2"/>
      <c r="H14" s="26">
        <v>1000</v>
      </c>
      <c r="I14" s="26">
        <f>VLOOKUP(A14,'Anciens seuils'!$B$2:$D$786,2,FALSE)</f>
        <v>1000000000</v>
      </c>
      <c r="J14" s="26">
        <f>VLOOKUP(A14,'Nouveaux seuils'!$B$7:$C$796,2,FALSE)</f>
        <v>1000000000</v>
      </c>
      <c r="K14" s="27" t="s">
        <v>200</v>
      </c>
      <c r="L14" s="27" t="str">
        <f>VLOOKUP(A14,'Anciens seuils'!$B$2:$D$786,3,FALSE)</f>
        <v>NA</v>
      </c>
      <c r="M14" s="27" t="s">
        <v>200</v>
      </c>
      <c r="N14" s="27" t="str">
        <f>VLOOKUP(A14,'Nouveaux seuils'!$B$7:$F$796,5,FALSE)</f>
        <v>NA</v>
      </c>
      <c r="O14" s="28" t="s">
        <v>200</v>
      </c>
      <c r="P14" s="28" t="s">
        <v>200</v>
      </c>
      <c r="Q14" s="13" t="s">
        <v>176</v>
      </c>
      <c r="R14" s="2"/>
      <c r="S14" s="26">
        <v>100</v>
      </c>
      <c r="T14" s="26" t="str">
        <f>VLOOKUP(A14,'Nouveaux seuils'!$B$7:$E$796,3,FALSE)</f>
        <v>/</v>
      </c>
      <c r="U14" s="26" t="str">
        <f>VLOOKUP(A14,'Nouveaux seuils'!$B$7:$E$796,4,FALSE)</f>
        <v>/</v>
      </c>
      <c r="V14" s="30"/>
      <c r="W14" s="27" t="s">
        <v>200</v>
      </c>
      <c r="X14" s="27"/>
      <c r="Y14" s="27"/>
    </row>
    <row r="15" spans="1:25" ht="12.75" customHeight="1">
      <c r="A15" s="2" t="str">
        <f t="shared" si="1"/>
        <v>22Na</v>
      </c>
      <c r="B15" s="2" t="str">
        <f t="shared" si="0"/>
        <v>Na22</v>
      </c>
      <c r="C15" s="2" t="s">
        <v>1883</v>
      </c>
      <c r="D15" s="2" t="s">
        <v>14</v>
      </c>
      <c r="E15" s="2">
        <v>22</v>
      </c>
      <c r="F15" s="2"/>
      <c r="G15" s="2"/>
      <c r="H15" s="26">
        <v>1</v>
      </c>
      <c r="I15" s="26">
        <f>VLOOKUP(A15,'Anciens seuils'!$B$2:$D$786,2,FALSE)</f>
        <v>1000000</v>
      </c>
      <c r="J15" s="26">
        <f>VLOOKUP(A15,'Nouveaux seuils'!$B$7:$C$796,2,FALSE)</f>
        <v>1000000</v>
      </c>
      <c r="K15" s="27">
        <v>5000</v>
      </c>
      <c r="L15" s="27">
        <f>VLOOKUP(A15,'Anciens seuils'!$B$2:$D$786,3,FALSE)</f>
        <v>5000000000</v>
      </c>
      <c r="M15" s="27">
        <v>30000</v>
      </c>
      <c r="N15" s="27">
        <f>VLOOKUP(A15,'Nouveaux seuils'!$B$7:$F$796,5,FALSE)</f>
        <v>30000000000</v>
      </c>
      <c r="O15" s="28">
        <v>5</v>
      </c>
      <c r="P15" s="28">
        <v>0.5</v>
      </c>
      <c r="Q15" s="2">
        <v>3</v>
      </c>
      <c r="R15" s="2"/>
      <c r="S15" s="26">
        <v>10</v>
      </c>
      <c r="T15" s="26">
        <f>VLOOKUP(A15,'Nouveaux seuils'!$B$7:$E$796,3,FALSE)</f>
        <v>0.1</v>
      </c>
      <c r="U15" s="26">
        <f>VLOOKUP(A15,'Nouveaux seuils'!$B$7:$E$796,4,FALSE)</f>
        <v>10</v>
      </c>
      <c r="V15" s="30"/>
      <c r="W15" s="27" t="s">
        <v>200</v>
      </c>
      <c r="X15" s="27" t="s">
        <v>200</v>
      </c>
      <c r="Y15" s="27"/>
    </row>
    <row r="16" spans="1:25" ht="12.75" customHeight="1">
      <c r="A16" s="2" t="str">
        <f t="shared" si="1"/>
        <v>24Na</v>
      </c>
      <c r="B16" s="2" t="str">
        <f t="shared" si="0"/>
        <v>Na24</v>
      </c>
      <c r="C16" s="2" t="s">
        <v>1884</v>
      </c>
      <c r="D16" s="2" t="s">
        <v>14</v>
      </c>
      <c r="E16" s="2">
        <v>24</v>
      </c>
      <c r="F16" s="2"/>
      <c r="G16" s="2"/>
      <c r="H16" s="26">
        <v>0.1</v>
      </c>
      <c r="I16" s="26">
        <f>VLOOKUP(A16,'Anciens seuils'!$B$2:$D$786,2,FALSE)</f>
        <v>100000</v>
      </c>
      <c r="J16" s="26">
        <f>VLOOKUP(A16,'Nouveaux seuils'!$B$7:$C$796,2,FALSE)</f>
        <v>100000</v>
      </c>
      <c r="K16" s="27">
        <v>2000</v>
      </c>
      <c r="L16" s="27">
        <f>VLOOKUP(A16,'Anciens seuils'!$B$2:$D$786,3,FALSE)</f>
        <v>2000000000</v>
      </c>
      <c r="M16" s="27">
        <v>20000</v>
      </c>
      <c r="N16" s="27">
        <f>VLOOKUP(A16,'Nouveaux seuils'!$B$7:$F$796,5,FALSE)</f>
        <v>20000000000</v>
      </c>
      <c r="O16" s="28">
        <v>5</v>
      </c>
      <c r="P16" s="28">
        <v>0.5</v>
      </c>
      <c r="Q16" s="2">
        <v>3</v>
      </c>
      <c r="R16" s="2"/>
      <c r="S16" s="26">
        <v>10</v>
      </c>
      <c r="T16" s="26">
        <f>VLOOKUP(A16,'Nouveaux seuils'!$B$7:$E$796,3,FALSE)</f>
        <v>1</v>
      </c>
      <c r="U16" s="26">
        <f>VLOOKUP(A16,'Nouveaux seuils'!$B$7:$E$796,4,FALSE)</f>
        <v>10</v>
      </c>
      <c r="V16" s="30"/>
      <c r="W16" s="27" t="s">
        <v>200</v>
      </c>
      <c r="X16" s="27" t="s">
        <v>200</v>
      </c>
      <c r="Y16" s="27"/>
    </row>
    <row r="17" spans="1:25" ht="12.75" customHeight="1">
      <c r="A17" s="2" t="str">
        <f t="shared" si="1"/>
        <v>26Al</v>
      </c>
      <c r="B17" s="2" t="str">
        <f t="shared" si="0"/>
        <v>Al26</v>
      </c>
      <c r="C17" s="2" t="s">
        <v>1885</v>
      </c>
      <c r="D17" s="2" t="s">
        <v>15</v>
      </c>
      <c r="E17" s="2">
        <v>26</v>
      </c>
      <c r="F17" s="2"/>
      <c r="G17" s="2"/>
      <c r="H17" s="26">
        <v>0.1</v>
      </c>
      <c r="I17" s="26">
        <f>VLOOKUP(A17,'Anciens seuils'!$B$2:$D$786,2,FALSE)</f>
        <v>100000</v>
      </c>
      <c r="J17" s="26">
        <f>VLOOKUP(A17,'Nouveaux seuils'!$B$7:$C$796,2,FALSE)</f>
        <v>100000</v>
      </c>
      <c r="K17" s="27">
        <v>1000</v>
      </c>
      <c r="L17" s="27">
        <f>VLOOKUP(A17,'Anciens seuils'!$B$2:$D$786,3,FALSE)</f>
        <v>1000000000</v>
      </c>
      <c r="M17" s="27">
        <v>30000</v>
      </c>
      <c r="N17" s="27">
        <f>VLOOKUP(A17,'Nouveaux seuils'!$B$7:$F$796,5,FALSE)</f>
        <v>30000000000</v>
      </c>
      <c r="O17" s="28">
        <v>5</v>
      </c>
      <c r="P17" s="28">
        <v>0.05</v>
      </c>
      <c r="Q17" s="2">
        <v>2</v>
      </c>
      <c r="R17" s="2"/>
      <c r="S17" s="26">
        <v>10</v>
      </c>
      <c r="T17" s="26" t="str">
        <f>VLOOKUP(A17,'Nouveaux seuils'!$B$7:$E$796,3,FALSE)</f>
        <v>/</v>
      </c>
      <c r="U17" s="26" t="str">
        <f>VLOOKUP(A17,'Nouveaux seuils'!$B$7:$E$796,4,FALSE)</f>
        <v>/</v>
      </c>
      <c r="V17" s="30"/>
      <c r="W17" s="27" t="s">
        <v>200</v>
      </c>
      <c r="X17" s="27" t="s">
        <v>200</v>
      </c>
      <c r="Y17" s="27"/>
    </row>
    <row r="18" spans="1:25" ht="12.75" customHeight="1">
      <c r="A18" s="2" t="str">
        <f t="shared" si="1"/>
        <v>28Mg</v>
      </c>
      <c r="B18" s="2" t="str">
        <f t="shared" si="0"/>
        <v>Mg28</v>
      </c>
      <c r="C18" s="2" t="s">
        <v>1886</v>
      </c>
      <c r="D18" s="2" t="s">
        <v>16</v>
      </c>
      <c r="E18" s="2">
        <v>28</v>
      </c>
      <c r="F18" s="2"/>
      <c r="G18" s="2"/>
      <c r="H18" s="26">
        <v>0.1</v>
      </c>
      <c r="I18" s="26">
        <f>VLOOKUP(A18,'Anciens seuils'!$B$2:$D$786,2,FALSE)</f>
        <v>100000</v>
      </c>
      <c r="J18" s="26">
        <f>VLOOKUP(A18,'Nouveaux seuils'!$B$7:$C$796,2,FALSE)</f>
        <v>100000</v>
      </c>
      <c r="K18" s="27">
        <v>3000</v>
      </c>
      <c r="L18" s="27">
        <f>VLOOKUP(A18,'Anciens seuils'!$B$2:$D$786,3,FALSE)</f>
        <v>3000000000</v>
      </c>
      <c r="M18" s="27">
        <v>20000</v>
      </c>
      <c r="N18" s="27">
        <f>VLOOKUP(A18,'Nouveaux seuils'!$B$7:$F$796,5,FALSE)</f>
        <v>20000000000</v>
      </c>
      <c r="O18" s="28">
        <v>5</v>
      </c>
      <c r="P18" s="28">
        <v>0.5</v>
      </c>
      <c r="Q18" s="2">
        <v>3</v>
      </c>
      <c r="R18" s="13" t="s">
        <v>17</v>
      </c>
      <c r="S18" s="26">
        <v>10</v>
      </c>
      <c r="T18" s="26" t="str">
        <f>VLOOKUP(A18,'Nouveaux seuils'!$B$7:$E$796,3,FALSE)</f>
        <v>/</v>
      </c>
      <c r="U18" s="26" t="str">
        <f>VLOOKUP(A18,'Nouveaux seuils'!$B$7:$E$796,4,FALSE)</f>
        <v>/</v>
      </c>
      <c r="V18" s="30"/>
      <c r="W18" s="27" t="s">
        <v>129</v>
      </c>
      <c r="X18" s="27" t="s">
        <v>200</v>
      </c>
      <c r="Y18" s="27"/>
    </row>
    <row r="19" spans="1:25" ht="12.75" customHeight="1">
      <c r="A19" s="2" t="str">
        <f t="shared" si="1"/>
        <v>31Si</v>
      </c>
      <c r="B19" s="2" t="str">
        <f t="shared" si="0"/>
        <v>Si31</v>
      </c>
      <c r="C19" s="2" t="s">
        <v>1887</v>
      </c>
      <c r="D19" s="2" t="s">
        <v>18</v>
      </c>
      <c r="E19" s="2">
        <v>31</v>
      </c>
      <c r="F19" s="2"/>
      <c r="G19" s="2"/>
      <c r="H19" s="26">
        <v>1</v>
      </c>
      <c r="I19" s="26">
        <f>VLOOKUP(A19,'Anciens seuils'!$B$2:$D$786,2,FALSE)</f>
        <v>1000000</v>
      </c>
      <c r="J19" s="26">
        <f>VLOOKUP(A19,'Nouveaux seuils'!$B$7:$C$796,2,FALSE)</f>
        <v>1000000</v>
      </c>
      <c r="K19" s="27">
        <v>6000</v>
      </c>
      <c r="L19" s="27">
        <f>VLOOKUP(A19,'Anciens seuils'!$B$2:$D$786,3,FALSE)</f>
        <v>6000000000</v>
      </c>
      <c r="M19" s="27">
        <v>10000000000000</v>
      </c>
      <c r="N19" s="27">
        <f>VLOOKUP(A19,'Nouveaux seuils'!$B$7:$F$796,5,FALSE)</f>
        <v>10000000000000</v>
      </c>
      <c r="O19" s="28">
        <v>50</v>
      </c>
      <c r="P19" s="28">
        <v>5</v>
      </c>
      <c r="Q19" s="2">
        <v>4</v>
      </c>
      <c r="R19" s="2"/>
      <c r="S19" s="26">
        <v>1000</v>
      </c>
      <c r="T19" s="26">
        <f>VLOOKUP(A19,'Nouveaux seuils'!$B$7:$E$796,3,FALSE)</f>
        <v>1000</v>
      </c>
      <c r="U19" s="26">
        <f>VLOOKUP(A19,'Nouveaux seuils'!$B$7:$E$796,4,FALSE)</f>
        <v>1000</v>
      </c>
      <c r="V19" s="30"/>
      <c r="W19" s="27" t="s">
        <v>200</v>
      </c>
      <c r="X19" s="27"/>
      <c r="Y19" s="27"/>
    </row>
    <row r="20" spans="1:25" ht="12.75" customHeight="1">
      <c r="A20" s="2" t="str">
        <f t="shared" si="1"/>
        <v>32P</v>
      </c>
      <c r="B20" s="2" t="str">
        <f t="shared" si="0"/>
        <v>P32</v>
      </c>
      <c r="C20" s="2" t="s">
        <v>1888</v>
      </c>
      <c r="D20" s="2" t="s">
        <v>19</v>
      </c>
      <c r="E20" s="2">
        <v>32</v>
      </c>
      <c r="F20" s="2"/>
      <c r="G20" s="2"/>
      <c r="H20" s="26">
        <v>0.1</v>
      </c>
      <c r="I20" s="26">
        <f>VLOOKUP(A20,'Anciens seuils'!$B$2:$D$786,2,FALSE)</f>
        <v>100000</v>
      </c>
      <c r="J20" s="26">
        <f>VLOOKUP(A20,'Nouveaux seuils'!$B$7:$C$796,2,FALSE)</f>
        <v>100000</v>
      </c>
      <c r="K20" s="27">
        <v>5000</v>
      </c>
      <c r="L20" s="27">
        <f>VLOOKUP(A20,'Anciens seuils'!$B$2:$D$786,3,FALSE)</f>
        <v>5000000000</v>
      </c>
      <c r="M20" s="27">
        <v>10000000</v>
      </c>
      <c r="N20" s="27">
        <f>VLOOKUP(A20,'Nouveaux seuils'!$B$7:$F$796,5,FALSE)</f>
        <v>10000000000000</v>
      </c>
      <c r="O20" s="28">
        <v>5</v>
      </c>
      <c r="P20" s="28">
        <v>0.5</v>
      </c>
      <c r="Q20" s="2">
        <v>3</v>
      </c>
      <c r="R20" s="2"/>
      <c r="S20" s="26">
        <v>1000</v>
      </c>
      <c r="T20" s="26">
        <f>VLOOKUP(A20,'Nouveaux seuils'!$B$7:$E$796,3,FALSE)</f>
        <v>1000</v>
      </c>
      <c r="U20" s="26">
        <f>VLOOKUP(A20,'Nouveaux seuils'!$B$7:$E$796,4,FALSE)</f>
        <v>1000</v>
      </c>
      <c r="V20" s="30"/>
      <c r="W20" s="27" t="s">
        <v>200</v>
      </c>
      <c r="X20" s="27" t="s">
        <v>200</v>
      </c>
      <c r="Y20" s="27"/>
    </row>
    <row r="21" spans="1:25" ht="12.75" customHeight="1">
      <c r="A21" s="2" t="str">
        <f t="shared" si="1"/>
        <v>32Si</v>
      </c>
      <c r="B21" s="2" t="str">
        <f t="shared" si="0"/>
        <v>Si32</v>
      </c>
      <c r="C21" s="2" t="s">
        <v>1889</v>
      </c>
      <c r="D21" s="2" t="s">
        <v>18</v>
      </c>
      <c r="E21" s="2">
        <v>32</v>
      </c>
      <c r="F21" s="2"/>
      <c r="G21" s="2"/>
      <c r="H21" s="26">
        <v>1</v>
      </c>
      <c r="I21" s="26">
        <f>VLOOKUP(A21,'Anciens seuils'!$B$2:$D$786,2,FALSE)</f>
        <v>1000000</v>
      </c>
      <c r="J21" s="26">
        <f>VLOOKUP(A21,'Nouveaux seuils'!$B$7:$C$796,2,FALSE)</f>
        <v>1000000</v>
      </c>
      <c r="K21" s="27">
        <v>400000</v>
      </c>
      <c r="L21" s="27">
        <f>VLOOKUP(A21,'Anciens seuils'!$B$2:$D$786,3,FALSE)</f>
        <v>400000000000</v>
      </c>
      <c r="M21" s="27">
        <v>7000000000000</v>
      </c>
      <c r="N21" s="27">
        <f>VLOOKUP(A21,'Nouveaux seuils'!$B$7:$F$796,5,FALSE)</f>
        <v>7000000000000</v>
      </c>
      <c r="O21" s="28">
        <v>5</v>
      </c>
      <c r="P21" s="28">
        <v>0.05</v>
      </c>
      <c r="Q21" s="2">
        <v>2</v>
      </c>
      <c r="R21" s="2"/>
      <c r="S21" s="26">
        <v>1000</v>
      </c>
      <c r="T21" s="26" t="str">
        <f>VLOOKUP(A21,'Nouveaux seuils'!$B$7:$E$796,3,FALSE)</f>
        <v>/</v>
      </c>
      <c r="U21" s="26" t="str">
        <f>VLOOKUP(A21,'Nouveaux seuils'!$B$7:$E$796,4,FALSE)</f>
        <v>/</v>
      </c>
      <c r="V21" s="30"/>
      <c r="W21" s="27" t="s">
        <v>200</v>
      </c>
      <c r="X21" s="27"/>
      <c r="Y21" s="27"/>
    </row>
    <row r="22" spans="1:25" ht="12.75" customHeight="1">
      <c r="A22" s="2" t="str">
        <f t="shared" si="1"/>
        <v>33P</v>
      </c>
      <c r="B22" s="2" t="str">
        <f t="shared" si="0"/>
        <v>P33</v>
      </c>
      <c r="C22" s="2" t="s">
        <v>1890</v>
      </c>
      <c r="D22" s="2" t="s">
        <v>19</v>
      </c>
      <c r="E22" s="2">
        <v>33</v>
      </c>
      <c r="F22" s="2"/>
      <c r="G22" s="2"/>
      <c r="H22" s="26">
        <v>100</v>
      </c>
      <c r="I22" s="26">
        <f>VLOOKUP(A22,'Anciens seuils'!$B$2:$D$786,2,FALSE)</f>
        <v>100000000</v>
      </c>
      <c r="J22" s="26">
        <f>VLOOKUP(A22,'Nouveaux seuils'!$B$7:$C$796,2,FALSE)</f>
        <v>100000000</v>
      </c>
      <c r="K22" s="27">
        <v>400000</v>
      </c>
      <c r="L22" s="27">
        <f>VLOOKUP(A22,'Anciens seuils'!$B$2:$D$786,3,FALSE)</f>
        <v>400000000000</v>
      </c>
      <c r="M22" s="27">
        <v>200000000</v>
      </c>
      <c r="N22" s="27">
        <f>VLOOKUP(A22,'Nouveaux seuils'!$B$7:$F$796,5,FALSE)</f>
        <v>200000000000000</v>
      </c>
      <c r="O22" s="28">
        <v>5</v>
      </c>
      <c r="P22" s="28">
        <v>0.5</v>
      </c>
      <c r="Q22" s="2">
        <v>3</v>
      </c>
      <c r="R22" s="2"/>
      <c r="S22" s="26">
        <v>100000</v>
      </c>
      <c r="T22" s="26">
        <f>VLOOKUP(A22,'Nouveaux seuils'!$B$7:$E$796,3,FALSE)</f>
        <v>1000</v>
      </c>
      <c r="U22" s="26">
        <f>VLOOKUP(A22,'Nouveaux seuils'!$B$7:$E$796,4,FALSE)</f>
        <v>100000</v>
      </c>
      <c r="V22" s="30"/>
      <c r="W22" s="27" t="s">
        <v>200</v>
      </c>
      <c r="X22" s="27" t="s">
        <v>200</v>
      </c>
      <c r="Y22" s="27"/>
    </row>
    <row r="23" spans="1:25" ht="25.5" customHeight="1">
      <c r="A23" s="2" t="str">
        <f t="shared" si="1"/>
        <v>35S composé organique</v>
      </c>
      <c r="B23" s="2" t="str">
        <f t="shared" si="0"/>
        <v>S35 composé organique</v>
      </c>
      <c r="C23" s="2" t="s">
        <v>1891</v>
      </c>
      <c r="D23" s="2" t="s">
        <v>20</v>
      </c>
      <c r="E23" s="2">
        <v>35</v>
      </c>
      <c r="F23" s="2" t="s">
        <v>197</v>
      </c>
      <c r="G23" s="2"/>
      <c r="H23" s="26">
        <v>100</v>
      </c>
      <c r="I23" s="26">
        <f>VLOOKUP(A23,'Anciens seuils'!$B$2:$D$786,2,FALSE)</f>
        <v>100000000</v>
      </c>
      <c r="J23" s="26">
        <f>VLOOKUP(A23,'Nouveaux seuils'!$B$7:$C$796,2,FALSE)</f>
        <v>100000000</v>
      </c>
      <c r="K23" s="27">
        <v>400000</v>
      </c>
      <c r="L23" s="27">
        <v>400000000000</v>
      </c>
      <c r="M23" s="27">
        <v>60000000000000</v>
      </c>
      <c r="N23" s="27">
        <f>VLOOKUP(A23,'Nouveaux seuils'!$B$7:$F$796,5,FALSE)</f>
        <v>60000000000000</v>
      </c>
      <c r="O23" s="28">
        <v>50</v>
      </c>
      <c r="P23" s="28">
        <v>5</v>
      </c>
      <c r="Q23" s="2">
        <v>4</v>
      </c>
      <c r="R23" s="2"/>
      <c r="S23" s="26">
        <v>100000</v>
      </c>
      <c r="T23" s="26" t="str">
        <f>VLOOKUP(A23,'Nouveaux seuils'!$B$7:$E$796,3,FALSE)</f>
        <v>/</v>
      </c>
      <c r="U23" s="26" t="str">
        <f>VLOOKUP(A23,'Nouveaux seuils'!$B$7:$E$796,4,FALSE)</f>
        <v>/</v>
      </c>
      <c r="V23" s="30" t="s">
        <v>185</v>
      </c>
      <c r="W23" s="27"/>
      <c r="X23" s="27"/>
      <c r="Y23" s="27"/>
    </row>
    <row r="24" spans="1:25" ht="25.5" customHeight="1">
      <c r="A24" s="2" t="str">
        <f t="shared" si="1"/>
        <v>35S vapeur</v>
      </c>
      <c r="B24" s="2" t="str">
        <f t="shared" si="0"/>
        <v>S35 vapeur</v>
      </c>
      <c r="C24" s="2" t="s">
        <v>1892</v>
      </c>
      <c r="D24" s="2" t="s">
        <v>20</v>
      </c>
      <c r="E24" s="2">
        <v>35</v>
      </c>
      <c r="F24" s="2" t="s">
        <v>198</v>
      </c>
      <c r="G24" s="2"/>
      <c r="H24" s="26">
        <v>1000</v>
      </c>
      <c r="I24" s="26">
        <f>VLOOKUP(A24,'Anciens seuils'!$B$2:$D$786,2,FALSE)</f>
        <v>1000000000</v>
      </c>
      <c r="J24" s="26">
        <f>VLOOKUP(A24,'Nouveaux seuils'!$B$7:$C$796,2,FALSE)</f>
        <v>1000000000</v>
      </c>
      <c r="K24" s="27">
        <v>400000</v>
      </c>
      <c r="L24" s="27">
        <v>400000000000</v>
      </c>
      <c r="M24" s="27">
        <v>60000000000000</v>
      </c>
      <c r="N24" s="27">
        <f>VLOOKUP(A24,'Nouveaux seuils'!$B$7:$F$796,5,FALSE)</f>
        <v>60000000000000</v>
      </c>
      <c r="O24" s="28">
        <v>50</v>
      </c>
      <c r="P24" s="28">
        <v>5</v>
      </c>
      <c r="Q24" s="2">
        <v>4</v>
      </c>
      <c r="R24" s="2"/>
      <c r="S24" s="26">
        <v>1000000</v>
      </c>
      <c r="T24" s="26" t="str">
        <f>VLOOKUP(A24,'Nouveaux seuils'!$B$7:$E$796,3,FALSE)</f>
        <v>/</v>
      </c>
      <c r="U24" s="26" t="str">
        <f>VLOOKUP(A24,'Nouveaux seuils'!$B$7:$E$796,4,FALSE)</f>
        <v>/</v>
      </c>
      <c r="V24" s="30" t="s">
        <v>185</v>
      </c>
      <c r="W24" s="27"/>
      <c r="X24" s="27"/>
      <c r="Y24" s="27"/>
    </row>
    <row r="25" spans="1:25" ht="12.75" customHeight="1">
      <c r="A25" s="2" t="str">
        <f t="shared" si="1"/>
        <v>35S</v>
      </c>
      <c r="B25" s="2" t="str">
        <f t="shared" si="0"/>
        <v>S35</v>
      </c>
      <c r="C25" s="2" t="s">
        <v>1893</v>
      </c>
      <c r="D25" s="2" t="s">
        <v>20</v>
      </c>
      <c r="E25" s="2">
        <v>35</v>
      </c>
      <c r="F25" s="2"/>
      <c r="G25" s="2"/>
      <c r="H25" s="26">
        <v>100</v>
      </c>
      <c r="I25" s="26">
        <f>VLOOKUP(A25,'Anciens seuils'!$B$2:$D$786,2,FALSE)</f>
        <v>100000000</v>
      </c>
      <c r="J25" s="26">
        <f>VLOOKUP(A25,'Nouveaux seuils'!$B$7:$C$796,2,FALSE)</f>
        <v>100000000</v>
      </c>
      <c r="K25" s="27">
        <v>400000</v>
      </c>
      <c r="L25" s="27">
        <f>VLOOKUP(A25,'Anciens seuils'!$B$2:$D$786,3,FALSE)</f>
        <v>400000000000</v>
      </c>
      <c r="M25" s="27">
        <v>60000000</v>
      </c>
      <c r="N25" s="27">
        <f>VLOOKUP(A25,'Nouveaux seuils'!$B$7:$F$796,5,FALSE)</f>
        <v>60000000000000</v>
      </c>
      <c r="O25" s="28">
        <v>50</v>
      </c>
      <c r="P25" s="28">
        <v>5</v>
      </c>
      <c r="Q25" s="2">
        <v>4</v>
      </c>
      <c r="R25" s="2"/>
      <c r="S25" s="26">
        <v>100000</v>
      </c>
      <c r="T25" s="26">
        <f>VLOOKUP(A25,'Nouveaux seuils'!$B$7:$E$796,3,FALSE)</f>
        <v>100</v>
      </c>
      <c r="U25" s="26">
        <f>VLOOKUP(A25,'Nouveaux seuils'!$B$7:$E$796,4,FALSE)</f>
        <v>100000</v>
      </c>
      <c r="V25" s="30"/>
      <c r="W25" s="27" t="s">
        <v>200</v>
      </c>
      <c r="X25" s="27" t="s">
        <v>200</v>
      </c>
      <c r="Y25" s="27"/>
    </row>
    <row r="26" spans="1:25" ht="12.75" customHeight="1">
      <c r="A26" s="2" t="str">
        <f t="shared" si="1"/>
        <v>36Cl</v>
      </c>
      <c r="B26" s="2" t="str">
        <f t="shared" si="0"/>
        <v>Cl36</v>
      </c>
      <c r="C26" s="2" t="s">
        <v>1894</v>
      </c>
      <c r="D26" s="2" t="s">
        <v>22</v>
      </c>
      <c r="E26" s="2">
        <v>36</v>
      </c>
      <c r="F26" s="2"/>
      <c r="G26" s="2"/>
      <c r="H26" s="26">
        <v>1</v>
      </c>
      <c r="I26" s="26">
        <f>VLOOKUP(A26,'Anciens seuils'!$B$2:$D$786,2,FALSE)</f>
        <v>1000000</v>
      </c>
      <c r="J26" s="26">
        <f>VLOOKUP(A26,'Nouveaux seuils'!$B$7:$C$796,2,FALSE)</f>
        <v>1000000</v>
      </c>
      <c r="K26" s="27">
        <v>100000</v>
      </c>
      <c r="L26" s="27">
        <f>VLOOKUP(A26,'Anciens seuils'!$B$2:$D$786,3,FALSE)</f>
        <v>100000000000</v>
      </c>
      <c r="M26" s="27">
        <v>20000000</v>
      </c>
      <c r="N26" s="27">
        <f>VLOOKUP(A26,'Nouveaux seuils'!$B$7:$F$796,5,FALSE)</f>
        <v>20000000000000</v>
      </c>
      <c r="O26" s="28">
        <v>5</v>
      </c>
      <c r="P26" s="28">
        <v>0.5</v>
      </c>
      <c r="Q26" s="2">
        <v>3</v>
      </c>
      <c r="R26" s="2"/>
      <c r="S26" s="26">
        <v>10000</v>
      </c>
      <c r="T26" s="26">
        <f>VLOOKUP(A26,'Nouveaux seuils'!$B$7:$E$796,3,FALSE)</f>
        <v>1</v>
      </c>
      <c r="U26" s="26">
        <f>VLOOKUP(A26,'Nouveaux seuils'!$B$7:$E$796,4,FALSE)</f>
        <v>10000</v>
      </c>
      <c r="V26" s="30"/>
      <c r="W26" s="27" t="s">
        <v>200</v>
      </c>
      <c r="X26" s="27" t="s">
        <v>151</v>
      </c>
      <c r="Y26" s="27"/>
    </row>
    <row r="27" spans="1:25" ht="12.75" customHeight="1">
      <c r="A27" s="2" t="str">
        <f t="shared" si="1"/>
        <v>37Ar</v>
      </c>
      <c r="B27" s="2" t="str">
        <f t="shared" si="0"/>
        <v>Ar37</v>
      </c>
      <c r="C27" s="2" t="s">
        <v>1895</v>
      </c>
      <c r="D27" s="2" t="s">
        <v>21</v>
      </c>
      <c r="E27" s="2">
        <v>37</v>
      </c>
      <c r="F27" s="2"/>
      <c r="G27" s="2"/>
      <c r="H27" s="26">
        <v>100</v>
      </c>
      <c r="I27" s="26">
        <f>VLOOKUP(A27,'Anciens seuils'!$B$2:$D$786,2,FALSE)</f>
        <v>100000000</v>
      </c>
      <c r="J27" s="26">
        <f>VLOOKUP(A27,'Nouveaux seuils'!$B$7:$C$796,2,FALSE)</f>
        <v>100000000</v>
      </c>
      <c r="K27" s="27">
        <v>400000</v>
      </c>
      <c r="L27" s="27">
        <f>VLOOKUP(A27,'Anciens seuils'!$B$2:$D$786,3,FALSE)</f>
        <v>400000000000</v>
      </c>
      <c r="M27" s="27" t="s">
        <v>166</v>
      </c>
      <c r="N27" s="27" t="str">
        <f>VLOOKUP(A27,'Nouveaux seuils'!$B$7:$F$796,5,FALSE)</f>
        <v>NA</v>
      </c>
      <c r="O27" s="28">
        <v>50</v>
      </c>
      <c r="P27" s="28">
        <v>5</v>
      </c>
      <c r="Q27" s="2">
        <v>4</v>
      </c>
      <c r="R27" s="2"/>
      <c r="S27" s="26">
        <v>1000000</v>
      </c>
      <c r="T27" s="26" t="str">
        <f>VLOOKUP(A27,'Nouveaux seuils'!$B$7:$E$796,3,FALSE)</f>
        <v>/</v>
      </c>
      <c r="U27" s="26">
        <f>VLOOKUP(A27,'Nouveaux seuils'!$B$7:$E$796,4,FALSE)</f>
        <v>1000000</v>
      </c>
      <c r="V27" s="30"/>
      <c r="W27" s="27" t="s">
        <v>200</v>
      </c>
      <c r="X27" s="27" t="s">
        <v>152</v>
      </c>
      <c r="Y27" s="27"/>
    </row>
    <row r="28" spans="1:25" ht="12.75" customHeight="1">
      <c r="A28" s="2" t="str">
        <f t="shared" si="1"/>
        <v>38Cl</v>
      </c>
      <c r="B28" s="2" t="str">
        <f t="shared" si="0"/>
        <v>Cl38</v>
      </c>
      <c r="C28" s="2" t="s">
        <v>1896</v>
      </c>
      <c r="D28" s="2" t="s">
        <v>22</v>
      </c>
      <c r="E28" s="2">
        <v>38</v>
      </c>
      <c r="F28" s="2"/>
      <c r="G28" s="2"/>
      <c r="H28" s="26">
        <v>0.1</v>
      </c>
      <c r="I28" s="26">
        <f>VLOOKUP(A28,'Anciens seuils'!$B$2:$D$786,2,FALSE)</f>
        <v>100000</v>
      </c>
      <c r="J28" s="26">
        <f>VLOOKUP(A28,'Nouveaux seuils'!$B$7:$C$796,2,FALSE)</f>
        <v>100000</v>
      </c>
      <c r="K28" s="27">
        <v>2000</v>
      </c>
      <c r="L28" s="27">
        <f>VLOOKUP(A28,'Anciens seuils'!$B$2:$D$786,3,FALSE)</f>
        <v>2000000000</v>
      </c>
      <c r="M28" s="27">
        <v>50000</v>
      </c>
      <c r="N28" s="27">
        <f>VLOOKUP(A28,'Nouveaux seuils'!$B$7:$F$796,5,FALSE)</f>
        <v>50000000000</v>
      </c>
      <c r="O28" s="28">
        <v>50</v>
      </c>
      <c r="P28" s="28">
        <v>5</v>
      </c>
      <c r="Q28" s="2">
        <v>4</v>
      </c>
      <c r="R28" s="2"/>
      <c r="S28" s="26">
        <v>10</v>
      </c>
      <c r="T28" s="26">
        <f>VLOOKUP(A28,'Nouveaux seuils'!$B$7:$E$796,3,FALSE)</f>
        <v>10</v>
      </c>
      <c r="U28" s="26">
        <f>VLOOKUP(A28,'Nouveaux seuils'!$B$7:$E$796,4,FALSE)</f>
        <v>10</v>
      </c>
      <c r="V28" s="30"/>
      <c r="W28" s="27" t="s">
        <v>200</v>
      </c>
      <c r="X28" s="27" t="s">
        <v>200</v>
      </c>
      <c r="Y28" s="27"/>
    </row>
    <row r="29" spans="1:25" ht="12.75" customHeight="1">
      <c r="A29" s="2" t="str">
        <f t="shared" si="1"/>
        <v>39Ar</v>
      </c>
      <c r="B29" s="2" t="str">
        <f t="shared" si="0"/>
        <v>Ar39</v>
      </c>
      <c r="C29" s="2" t="s">
        <v>1897</v>
      </c>
      <c r="D29" s="2" t="s">
        <v>21</v>
      </c>
      <c r="E29" s="2">
        <v>39</v>
      </c>
      <c r="F29" s="2"/>
      <c r="G29" s="2"/>
      <c r="H29" s="26">
        <v>0.01</v>
      </c>
      <c r="I29" s="26">
        <f>VLOOKUP(A29,'Anciens seuils'!$B$2:$D$786,2,FALSE)</f>
        <v>10000</v>
      </c>
      <c r="J29" s="26">
        <f>VLOOKUP(A29,'Nouveaux seuils'!$B$7:$C$796,2,FALSE)</f>
        <v>10000</v>
      </c>
      <c r="K29" s="27">
        <v>400000</v>
      </c>
      <c r="L29" s="27">
        <f>VLOOKUP(A29,'Anciens seuils'!$B$2:$D$786,3,FALSE)</f>
        <v>400000000000</v>
      </c>
      <c r="M29" s="27">
        <v>300000000</v>
      </c>
      <c r="N29" s="27">
        <f>VLOOKUP(A29,'Nouveaux seuils'!$B$7:$F$796,5,FALSE)</f>
        <v>300000000000000</v>
      </c>
      <c r="O29" s="28">
        <v>50</v>
      </c>
      <c r="P29" s="28">
        <v>5</v>
      </c>
      <c r="Q29" s="2">
        <v>4</v>
      </c>
      <c r="R29" s="2"/>
      <c r="S29" s="26">
        <v>10000000</v>
      </c>
      <c r="T29" s="26" t="str">
        <f>VLOOKUP(A29,'Nouveaux seuils'!$B$7:$E$796,3,FALSE)</f>
        <v>/</v>
      </c>
      <c r="U29" s="26" t="str">
        <f>VLOOKUP(A29,'Nouveaux seuils'!$B$7:$E$796,4,FALSE)</f>
        <v>/</v>
      </c>
      <c r="V29" s="30"/>
      <c r="W29" s="27" t="s">
        <v>200</v>
      </c>
      <c r="X29" s="27" t="s">
        <v>200</v>
      </c>
      <c r="Y29" s="27"/>
    </row>
    <row r="30" spans="1:25" ht="12.75" customHeight="1">
      <c r="A30" s="2" t="str">
        <f t="shared" si="1"/>
        <v>39Cl</v>
      </c>
      <c r="B30" s="2" t="str">
        <f t="shared" si="0"/>
        <v>Cl39</v>
      </c>
      <c r="C30" s="2" t="s">
        <v>1898</v>
      </c>
      <c r="D30" s="2" t="s">
        <v>22</v>
      </c>
      <c r="E30" s="2">
        <v>39</v>
      </c>
      <c r="F30" s="2"/>
      <c r="G30" s="2"/>
      <c r="H30" s="26">
        <v>0.1</v>
      </c>
      <c r="I30" s="26">
        <f>VLOOKUP(A30,'Anciens seuils'!$B$2:$D$786,2,FALSE)</f>
        <v>100000</v>
      </c>
      <c r="J30" s="26">
        <f>VLOOKUP(A30,'Nouveaux seuils'!$B$7:$C$796,2,FALSE)</f>
        <v>100000</v>
      </c>
      <c r="K30" s="27" t="s">
        <v>200</v>
      </c>
      <c r="L30" s="27" t="str">
        <f>VLOOKUP(A30,'Anciens seuils'!$B$2:$D$786,3,FALSE)</f>
        <v>NA</v>
      </c>
      <c r="M30" s="27" t="s">
        <v>200</v>
      </c>
      <c r="N30" s="27" t="str">
        <f>VLOOKUP(A30,'Nouveaux seuils'!$B$7:$F$796,5,FALSE)</f>
        <v>NA</v>
      </c>
      <c r="O30" s="28">
        <v>50</v>
      </c>
      <c r="P30" s="28">
        <v>5</v>
      </c>
      <c r="Q30" s="2">
        <v>4</v>
      </c>
      <c r="R30" s="2"/>
      <c r="S30" s="26">
        <v>10</v>
      </c>
      <c r="T30" s="26" t="str">
        <f>VLOOKUP(A30,'Nouveaux seuils'!$B$7:$E$796,3,FALSE)</f>
        <v>/</v>
      </c>
      <c r="U30" s="26" t="str">
        <f>VLOOKUP(A30,'Nouveaux seuils'!$B$7:$E$796,4,FALSE)</f>
        <v>/</v>
      </c>
      <c r="V30" s="30"/>
      <c r="W30" s="27" t="s">
        <v>200</v>
      </c>
      <c r="X30" s="27"/>
      <c r="Y30" s="27"/>
    </row>
    <row r="31" spans="1:25" ht="12.75" customHeight="1">
      <c r="A31" s="2" t="str">
        <f t="shared" si="1"/>
        <v>40K</v>
      </c>
      <c r="B31" s="2" t="str">
        <f t="shared" si="0"/>
        <v>K40</v>
      </c>
      <c r="C31" s="2" t="s">
        <v>1899</v>
      </c>
      <c r="D31" s="2" t="s">
        <v>23</v>
      </c>
      <c r="E31" s="2">
        <v>40</v>
      </c>
      <c r="F31" s="2"/>
      <c r="G31" s="2"/>
      <c r="H31" s="26">
        <v>1</v>
      </c>
      <c r="I31" s="26">
        <f>VLOOKUP(A31,'Anciens seuils'!$B$2:$D$786,2,FALSE)</f>
        <v>1000000</v>
      </c>
      <c r="J31" s="26">
        <f>VLOOKUP(A31,'Nouveaux seuils'!$B$7:$C$796,2,FALSE)</f>
        <v>1000000</v>
      </c>
      <c r="K31" s="27">
        <v>9000</v>
      </c>
      <c r="L31" s="27">
        <f>VLOOKUP(A31,'Anciens seuils'!$B$2:$D$786,3,FALSE)</f>
        <v>9000000000</v>
      </c>
      <c r="M31" s="27" t="s">
        <v>166</v>
      </c>
      <c r="N31" s="27" t="str">
        <f>VLOOKUP(A31,'Nouveaux seuils'!$B$7:$F$796,5,FALSE)</f>
        <v>NA</v>
      </c>
      <c r="O31" s="28">
        <v>50</v>
      </c>
      <c r="P31" s="28">
        <v>5</v>
      </c>
      <c r="Q31" s="2">
        <v>4</v>
      </c>
      <c r="R31" s="2"/>
      <c r="S31" s="26">
        <v>100</v>
      </c>
      <c r="T31" s="26" t="str">
        <f>VLOOKUP(A31,'Nouveaux seuils'!$B$7:$E$796,3,FALSE)</f>
        <v>/</v>
      </c>
      <c r="U31" s="26">
        <f>VLOOKUP(A31,'Nouveaux seuils'!$B$7:$E$796,4,FALSE)</f>
        <v>100</v>
      </c>
      <c r="V31" s="30"/>
      <c r="W31" s="27" t="s">
        <v>200</v>
      </c>
      <c r="X31" s="27" t="s">
        <v>152</v>
      </c>
      <c r="Y31" s="27"/>
    </row>
    <row r="32" spans="1:25" ht="12.75" customHeight="1">
      <c r="A32" s="2" t="str">
        <f t="shared" si="1"/>
        <v>41Ar</v>
      </c>
      <c r="B32" s="2" t="str">
        <f t="shared" si="0"/>
        <v>Ar41</v>
      </c>
      <c r="C32" s="2" t="s">
        <v>1900</v>
      </c>
      <c r="D32" s="2" t="s">
        <v>21</v>
      </c>
      <c r="E32" s="2">
        <v>41</v>
      </c>
      <c r="F32" s="2"/>
      <c r="G32" s="2"/>
      <c r="H32" s="26">
        <v>1000</v>
      </c>
      <c r="I32" s="26">
        <f>VLOOKUP(A32,'Anciens seuils'!$B$2:$D$786,2,FALSE)</f>
        <v>1000000000</v>
      </c>
      <c r="J32" s="26">
        <f>VLOOKUP(A32,'Nouveaux seuils'!$B$7:$C$796,2,FALSE)</f>
        <v>1000000000</v>
      </c>
      <c r="K32" s="27">
        <v>3000</v>
      </c>
      <c r="L32" s="27">
        <f>VLOOKUP(A32,'Anciens seuils'!$B$2:$D$786,3,FALSE)</f>
        <v>3000000000</v>
      </c>
      <c r="M32" s="27">
        <v>50000</v>
      </c>
      <c r="N32" s="27">
        <f>VLOOKUP(A32,'Nouveaux seuils'!$B$7:$F$796,5,FALSE)</f>
        <v>50000000000</v>
      </c>
      <c r="O32" s="28">
        <v>5</v>
      </c>
      <c r="P32" s="28">
        <v>0.5</v>
      </c>
      <c r="Q32" s="2">
        <v>3</v>
      </c>
      <c r="R32" s="2"/>
      <c r="S32" s="26">
        <v>100</v>
      </c>
      <c r="T32" s="26" t="str">
        <f>VLOOKUP(A32,'Nouveaux seuils'!$B$7:$E$796,3,FALSE)</f>
        <v>/</v>
      </c>
      <c r="U32" s="26">
        <f>VLOOKUP(A32,'Nouveaux seuils'!$B$7:$E$796,4,FALSE)</f>
        <v>100</v>
      </c>
      <c r="V32" s="30"/>
      <c r="W32" s="27" t="s">
        <v>200</v>
      </c>
      <c r="X32" s="27" t="s">
        <v>200</v>
      </c>
      <c r="Y32" s="27"/>
    </row>
    <row r="33" spans="1:25" ht="12.75" customHeight="1">
      <c r="A33" s="2" t="str">
        <f t="shared" si="1"/>
        <v>41Ca</v>
      </c>
      <c r="B33" s="2" t="str">
        <f t="shared" si="0"/>
        <v>Ca41</v>
      </c>
      <c r="C33" s="2" t="s">
        <v>1901</v>
      </c>
      <c r="D33" s="2" t="s">
        <v>24</v>
      </c>
      <c r="E33" s="2">
        <v>41</v>
      </c>
      <c r="F33" s="2"/>
      <c r="G33" s="2"/>
      <c r="H33" s="26">
        <v>10</v>
      </c>
      <c r="I33" s="26">
        <f>VLOOKUP(A33,'Anciens seuils'!$B$2:$D$786,2,FALSE)</f>
        <v>10000000</v>
      </c>
      <c r="J33" s="26">
        <f>VLOOKUP(A33,'Nouveaux seuils'!$B$7:$C$796,2,FALSE)</f>
        <v>10000000</v>
      </c>
      <c r="K33" s="27" t="s">
        <v>166</v>
      </c>
      <c r="L33" s="27" t="str">
        <f>VLOOKUP(A33,'Anciens seuils'!$B$2:$D$786,3,FALSE)</f>
        <v>Illimité</v>
      </c>
      <c r="M33" s="27" t="s">
        <v>166</v>
      </c>
      <c r="N33" s="27" t="str">
        <f>VLOOKUP(A33,'Nouveaux seuils'!$B$7:$F$796,5,FALSE)</f>
        <v>NA</v>
      </c>
      <c r="O33" s="28">
        <v>50</v>
      </c>
      <c r="P33" s="28">
        <v>5</v>
      </c>
      <c r="Q33" s="2">
        <v>4</v>
      </c>
      <c r="R33" s="2"/>
      <c r="S33" s="26">
        <v>100000</v>
      </c>
      <c r="T33" s="26" t="str">
        <f>VLOOKUP(A33,'Nouveaux seuils'!$B$7:$E$796,3,FALSE)</f>
        <v>/</v>
      </c>
      <c r="U33" s="26" t="str">
        <f>VLOOKUP(A33,'Nouveaux seuils'!$B$7:$E$796,4,FALSE)</f>
        <v>/</v>
      </c>
      <c r="V33" s="30"/>
      <c r="W33" s="27" t="s">
        <v>200</v>
      </c>
      <c r="X33" s="27" t="s">
        <v>152</v>
      </c>
      <c r="Y33" s="27"/>
    </row>
    <row r="34" spans="1:25" ht="12.75" customHeight="1">
      <c r="A34" s="2" t="str">
        <f t="shared" si="1"/>
        <v>42K</v>
      </c>
      <c r="B34" s="2" t="str">
        <f t="shared" si="0"/>
        <v>K42</v>
      </c>
      <c r="C34" s="2" t="s">
        <v>1902</v>
      </c>
      <c r="D34" s="2" t="s">
        <v>23</v>
      </c>
      <c r="E34" s="2">
        <v>42</v>
      </c>
      <c r="F34" s="2"/>
      <c r="G34" s="2"/>
      <c r="H34" s="26">
        <v>1</v>
      </c>
      <c r="I34" s="26">
        <f>VLOOKUP(A34,'Anciens seuils'!$B$2:$D$786,2,FALSE)</f>
        <v>1000000</v>
      </c>
      <c r="J34" s="26">
        <f>VLOOKUP(A34,'Nouveaux seuils'!$B$7:$C$796,2,FALSE)</f>
        <v>1000000</v>
      </c>
      <c r="K34" s="27">
        <v>2000</v>
      </c>
      <c r="L34" s="27">
        <f>VLOOKUP(A34,'Anciens seuils'!$B$2:$D$786,3,FALSE)</f>
        <v>2000000000</v>
      </c>
      <c r="M34" s="27">
        <v>200000</v>
      </c>
      <c r="N34" s="27">
        <f>VLOOKUP(A34,'Nouveaux seuils'!$B$7:$F$796,5,FALSE)</f>
        <v>200000000000</v>
      </c>
      <c r="O34" s="28">
        <v>5</v>
      </c>
      <c r="P34" s="28">
        <v>0.5</v>
      </c>
      <c r="Q34" s="2">
        <v>3</v>
      </c>
      <c r="R34" s="2"/>
      <c r="S34" s="26">
        <v>100</v>
      </c>
      <c r="T34" s="26">
        <f>VLOOKUP(A34,'Nouveaux seuils'!$B$7:$E$796,3,FALSE)</f>
        <v>100</v>
      </c>
      <c r="U34" s="26">
        <f>VLOOKUP(A34,'Nouveaux seuils'!$B$7:$E$796,4,FALSE)</f>
        <v>100</v>
      </c>
      <c r="V34" s="30"/>
      <c r="W34" s="27" t="s">
        <v>200</v>
      </c>
      <c r="X34" s="27" t="s">
        <v>200</v>
      </c>
      <c r="Y34" s="27"/>
    </row>
    <row r="35" spans="1:25" ht="12.75" customHeight="1">
      <c r="A35" s="2" t="str">
        <f t="shared" si="1"/>
        <v>43K</v>
      </c>
      <c r="B35" s="2" t="str">
        <f t="shared" si="0"/>
        <v>K43</v>
      </c>
      <c r="C35" s="2" t="s">
        <v>1903</v>
      </c>
      <c r="D35" s="2" t="s">
        <v>23</v>
      </c>
      <c r="E35" s="2">
        <v>43</v>
      </c>
      <c r="F35" s="2"/>
      <c r="G35" s="2"/>
      <c r="H35" s="26">
        <v>1</v>
      </c>
      <c r="I35" s="26">
        <f>VLOOKUP(A35,'Anciens seuils'!$B$2:$D$786,2,FALSE)</f>
        <v>1000000</v>
      </c>
      <c r="J35" s="26">
        <f>VLOOKUP(A35,'Nouveaux seuils'!$B$7:$C$796,2,FALSE)</f>
        <v>1000000</v>
      </c>
      <c r="K35" s="27">
        <v>7000</v>
      </c>
      <c r="L35" s="27">
        <f>VLOOKUP(A35,'Anciens seuils'!$B$2:$D$786,3,FALSE)</f>
        <v>7000000000</v>
      </c>
      <c r="M35" s="27">
        <v>70000</v>
      </c>
      <c r="N35" s="27">
        <f>VLOOKUP(A35,'Nouveaux seuils'!$B$7:$F$796,5,FALSE)</f>
        <v>70000000000</v>
      </c>
      <c r="O35" s="28">
        <v>5</v>
      </c>
      <c r="P35" s="28">
        <v>0.5</v>
      </c>
      <c r="Q35" s="2">
        <v>3</v>
      </c>
      <c r="R35" s="2"/>
      <c r="S35" s="26">
        <v>10</v>
      </c>
      <c r="T35" s="26">
        <f>VLOOKUP(A35,'Nouveaux seuils'!$B$7:$E$796,3,FALSE)</f>
        <v>10</v>
      </c>
      <c r="U35" s="26">
        <f>VLOOKUP(A35,'Nouveaux seuils'!$B$7:$E$796,4,FALSE)</f>
        <v>10</v>
      </c>
      <c r="V35" s="30"/>
      <c r="W35" s="27" t="s">
        <v>200</v>
      </c>
      <c r="X35" s="27" t="s">
        <v>200</v>
      </c>
      <c r="Y35" s="27"/>
    </row>
    <row r="36" spans="1:25" ht="12.75" customHeight="1">
      <c r="A36" s="2" t="str">
        <f t="shared" si="1"/>
        <v>43Sc</v>
      </c>
      <c r="B36" s="2" t="str">
        <f t="shared" si="0"/>
        <v>Sc43</v>
      </c>
      <c r="C36" s="2" t="s">
        <v>1904</v>
      </c>
      <c r="D36" s="2" t="s">
        <v>25</v>
      </c>
      <c r="E36" s="2">
        <v>43</v>
      </c>
      <c r="F36" s="2"/>
      <c r="G36" s="2"/>
      <c r="H36" s="26">
        <v>1</v>
      </c>
      <c r="I36" s="26">
        <f>VLOOKUP(A36,'Anciens seuils'!$B$2:$D$786,2,FALSE)</f>
        <v>1000000</v>
      </c>
      <c r="J36" s="26">
        <f>VLOOKUP(A36,'Nouveaux seuils'!$B$7:$C$796,2,FALSE)</f>
        <v>1000000</v>
      </c>
      <c r="K36" s="27" t="s">
        <v>200</v>
      </c>
      <c r="L36" s="27" t="str">
        <f>VLOOKUP(A36,'Anciens seuils'!$B$2:$D$786,3,FALSE)</f>
        <v>NA</v>
      </c>
      <c r="M36" s="27" t="s">
        <v>200</v>
      </c>
      <c r="N36" s="27" t="str">
        <f>VLOOKUP(A36,'Nouveaux seuils'!$B$7:$F$796,5,FALSE)</f>
        <v>NA</v>
      </c>
      <c r="O36" s="28">
        <v>50</v>
      </c>
      <c r="P36" s="28">
        <v>5</v>
      </c>
      <c r="Q36" s="2">
        <v>4</v>
      </c>
      <c r="R36" s="2"/>
      <c r="S36" s="26">
        <v>10</v>
      </c>
      <c r="T36" s="26" t="str">
        <f>VLOOKUP(A36,'Nouveaux seuils'!$B$7:$E$796,3,FALSE)</f>
        <v>/</v>
      </c>
      <c r="U36" s="26" t="str">
        <f>VLOOKUP(A36,'Nouveaux seuils'!$B$7:$E$796,4,FALSE)</f>
        <v>/</v>
      </c>
      <c r="V36" s="30"/>
      <c r="W36" s="27" t="s">
        <v>200</v>
      </c>
      <c r="X36" s="27"/>
      <c r="Y36" s="27"/>
    </row>
    <row r="37" spans="1:25" ht="12.75" customHeight="1">
      <c r="A37" s="2" t="str">
        <f t="shared" si="1"/>
        <v>44K</v>
      </c>
      <c r="B37" s="2" t="str">
        <f t="shared" si="0"/>
        <v>K44</v>
      </c>
      <c r="C37" s="2" t="s">
        <v>1905</v>
      </c>
      <c r="D37" s="2" t="s">
        <v>23</v>
      </c>
      <c r="E37" s="2">
        <v>44</v>
      </c>
      <c r="F37" s="2"/>
      <c r="G37" s="2"/>
      <c r="H37" s="26">
        <v>0.1</v>
      </c>
      <c r="I37" s="26">
        <f>VLOOKUP(A37,'Anciens seuils'!$B$2:$D$786,2,FALSE)</f>
        <v>100000</v>
      </c>
      <c r="J37" s="26">
        <f>VLOOKUP(A37,'Nouveaux seuils'!$B$7:$C$796,2,FALSE)</f>
        <v>100000</v>
      </c>
      <c r="K37" s="27" t="s">
        <v>200</v>
      </c>
      <c r="L37" s="27" t="str">
        <f>VLOOKUP(A37,'Anciens seuils'!$B$2:$D$786,3,FALSE)</f>
        <v>NA</v>
      </c>
      <c r="M37" s="27" t="s">
        <v>200</v>
      </c>
      <c r="N37" s="27" t="str">
        <f>VLOOKUP(A37,'Nouveaux seuils'!$B$7:$F$796,5,FALSE)</f>
        <v>NA</v>
      </c>
      <c r="O37" s="28">
        <v>50</v>
      </c>
      <c r="P37" s="28">
        <v>5</v>
      </c>
      <c r="Q37" s="2">
        <v>4</v>
      </c>
      <c r="R37" s="2"/>
      <c r="S37" s="26">
        <v>10</v>
      </c>
      <c r="T37" s="26" t="str">
        <f>VLOOKUP(A37,'Nouveaux seuils'!$B$7:$E$796,3,FALSE)</f>
        <v>/</v>
      </c>
      <c r="U37" s="26" t="str">
        <f>VLOOKUP(A37,'Nouveaux seuils'!$B$7:$E$796,4,FALSE)</f>
        <v>/</v>
      </c>
      <c r="V37" s="30"/>
      <c r="W37" s="27" t="s">
        <v>200</v>
      </c>
      <c r="X37" s="27"/>
      <c r="Y37" s="27"/>
    </row>
    <row r="38" spans="1:25" ht="12.75" customHeight="1">
      <c r="A38" s="2" t="str">
        <f t="shared" si="1"/>
        <v>44Sc m</v>
      </c>
      <c r="B38" s="2" t="str">
        <f t="shared" si="0"/>
        <v>Sc44 m</v>
      </c>
      <c r="C38" s="2" t="s">
        <v>1906</v>
      </c>
      <c r="D38" s="2" t="s">
        <v>25</v>
      </c>
      <c r="E38" s="2">
        <v>44</v>
      </c>
      <c r="F38" s="2" t="s">
        <v>156</v>
      </c>
      <c r="G38" s="2"/>
      <c r="H38" s="26">
        <v>10</v>
      </c>
      <c r="I38" s="26">
        <f>VLOOKUP(A38,'Anciens seuils'!$B$2:$D$786,2,FALSE)</f>
        <v>10000000</v>
      </c>
      <c r="J38" s="26">
        <f>VLOOKUP(A38,'Nouveaux seuils'!$B$7:$C$796,2,FALSE)</f>
        <v>10000000</v>
      </c>
      <c r="K38" s="27" t="s">
        <v>200</v>
      </c>
      <c r="L38" s="27" t="str">
        <f>VLOOKUP(A38,'Anciens seuils'!$B$2:$D$786,3,FALSE)</f>
        <v>NA</v>
      </c>
      <c r="M38" s="27" t="s">
        <v>200</v>
      </c>
      <c r="N38" s="27" t="str">
        <f>VLOOKUP(A38,'Nouveaux seuils'!$B$7:$F$796,5,FALSE)</f>
        <v>NA</v>
      </c>
      <c r="O38" s="28">
        <v>5</v>
      </c>
      <c r="P38" s="28">
        <v>0.5</v>
      </c>
      <c r="Q38" s="2">
        <v>3</v>
      </c>
      <c r="R38" s="2"/>
      <c r="S38" s="26">
        <v>100</v>
      </c>
      <c r="T38" s="26" t="str">
        <f>VLOOKUP(A38,'Nouveaux seuils'!$B$7:$E$796,3,FALSE)</f>
        <v>/</v>
      </c>
      <c r="U38" s="26" t="str">
        <f>VLOOKUP(A38,'Nouveaux seuils'!$B$7:$E$796,4,FALSE)</f>
        <v>/</v>
      </c>
      <c r="V38" s="30"/>
      <c r="W38" s="27" t="s">
        <v>200</v>
      </c>
      <c r="X38" s="27"/>
      <c r="Y38" s="27"/>
    </row>
    <row r="39" spans="1:25" ht="12.75" customHeight="1">
      <c r="A39" s="2" t="str">
        <f t="shared" si="1"/>
        <v>44Sc</v>
      </c>
      <c r="B39" s="2" t="str">
        <f t="shared" si="0"/>
        <v>Sc44</v>
      </c>
      <c r="C39" s="2" t="s">
        <v>1907</v>
      </c>
      <c r="D39" s="2" t="s">
        <v>25</v>
      </c>
      <c r="E39" s="2">
        <v>44</v>
      </c>
      <c r="F39" s="2"/>
      <c r="G39" s="2"/>
      <c r="H39" s="26">
        <v>0.1</v>
      </c>
      <c r="I39" s="26">
        <f>VLOOKUP(A39,'Anciens seuils'!$B$2:$D$786,2,FALSE)</f>
        <v>100000</v>
      </c>
      <c r="J39" s="26">
        <f>VLOOKUP(A39,'Nouveaux seuils'!$B$7:$C$796,2,FALSE)</f>
        <v>100000</v>
      </c>
      <c r="K39" s="27">
        <v>5000</v>
      </c>
      <c r="L39" s="27">
        <f>VLOOKUP(A39,'Anciens seuils'!$B$2:$D$786,3,FALSE)</f>
        <v>5000000000</v>
      </c>
      <c r="M39" s="27">
        <v>30000</v>
      </c>
      <c r="N39" s="27">
        <f>VLOOKUP(A39,'Nouveaux seuils'!$B$7:$F$796,5,FALSE)</f>
        <v>30000000000</v>
      </c>
      <c r="O39" s="28">
        <v>5</v>
      </c>
      <c r="P39" s="28">
        <v>0.5</v>
      </c>
      <c r="Q39" s="2">
        <v>3</v>
      </c>
      <c r="R39" s="2"/>
      <c r="S39" s="26">
        <v>10</v>
      </c>
      <c r="T39" s="26" t="str">
        <f>VLOOKUP(A39,'Nouveaux seuils'!$B$7:$E$796,3,FALSE)</f>
        <v>/</v>
      </c>
      <c r="U39" s="26" t="str">
        <f>VLOOKUP(A39,'Nouveaux seuils'!$B$7:$E$796,4,FALSE)</f>
        <v>/</v>
      </c>
      <c r="V39" s="30"/>
      <c r="W39" s="27" t="s">
        <v>200</v>
      </c>
      <c r="X39" s="27" t="s">
        <v>200</v>
      </c>
      <c r="Y39" s="27"/>
    </row>
    <row r="40" spans="1:25" ht="12.75" customHeight="1">
      <c r="A40" s="2" t="str">
        <f t="shared" si="1"/>
        <v>44Ti</v>
      </c>
      <c r="B40" s="2" t="str">
        <f t="shared" si="0"/>
        <v>Ti44</v>
      </c>
      <c r="C40" s="2" t="s">
        <v>1908</v>
      </c>
      <c r="D40" s="2" t="s">
        <v>26</v>
      </c>
      <c r="E40" s="2">
        <v>44</v>
      </c>
      <c r="F40" s="2"/>
      <c r="G40" s="2"/>
      <c r="H40" s="26">
        <v>0.1</v>
      </c>
      <c r="I40" s="26">
        <f>VLOOKUP(A40,'Anciens seuils'!$B$2:$D$786,2,FALSE)</f>
        <v>100000</v>
      </c>
      <c r="J40" s="26">
        <f>VLOOKUP(A40,'Nouveaux seuils'!$B$7:$C$796,2,FALSE)</f>
        <v>100000</v>
      </c>
      <c r="K40" s="27">
        <v>5000</v>
      </c>
      <c r="L40" s="27">
        <f>VLOOKUP(A40,'Anciens seuils'!$B$2:$D$786,3,FALSE)</f>
        <v>5000000000</v>
      </c>
      <c r="M40" s="27">
        <v>30000</v>
      </c>
      <c r="N40" s="27">
        <f>VLOOKUP(A40,'Nouveaux seuils'!$B$7:$F$796,5,FALSE)</f>
        <v>30000000000</v>
      </c>
      <c r="O40" s="28">
        <v>5</v>
      </c>
      <c r="P40" s="28">
        <v>0.05</v>
      </c>
      <c r="Q40" s="2">
        <v>2</v>
      </c>
      <c r="R40" s="13" t="s">
        <v>17</v>
      </c>
      <c r="S40" s="26">
        <v>10</v>
      </c>
      <c r="T40" s="26" t="str">
        <f>VLOOKUP(A40,'Nouveaux seuils'!$B$7:$E$796,3,FALSE)</f>
        <v>/</v>
      </c>
      <c r="U40" s="26" t="str">
        <f>VLOOKUP(A40,'Nouveaux seuils'!$B$7:$E$796,4,FALSE)</f>
        <v>/</v>
      </c>
      <c r="V40" s="30"/>
      <c r="W40" s="27" t="s">
        <v>129</v>
      </c>
      <c r="X40" s="27" t="s">
        <v>200</v>
      </c>
      <c r="Y40" s="27"/>
    </row>
    <row r="41" spans="1:25" ht="12.75" customHeight="1">
      <c r="A41" s="2" t="str">
        <f t="shared" si="1"/>
        <v>45Ca</v>
      </c>
      <c r="B41" s="2" t="str">
        <f t="shared" si="0"/>
        <v>Ca45</v>
      </c>
      <c r="C41" s="2" t="s">
        <v>1909</v>
      </c>
      <c r="D41" s="2" t="s">
        <v>24</v>
      </c>
      <c r="E41" s="2">
        <v>45</v>
      </c>
      <c r="F41" s="2"/>
      <c r="G41" s="2"/>
      <c r="H41" s="26">
        <v>10</v>
      </c>
      <c r="I41" s="26">
        <f>VLOOKUP(A41,'Anciens seuils'!$B$2:$D$786,2,FALSE)</f>
        <v>10000000</v>
      </c>
      <c r="J41" s="26">
        <f>VLOOKUP(A41,'Nouveaux seuils'!$B$7:$C$796,2,FALSE)</f>
        <v>10000000</v>
      </c>
      <c r="K41" s="27">
        <v>400000</v>
      </c>
      <c r="L41" s="27">
        <f>VLOOKUP(A41,'Anciens seuils'!$B$2:$D$786,3,FALSE)</f>
        <v>400000000000</v>
      </c>
      <c r="M41" s="27">
        <v>100000000</v>
      </c>
      <c r="N41" s="27">
        <f>VLOOKUP(A41,'Nouveaux seuils'!$B$7:$F$796,5,FALSE)</f>
        <v>100000000000000</v>
      </c>
      <c r="O41" s="28">
        <v>5</v>
      </c>
      <c r="P41" s="28">
        <v>0.5</v>
      </c>
      <c r="Q41" s="2">
        <v>3</v>
      </c>
      <c r="R41" s="2"/>
      <c r="S41" s="26">
        <v>10000</v>
      </c>
      <c r="T41" s="26">
        <f>VLOOKUP(A41,'Nouveaux seuils'!$B$7:$E$796,3,FALSE)</f>
        <v>100</v>
      </c>
      <c r="U41" s="26">
        <f>VLOOKUP(A41,'Nouveaux seuils'!$B$7:$E$796,4,FALSE)</f>
        <v>10000</v>
      </c>
      <c r="V41" s="30"/>
      <c r="W41" s="27" t="s">
        <v>200</v>
      </c>
      <c r="X41" s="27" t="s">
        <v>200</v>
      </c>
      <c r="Y41" s="27"/>
    </row>
    <row r="42" spans="1:25" ht="12.75" customHeight="1">
      <c r="A42" s="2" t="str">
        <f t="shared" si="1"/>
        <v>45K</v>
      </c>
      <c r="B42" s="2" t="str">
        <f t="shared" si="0"/>
        <v>K45</v>
      </c>
      <c r="C42" s="2" t="s">
        <v>1910</v>
      </c>
      <c r="D42" s="2" t="s">
        <v>23</v>
      </c>
      <c r="E42" s="2">
        <v>45</v>
      </c>
      <c r="F42" s="2"/>
      <c r="G42" s="2"/>
      <c r="H42" s="26">
        <v>0.1</v>
      </c>
      <c r="I42" s="26">
        <f>VLOOKUP(A42,'Anciens seuils'!$B$2:$D$786,2,FALSE)</f>
        <v>100000</v>
      </c>
      <c r="J42" s="26">
        <f>VLOOKUP(A42,'Nouveaux seuils'!$B$7:$C$796,2,FALSE)</f>
        <v>100000</v>
      </c>
      <c r="K42" s="27" t="s">
        <v>200</v>
      </c>
      <c r="L42" s="27" t="str">
        <f>VLOOKUP(A42,'Anciens seuils'!$B$2:$D$786,3,FALSE)</f>
        <v>NA</v>
      </c>
      <c r="M42" s="27" t="s">
        <v>200</v>
      </c>
      <c r="N42" s="27" t="str">
        <f>VLOOKUP(A42,'Nouveaux seuils'!$B$7:$F$796,5,FALSE)</f>
        <v>NA</v>
      </c>
      <c r="O42" s="28">
        <v>50</v>
      </c>
      <c r="P42" s="28">
        <v>5</v>
      </c>
      <c r="Q42" s="2">
        <v>4</v>
      </c>
      <c r="R42" s="2"/>
      <c r="S42" s="26">
        <v>10</v>
      </c>
      <c r="T42" s="26" t="str">
        <f>VLOOKUP(A42,'Nouveaux seuils'!$B$7:$E$796,3,FALSE)</f>
        <v>/</v>
      </c>
      <c r="U42" s="26" t="str">
        <f>VLOOKUP(A42,'Nouveaux seuils'!$B$7:$E$796,4,FALSE)</f>
        <v>/</v>
      </c>
      <c r="V42" s="30"/>
      <c r="W42" s="27" t="s">
        <v>200</v>
      </c>
      <c r="X42" s="27"/>
      <c r="Y42" s="27"/>
    </row>
    <row r="43" spans="1:25" ht="12.75" customHeight="1">
      <c r="A43" s="2" t="str">
        <f t="shared" si="1"/>
        <v>45Ti</v>
      </c>
      <c r="B43" s="2" t="str">
        <f t="shared" si="0"/>
        <v>Ti45</v>
      </c>
      <c r="C43" s="2" t="s">
        <v>1911</v>
      </c>
      <c r="D43" s="2" t="s">
        <v>26</v>
      </c>
      <c r="E43" s="2">
        <v>45</v>
      </c>
      <c r="F43" s="2"/>
      <c r="G43" s="2"/>
      <c r="H43" s="26">
        <v>1</v>
      </c>
      <c r="I43" s="26">
        <f>VLOOKUP(A43,'Anciens seuils'!$B$2:$D$786,2,FALSE)</f>
        <v>1000000</v>
      </c>
      <c r="J43" s="26">
        <f>VLOOKUP(A43,'Nouveaux seuils'!$B$7:$C$796,2,FALSE)</f>
        <v>1000000</v>
      </c>
      <c r="K43" s="27" t="s">
        <v>200</v>
      </c>
      <c r="L43" s="27" t="str">
        <f>VLOOKUP(A43,'Anciens seuils'!$B$2:$D$786,3,FALSE)</f>
        <v>NA</v>
      </c>
      <c r="M43" s="27" t="s">
        <v>200</v>
      </c>
      <c r="N43" s="27" t="str">
        <f>VLOOKUP(A43,'Nouveaux seuils'!$B$7:$F$796,5,FALSE)</f>
        <v>NA</v>
      </c>
      <c r="O43" s="28">
        <v>50</v>
      </c>
      <c r="P43" s="28">
        <v>5</v>
      </c>
      <c r="Q43" s="2">
        <v>4</v>
      </c>
      <c r="R43" s="2"/>
      <c r="S43" s="26">
        <v>10</v>
      </c>
      <c r="T43" s="26" t="str">
        <f>VLOOKUP(A43,'Nouveaux seuils'!$B$7:$E$796,3,FALSE)</f>
        <v>/</v>
      </c>
      <c r="U43" s="26" t="str">
        <f>VLOOKUP(A43,'Nouveaux seuils'!$B$7:$E$796,4,FALSE)</f>
        <v>/</v>
      </c>
      <c r="V43" s="30"/>
      <c r="W43" s="27" t="s">
        <v>200</v>
      </c>
      <c r="X43" s="27"/>
      <c r="Y43" s="27"/>
    </row>
    <row r="44" spans="1:25" ht="12.75" customHeight="1">
      <c r="A44" s="2" t="str">
        <f t="shared" si="1"/>
        <v>46Sc</v>
      </c>
      <c r="B44" s="2" t="str">
        <f t="shared" si="0"/>
        <v>Sc46</v>
      </c>
      <c r="C44" s="2" t="s">
        <v>1912</v>
      </c>
      <c r="D44" s="2" t="s">
        <v>25</v>
      </c>
      <c r="E44" s="2">
        <v>46</v>
      </c>
      <c r="F44" s="2"/>
      <c r="G44" s="2"/>
      <c r="H44" s="26">
        <v>1</v>
      </c>
      <c r="I44" s="26">
        <f>VLOOKUP(A44,'Anciens seuils'!$B$2:$D$786,2,FALSE)</f>
        <v>1000000</v>
      </c>
      <c r="J44" s="26">
        <f>VLOOKUP(A44,'Nouveaux seuils'!$B$7:$C$796,2,FALSE)</f>
        <v>1000000</v>
      </c>
      <c r="K44" s="27">
        <v>5000</v>
      </c>
      <c r="L44" s="27">
        <f>VLOOKUP(A44,'Anciens seuils'!$B$2:$D$786,3,FALSE)</f>
        <v>5000000000</v>
      </c>
      <c r="M44" s="27">
        <v>30000</v>
      </c>
      <c r="N44" s="27">
        <f>VLOOKUP(A44,'Nouveaux seuils'!$B$7:$F$796,5,FALSE)</f>
        <v>30000000000</v>
      </c>
      <c r="O44" s="28">
        <v>5</v>
      </c>
      <c r="P44" s="28">
        <v>0.5</v>
      </c>
      <c r="Q44" s="2">
        <v>3</v>
      </c>
      <c r="R44" s="2"/>
      <c r="S44" s="26">
        <v>10</v>
      </c>
      <c r="T44" s="26">
        <f>VLOOKUP(A44,'Nouveaux seuils'!$B$7:$E$796,3,FALSE)</f>
        <v>0.1</v>
      </c>
      <c r="U44" s="26">
        <f>VLOOKUP(A44,'Nouveaux seuils'!$B$7:$E$796,4,FALSE)</f>
        <v>10</v>
      </c>
      <c r="V44" s="30"/>
      <c r="W44" s="27" t="s">
        <v>200</v>
      </c>
      <c r="X44" s="27" t="s">
        <v>200</v>
      </c>
      <c r="Y44" s="27"/>
    </row>
    <row r="45" spans="1:25" ht="12.75" customHeight="1">
      <c r="A45" s="2" t="str">
        <f t="shared" si="1"/>
        <v>47Ca</v>
      </c>
      <c r="B45" s="2" t="str">
        <f t="shared" si="0"/>
        <v>Ca47</v>
      </c>
      <c r="C45" s="2" t="s">
        <v>1913</v>
      </c>
      <c r="D45" s="2" t="s">
        <v>24</v>
      </c>
      <c r="E45" s="2">
        <v>47</v>
      </c>
      <c r="F45" s="2"/>
      <c r="G45" s="2"/>
      <c r="H45" s="26">
        <v>1</v>
      </c>
      <c r="I45" s="26">
        <f>VLOOKUP(A45,'Anciens seuils'!$B$2:$D$786,2,FALSE)</f>
        <v>1000000</v>
      </c>
      <c r="J45" s="26">
        <f>VLOOKUP(A45,'Nouveaux seuils'!$B$7:$C$796,2,FALSE)</f>
        <v>1000000</v>
      </c>
      <c r="K45" s="27">
        <v>30000</v>
      </c>
      <c r="L45" s="27">
        <f>VLOOKUP(A45,'Anciens seuils'!$B$2:$D$786,3,FALSE)</f>
        <v>30000000000</v>
      </c>
      <c r="M45" s="27">
        <v>60000</v>
      </c>
      <c r="N45" s="27">
        <f>VLOOKUP(A45,'Nouveaux seuils'!$B$7:$F$796,5,FALSE)</f>
        <v>60000000000</v>
      </c>
      <c r="O45" s="28">
        <v>5</v>
      </c>
      <c r="P45" s="28">
        <v>0.5</v>
      </c>
      <c r="Q45" s="2">
        <v>3</v>
      </c>
      <c r="R45" s="2"/>
      <c r="S45" s="26">
        <v>10</v>
      </c>
      <c r="T45" s="26">
        <f>VLOOKUP(A45,'Nouveaux seuils'!$B$7:$E$796,3,FALSE)</f>
        <v>10</v>
      </c>
      <c r="U45" s="26">
        <f>VLOOKUP(A45,'Nouveaux seuils'!$B$7:$E$796,4,FALSE)</f>
        <v>10</v>
      </c>
      <c r="V45" s="30"/>
      <c r="W45" s="27" t="s">
        <v>129</v>
      </c>
      <c r="X45" s="27" t="s">
        <v>200</v>
      </c>
      <c r="Y45" s="27"/>
    </row>
    <row r="46" spans="1:25" ht="12.75" customHeight="1">
      <c r="A46" s="2" t="str">
        <f t="shared" si="1"/>
        <v>47Sc</v>
      </c>
      <c r="B46" s="2" t="str">
        <f t="shared" si="0"/>
        <v>Sc47</v>
      </c>
      <c r="C46" s="2" t="s">
        <v>1914</v>
      </c>
      <c r="D46" s="2" t="s">
        <v>25</v>
      </c>
      <c r="E46" s="2">
        <v>47</v>
      </c>
      <c r="F46" s="2"/>
      <c r="G46" s="2"/>
      <c r="H46" s="26">
        <v>1</v>
      </c>
      <c r="I46" s="26">
        <f>VLOOKUP(A46,'Anciens seuils'!$B$2:$D$786,2,FALSE)</f>
        <v>1000000</v>
      </c>
      <c r="J46" s="26">
        <f>VLOOKUP(A46,'Nouveaux seuils'!$B$7:$C$796,2,FALSE)</f>
        <v>1000000</v>
      </c>
      <c r="K46" s="27">
        <v>100000</v>
      </c>
      <c r="L46" s="27">
        <f>VLOOKUP(A46,'Anciens seuils'!$B$2:$D$786,3,FALSE)</f>
        <v>100000000000</v>
      </c>
      <c r="M46" s="27">
        <v>700000</v>
      </c>
      <c r="N46" s="27">
        <f>VLOOKUP(A46,'Nouveaux seuils'!$B$7:$F$796,5,FALSE)</f>
        <v>700000000000</v>
      </c>
      <c r="O46" s="28">
        <v>5</v>
      </c>
      <c r="P46" s="28">
        <v>0.5</v>
      </c>
      <c r="Q46" s="2">
        <v>3</v>
      </c>
      <c r="R46" s="2"/>
      <c r="S46" s="26">
        <v>100</v>
      </c>
      <c r="T46" s="26">
        <f>VLOOKUP(A46,'Nouveaux seuils'!$B$7:$E$796,3,FALSE)</f>
        <v>100</v>
      </c>
      <c r="U46" s="26">
        <f>VLOOKUP(A46,'Nouveaux seuils'!$B$7:$E$796,4,FALSE)</f>
        <v>100</v>
      </c>
      <c r="V46" s="30"/>
      <c r="W46" s="27" t="s">
        <v>200</v>
      </c>
      <c r="X46" s="27" t="s">
        <v>200</v>
      </c>
      <c r="Y46" s="27"/>
    </row>
    <row r="47" spans="1:25" ht="12.75" customHeight="1">
      <c r="A47" s="2" t="str">
        <f t="shared" si="1"/>
        <v>47V</v>
      </c>
      <c r="B47" s="2" t="str">
        <f t="shared" si="0"/>
        <v>V47</v>
      </c>
      <c r="C47" s="2" t="s">
        <v>1915</v>
      </c>
      <c r="D47" s="2" t="s">
        <v>27</v>
      </c>
      <c r="E47" s="2">
        <v>47</v>
      </c>
      <c r="F47" s="2"/>
      <c r="G47" s="2"/>
      <c r="H47" s="26">
        <v>0.1</v>
      </c>
      <c r="I47" s="26">
        <f>VLOOKUP(A47,'Anciens seuils'!$B$2:$D$786,2,FALSE)</f>
        <v>100000</v>
      </c>
      <c r="J47" s="26">
        <f>VLOOKUP(A47,'Nouveaux seuils'!$B$7:$C$796,2,FALSE)</f>
        <v>100000</v>
      </c>
      <c r="K47" s="27" t="s">
        <v>200</v>
      </c>
      <c r="L47" s="27" t="str">
        <f>VLOOKUP(A47,'Anciens seuils'!$B$2:$D$786,3,FALSE)</f>
        <v>NA</v>
      </c>
      <c r="M47" s="27" t="s">
        <v>200</v>
      </c>
      <c r="N47" s="27" t="str">
        <f>VLOOKUP(A47,'Nouveaux seuils'!$B$7:$F$796,5,FALSE)</f>
        <v>NA</v>
      </c>
      <c r="O47" s="28">
        <v>50</v>
      </c>
      <c r="P47" s="28">
        <v>5</v>
      </c>
      <c r="Q47" s="2">
        <v>4</v>
      </c>
      <c r="R47" s="2"/>
      <c r="S47" s="26">
        <v>10</v>
      </c>
      <c r="T47" s="26" t="str">
        <f>VLOOKUP(A47,'Nouveaux seuils'!$B$7:$E$796,3,FALSE)</f>
        <v>/</v>
      </c>
      <c r="U47" s="26" t="str">
        <f>VLOOKUP(A47,'Nouveaux seuils'!$B$7:$E$796,4,FALSE)</f>
        <v>/</v>
      </c>
      <c r="V47" s="30"/>
      <c r="W47" s="27" t="s">
        <v>200</v>
      </c>
      <c r="X47" s="27"/>
      <c r="Y47" s="27"/>
    </row>
    <row r="48" spans="1:25" ht="12.75" customHeight="1">
      <c r="A48" s="2" t="str">
        <f t="shared" si="1"/>
        <v>48Cr</v>
      </c>
      <c r="B48" s="2" t="str">
        <f t="shared" si="0"/>
        <v>Cr48</v>
      </c>
      <c r="C48" s="2" t="s">
        <v>1916</v>
      </c>
      <c r="D48" s="2" t="s">
        <v>28</v>
      </c>
      <c r="E48" s="2">
        <v>48</v>
      </c>
      <c r="F48" s="2"/>
      <c r="G48" s="2"/>
      <c r="H48" s="26">
        <v>1</v>
      </c>
      <c r="I48" s="26">
        <f>VLOOKUP(A48,'Anciens seuils'!$B$2:$D$786,2,FALSE)</f>
        <v>1000000</v>
      </c>
      <c r="J48" s="26">
        <f>VLOOKUP(A48,'Nouveaux seuils'!$B$7:$C$796,2,FALSE)</f>
        <v>1000000</v>
      </c>
      <c r="K48" s="27" t="s">
        <v>200</v>
      </c>
      <c r="L48" s="27" t="str">
        <f>VLOOKUP(A48,'Anciens seuils'!$B$2:$D$786,3,FALSE)</f>
        <v>NA</v>
      </c>
      <c r="M48" s="27" t="s">
        <v>200</v>
      </c>
      <c r="N48" s="27" t="str">
        <f>VLOOKUP(A48,'Nouveaux seuils'!$B$7:$F$796,5,FALSE)</f>
        <v>NA</v>
      </c>
      <c r="O48" s="28">
        <v>5</v>
      </c>
      <c r="P48" s="28">
        <v>0.5</v>
      </c>
      <c r="Q48" s="2">
        <v>3</v>
      </c>
      <c r="R48" s="2"/>
      <c r="S48" s="26">
        <v>100</v>
      </c>
      <c r="T48" s="26" t="str">
        <f>VLOOKUP(A48,'Nouveaux seuils'!$B$7:$E$796,3,FALSE)</f>
        <v>/</v>
      </c>
      <c r="U48" s="26" t="str">
        <f>VLOOKUP(A48,'Nouveaux seuils'!$B$7:$E$796,4,FALSE)</f>
        <v>/</v>
      </c>
      <c r="V48" s="30"/>
      <c r="W48" s="27" t="s">
        <v>200</v>
      </c>
      <c r="X48" s="27"/>
      <c r="Y48" s="27"/>
    </row>
    <row r="49" spans="1:25" ht="12.75" customHeight="1">
      <c r="A49" s="2" t="str">
        <f t="shared" si="1"/>
        <v>48Sc</v>
      </c>
      <c r="B49" s="2" t="str">
        <f t="shared" si="0"/>
        <v>Sc48</v>
      </c>
      <c r="C49" s="2" t="s">
        <v>1917</v>
      </c>
      <c r="D49" s="2" t="s">
        <v>25</v>
      </c>
      <c r="E49" s="2">
        <v>48</v>
      </c>
      <c r="F49" s="2"/>
      <c r="G49" s="2"/>
      <c r="H49" s="26">
        <v>0.1</v>
      </c>
      <c r="I49" s="26">
        <f>VLOOKUP(A49,'Anciens seuils'!$B$2:$D$786,2,FALSE)</f>
        <v>100000</v>
      </c>
      <c r="J49" s="26">
        <f>VLOOKUP(A49,'Nouveaux seuils'!$B$7:$C$796,2,FALSE)</f>
        <v>100000</v>
      </c>
      <c r="K49" s="27">
        <v>3000</v>
      </c>
      <c r="L49" s="27">
        <f>VLOOKUP(A49,'Anciens seuils'!$B$2:$D$786,3,FALSE)</f>
        <v>3000000000</v>
      </c>
      <c r="M49" s="27">
        <v>20000</v>
      </c>
      <c r="N49" s="27">
        <f>VLOOKUP(A49,'Nouveaux seuils'!$B$7:$F$796,5,FALSE)</f>
        <v>20000000000</v>
      </c>
      <c r="O49" s="28">
        <v>5</v>
      </c>
      <c r="P49" s="28">
        <v>0.5</v>
      </c>
      <c r="Q49" s="2">
        <v>3</v>
      </c>
      <c r="R49" s="2"/>
      <c r="S49" s="26">
        <v>10</v>
      </c>
      <c r="T49" s="26">
        <f>VLOOKUP(A49,'Nouveaux seuils'!$B$7:$E$796,3,FALSE)</f>
        <v>1</v>
      </c>
      <c r="U49" s="26">
        <f>VLOOKUP(A49,'Nouveaux seuils'!$B$7:$E$796,4,FALSE)</f>
        <v>10</v>
      </c>
      <c r="V49" s="30"/>
      <c r="W49" s="27" t="s">
        <v>200</v>
      </c>
      <c r="X49" s="27" t="s">
        <v>200</v>
      </c>
      <c r="Y49" s="27"/>
    </row>
    <row r="50" spans="1:25" ht="12.75" customHeight="1">
      <c r="A50" s="2" t="str">
        <f t="shared" si="1"/>
        <v>48V</v>
      </c>
      <c r="B50" s="2" t="str">
        <f t="shared" si="0"/>
        <v>V48</v>
      </c>
      <c r="C50" s="2" t="s">
        <v>1918</v>
      </c>
      <c r="D50" s="2" t="s">
        <v>27</v>
      </c>
      <c r="E50" s="2">
        <v>48</v>
      </c>
      <c r="F50" s="2"/>
      <c r="G50" s="2"/>
      <c r="H50" s="26">
        <v>0.1</v>
      </c>
      <c r="I50" s="26">
        <f>VLOOKUP(A50,'Anciens seuils'!$B$2:$D$786,2,FALSE)</f>
        <v>100000</v>
      </c>
      <c r="J50" s="26">
        <f>VLOOKUP(A50,'Nouveaux seuils'!$B$7:$C$796,2,FALSE)</f>
        <v>100000</v>
      </c>
      <c r="K50" s="27">
        <v>4000</v>
      </c>
      <c r="L50" s="27">
        <f>VLOOKUP(A50,'Anciens seuils'!$B$2:$D$786,3,FALSE)</f>
        <v>4000000000</v>
      </c>
      <c r="M50" s="27">
        <v>20000</v>
      </c>
      <c r="N50" s="27">
        <f>VLOOKUP(A50,'Nouveaux seuils'!$B$7:$F$796,5,FALSE)</f>
        <v>20000000000</v>
      </c>
      <c r="O50" s="28">
        <v>5</v>
      </c>
      <c r="P50" s="28">
        <v>0.5</v>
      </c>
      <c r="Q50" s="2">
        <v>3</v>
      </c>
      <c r="R50" s="2"/>
      <c r="S50" s="26">
        <v>10</v>
      </c>
      <c r="T50" s="26">
        <f>VLOOKUP(A50,'Nouveaux seuils'!$B$7:$E$796,3,FALSE)</f>
        <v>1</v>
      </c>
      <c r="U50" s="26">
        <f>VLOOKUP(A50,'Nouveaux seuils'!$B$7:$E$796,4,FALSE)</f>
        <v>10</v>
      </c>
      <c r="V50" s="30"/>
      <c r="W50" s="27" t="s">
        <v>200</v>
      </c>
      <c r="X50" s="27" t="s">
        <v>200</v>
      </c>
      <c r="Y50" s="27"/>
    </row>
    <row r="51" spans="1:25" ht="12.75" customHeight="1">
      <c r="A51" s="2" t="str">
        <f t="shared" si="1"/>
        <v>49Cr</v>
      </c>
      <c r="B51" s="2" t="str">
        <f t="shared" si="0"/>
        <v>Cr49</v>
      </c>
      <c r="C51" s="2" t="s">
        <v>1919</v>
      </c>
      <c r="D51" s="2" t="s">
        <v>28</v>
      </c>
      <c r="E51" s="2">
        <v>49</v>
      </c>
      <c r="F51" s="2"/>
      <c r="G51" s="2"/>
      <c r="H51" s="26">
        <v>1</v>
      </c>
      <c r="I51" s="26">
        <f>VLOOKUP(A51,'Anciens seuils'!$B$2:$D$786,2,FALSE)</f>
        <v>1000000</v>
      </c>
      <c r="J51" s="26">
        <f>VLOOKUP(A51,'Nouveaux seuils'!$B$7:$C$796,2,FALSE)</f>
        <v>1000000</v>
      </c>
      <c r="K51" s="27" t="s">
        <v>200</v>
      </c>
      <c r="L51" s="27" t="str">
        <f>VLOOKUP(A51,'Anciens seuils'!$B$2:$D$786,3,FALSE)</f>
        <v>NA</v>
      </c>
      <c r="M51" s="27" t="s">
        <v>200</v>
      </c>
      <c r="N51" s="27" t="str">
        <f>VLOOKUP(A51,'Nouveaux seuils'!$B$7:$F$796,5,FALSE)</f>
        <v>NA</v>
      </c>
      <c r="O51" s="28">
        <v>50</v>
      </c>
      <c r="P51" s="28">
        <v>5</v>
      </c>
      <c r="Q51" s="2">
        <v>4</v>
      </c>
      <c r="R51" s="2"/>
      <c r="S51" s="26">
        <v>10</v>
      </c>
      <c r="T51" s="26" t="str">
        <f>VLOOKUP(A51,'Nouveaux seuils'!$B$7:$E$796,3,FALSE)</f>
        <v>/</v>
      </c>
      <c r="U51" s="26" t="str">
        <f>VLOOKUP(A51,'Nouveaux seuils'!$B$7:$E$796,4,FALSE)</f>
        <v>/</v>
      </c>
      <c r="V51" s="30"/>
      <c r="W51" s="27" t="s">
        <v>200</v>
      </c>
      <c r="X51" s="27"/>
      <c r="Y51" s="27"/>
    </row>
    <row r="52" spans="1:25" ht="12.75" customHeight="1">
      <c r="A52" s="2" t="str">
        <f t="shared" si="1"/>
        <v>49Sc</v>
      </c>
      <c r="B52" s="2" t="str">
        <f t="shared" si="0"/>
        <v>Sc49</v>
      </c>
      <c r="C52" s="2" t="s">
        <v>1920</v>
      </c>
      <c r="D52" s="2" t="s">
        <v>25</v>
      </c>
      <c r="E52" s="2">
        <v>49</v>
      </c>
      <c r="F52" s="2"/>
      <c r="G52" s="2"/>
      <c r="H52" s="26">
        <v>0.1</v>
      </c>
      <c r="I52" s="26">
        <f>VLOOKUP(A52,'Anciens seuils'!$B$2:$D$786,2,FALSE)</f>
        <v>100000</v>
      </c>
      <c r="J52" s="26">
        <f>VLOOKUP(A52,'Nouveaux seuils'!$B$7:$C$796,2,FALSE)</f>
        <v>100000</v>
      </c>
      <c r="K52" s="27" t="s">
        <v>200</v>
      </c>
      <c r="L52" s="27" t="str">
        <f>VLOOKUP(A52,'Anciens seuils'!$B$2:$D$786,3,FALSE)</f>
        <v>NA</v>
      </c>
      <c r="M52" s="27" t="s">
        <v>200</v>
      </c>
      <c r="N52" s="27" t="str">
        <f>VLOOKUP(A52,'Nouveaux seuils'!$B$7:$F$796,5,FALSE)</f>
        <v>NA</v>
      </c>
      <c r="O52" s="28">
        <v>50</v>
      </c>
      <c r="P52" s="28">
        <v>5</v>
      </c>
      <c r="Q52" s="2">
        <v>4</v>
      </c>
      <c r="R52" s="2"/>
      <c r="S52" s="26">
        <v>1000</v>
      </c>
      <c r="T52" s="26" t="str">
        <f>VLOOKUP(A52,'Nouveaux seuils'!$B$7:$E$796,3,FALSE)</f>
        <v>/</v>
      </c>
      <c r="U52" s="26" t="str">
        <f>VLOOKUP(A52,'Nouveaux seuils'!$B$7:$E$796,4,FALSE)</f>
        <v>/</v>
      </c>
      <c r="V52" s="30"/>
      <c r="W52" s="27" t="s">
        <v>200</v>
      </c>
      <c r="X52" s="27"/>
      <c r="Y52" s="27"/>
    </row>
    <row r="53" spans="1:25" ht="12.75" customHeight="1">
      <c r="A53" s="2" t="str">
        <f t="shared" si="1"/>
        <v>49V</v>
      </c>
      <c r="B53" s="2" t="str">
        <f t="shared" si="0"/>
        <v>V49</v>
      </c>
      <c r="C53" s="2" t="s">
        <v>1921</v>
      </c>
      <c r="D53" s="2" t="s">
        <v>27</v>
      </c>
      <c r="E53" s="2">
        <v>49</v>
      </c>
      <c r="F53" s="2"/>
      <c r="G53" s="2"/>
      <c r="H53" s="26">
        <v>10</v>
      </c>
      <c r="I53" s="26">
        <f>VLOOKUP(A53,'Anciens seuils'!$B$2:$D$786,2,FALSE)</f>
        <v>10000000</v>
      </c>
      <c r="J53" s="26">
        <f>VLOOKUP(A53,'Nouveaux seuils'!$B$7:$C$796,2,FALSE)</f>
        <v>10000000</v>
      </c>
      <c r="K53" s="27">
        <v>400000</v>
      </c>
      <c r="L53" s="27">
        <f>VLOOKUP(A53,'Anciens seuils'!$B$2:$D$786,3,FALSE)</f>
        <v>400000000000</v>
      </c>
      <c r="M53" s="27">
        <v>2000000000</v>
      </c>
      <c r="N53" s="27">
        <f>VLOOKUP(A53,'Nouveaux seuils'!$B$7:$F$796,5,FALSE)</f>
        <v>2000000000000000</v>
      </c>
      <c r="O53" s="28">
        <v>50</v>
      </c>
      <c r="P53" s="28">
        <v>5</v>
      </c>
      <c r="Q53" s="2">
        <v>4</v>
      </c>
      <c r="R53" s="2"/>
      <c r="S53" s="26">
        <v>10000</v>
      </c>
      <c r="T53" s="26" t="str">
        <f>VLOOKUP(A53,'Nouveaux seuils'!$B$7:$E$796,3,FALSE)</f>
        <v>/</v>
      </c>
      <c r="U53" s="26" t="str">
        <f>VLOOKUP(A53,'Nouveaux seuils'!$B$7:$E$796,4,FALSE)</f>
        <v>/</v>
      </c>
      <c r="V53" s="30"/>
      <c r="W53" s="27" t="s">
        <v>200</v>
      </c>
      <c r="X53" s="27" t="s">
        <v>200</v>
      </c>
      <c r="Y53" s="27"/>
    </row>
    <row r="54" spans="1:25" ht="12.75" customHeight="1">
      <c r="A54" s="2" t="str">
        <f t="shared" si="1"/>
        <v>51Cr</v>
      </c>
      <c r="B54" s="2" t="str">
        <f t="shared" si="0"/>
        <v>Cr51</v>
      </c>
      <c r="C54" s="2" t="s">
        <v>1922</v>
      </c>
      <c r="D54" s="2" t="s">
        <v>28</v>
      </c>
      <c r="E54" s="2">
        <v>51</v>
      </c>
      <c r="F54" s="2"/>
      <c r="G54" s="2"/>
      <c r="H54" s="26">
        <v>10</v>
      </c>
      <c r="I54" s="26">
        <f>VLOOKUP(A54,'Anciens seuils'!$B$2:$D$786,2,FALSE)</f>
        <v>10000000</v>
      </c>
      <c r="J54" s="26">
        <f>VLOOKUP(A54,'Nouveaux seuils'!$B$7:$C$796,2,FALSE)</f>
        <v>10000000</v>
      </c>
      <c r="K54" s="27">
        <v>300000</v>
      </c>
      <c r="L54" s="27">
        <f>VLOOKUP(A54,'Anciens seuils'!$B$2:$D$786,3,FALSE)</f>
        <v>300000000000</v>
      </c>
      <c r="M54" s="27">
        <v>2000000</v>
      </c>
      <c r="N54" s="27">
        <f>VLOOKUP(A54,'Nouveaux seuils'!$B$7:$F$796,5,FALSE)</f>
        <v>2000000000000</v>
      </c>
      <c r="O54" s="28">
        <v>50</v>
      </c>
      <c r="P54" s="28">
        <v>5</v>
      </c>
      <c r="Q54" s="2">
        <v>4</v>
      </c>
      <c r="R54" s="2"/>
      <c r="S54" s="26">
        <v>1000</v>
      </c>
      <c r="T54" s="26">
        <f>VLOOKUP(A54,'Nouveaux seuils'!$B$7:$E$796,3,FALSE)</f>
        <v>100</v>
      </c>
      <c r="U54" s="26">
        <f>VLOOKUP(A54,'Nouveaux seuils'!$B$7:$E$796,4,FALSE)</f>
        <v>1000</v>
      </c>
      <c r="V54" s="30"/>
      <c r="W54" s="27" t="s">
        <v>200</v>
      </c>
      <c r="X54" s="27" t="s">
        <v>200</v>
      </c>
      <c r="Y54" s="27"/>
    </row>
    <row r="55" spans="1:25" ht="12.75" customHeight="1">
      <c r="A55" s="2" t="str">
        <f t="shared" si="1"/>
        <v>51Mn</v>
      </c>
      <c r="B55" s="2" t="str">
        <f t="shared" si="0"/>
        <v>Mn51</v>
      </c>
      <c r="C55" s="2" t="s">
        <v>1923</v>
      </c>
      <c r="D55" s="2" t="s">
        <v>29</v>
      </c>
      <c r="E55" s="2">
        <v>51</v>
      </c>
      <c r="F55" s="2"/>
      <c r="G55" s="2"/>
      <c r="H55" s="26">
        <v>0.1</v>
      </c>
      <c r="I55" s="26">
        <f>VLOOKUP(A55,'Anciens seuils'!$B$2:$D$786,2,FALSE)</f>
        <v>100000</v>
      </c>
      <c r="J55" s="26">
        <f>VLOOKUP(A55,'Nouveaux seuils'!$B$7:$C$796,2,FALSE)</f>
        <v>100000</v>
      </c>
      <c r="K55" s="27" t="s">
        <v>200</v>
      </c>
      <c r="L55" s="27" t="str">
        <f>VLOOKUP(A55,'Anciens seuils'!$B$2:$D$786,3,FALSE)</f>
        <v>NA</v>
      </c>
      <c r="M55" s="27" t="s">
        <v>200</v>
      </c>
      <c r="N55" s="27" t="str">
        <f>VLOOKUP(A55,'Nouveaux seuils'!$B$7:$F$796,5,FALSE)</f>
        <v>NA</v>
      </c>
      <c r="O55" s="28">
        <v>50</v>
      </c>
      <c r="P55" s="28">
        <v>5</v>
      </c>
      <c r="Q55" s="2">
        <v>4</v>
      </c>
      <c r="R55" s="2"/>
      <c r="S55" s="26">
        <v>10</v>
      </c>
      <c r="T55" s="26">
        <f>VLOOKUP(A55,'Nouveaux seuils'!$B$7:$E$796,3,FALSE)</f>
        <v>10</v>
      </c>
      <c r="U55" s="26">
        <f>VLOOKUP(A55,'Nouveaux seuils'!$B$7:$E$796,4,FALSE)</f>
        <v>10</v>
      </c>
      <c r="V55" s="30"/>
      <c r="W55" s="27" t="s">
        <v>200</v>
      </c>
      <c r="X55" s="27"/>
      <c r="Y55" s="27"/>
    </row>
    <row r="56" spans="1:25" ht="12.75" customHeight="1">
      <c r="A56" s="2" t="str">
        <f t="shared" si="1"/>
        <v>52Fe</v>
      </c>
      <c r="B56" s="2" t="str">
        <f t="shared" si="0"/>
        <v>Fe52</v>
      </c>
      <c r="C56" s="2" t="s">
        <v>1924</v>
      </c>
      <c r="D56" s="2" t="s">
        <v>30</v>
      </c>
      <c r="E56" s="2">
        <v>52</v>
      </c>
      <c r="F56" s="2"/>
      <c r="G56" s="2"/>
      <c r="H56" s="26">
        <v>1</v>
      </c>
      <c r="I56" s="26">
        <f>VLOOKUP(A56,'Anciens seuils'!$B$2:$D$786,2,FALSE)</f>
        <v>1000000</v>
      </c>
      <c r="J56" s="26">
        <f>VLOOKUP(A56,'Nouveaux seuils'!$B$7:$C$796,2,FALSE)</f>
        <v>1000000</v>
      </c>
      <c r="K56" s="27">
        <v>3000</v>
      </c>
      <c r="L56" s="27">
        <f>VLOOKUP(A56,'Anciens seuils'!$B$2:$D$786,3,FALSE)</f>
        <v>3000000000</v>
      </c>
      <c r="M56" s="27">
        <v>20000</v>
      </c>
      <c r="N56" s="27">
        <f>VLOOKUP(A56,'Nouveaux seuils'!$B$7:$F$796,5,FALSE)</f>
        <v>20000000000</v>
      </c>
      <c r="O56" s="28">
        <v>5</v>
      </c>
      <c r="P56" s="28">
        <v>0.5</v>
      </c>
      <c r="Q56" s="2">
        <v>3</v>
      </c>
      <c r="R56" s="2"/>
      <c r="S56" s="26">
        <v>10</v>
      </c>
      <c r="T56" s="26">
        <f>VLOOKUP(A56,'Nouveaux seuils'!$B$7:$E$796,3,FALSE)</f>
        <v>10</v>
      </c>
      <c r="U56" s="26">
        <f>VLOOKUP(A56,'Nouveaux seuils'!$B$7:$E$796,4,FALSE)</f>
        <v>10</v>
      </c>
      <c r="V56" s="30"/>
      <c r="W56" s="27" t="s">
        <v>129</v>
      </c>
      <c r="X56" s="27" t="s">
        <v>200</v>
      </c>
      <c r="Y56" s="27"/>
    </row>
    <row r="57" spans="1:25" ht="12.75" customHeight="1">
      <c r="A57" s="2" t="str">
        <f t="shared" si="1"/>
        <v>52Mn m</v>
      </c>
      <c r="B57" s="2" t="str">
        <f t="shared" si="0"/>
        <v>Mn52 m</v>
      </c>
      <c r="C57" s="2" t="s">
        <v>1925</v>
      </c>
      <c r="D57" s="2" t="s">
        <v>29</v>
      </c>
      <c r="E57" s="2">
        <v>52</v>
      </c>
      <c r="F57" s="2" t="s">
        <v>156</v>
      </c>
      <c r="G57" s="2"/>
      <c r="H57" s="26">
        <v>0.1</v>
      </c>
      <c r="I57" s="26">
        <f>VLOOKUP(A57,'Anciens seuils'!$B$2:$D$786,2,FALSE)</f>
        <v>100000</v>
      </c>
      <c r="J57" s="26">
        <f>VLOOKUP(A57,'Nouveaux seuils'!$B$7:$C$796,2,FALSE)</f>
        <v>100000</v>
      </c>
      <c r="K57" s="27" t="s">
        <v>200</v>
      </c>
      <c r="L57" s="27" t="str">
        <f>VLOOKUP(A57,'Anciens seuils'!$B$2:$D$786,3,FALSE)</f>
        <v>NA</v>
      </c>
      <c r="M57" s="27" t="s">
        <v>200</v>
      </c>
      <c r="N57" s="27" t="str">
        <f>VLOOKUP(A57,'Nouveaux seuils'!$B$7:$F$796,5,FALSE)</f>
        <v>NA</v>
      </c>
      <c r="O57" s="28">
        <v>50</v>
      </c>
      <c r="P57" s="28">
        <v>5</v>
      </c>
      <c r="Q57" s="2">
        <v>4</v>
      </c>
      <c r="R57" s="2"/>
      <c r="S57" s="26">
        <v>10</v>
      </c>
      <c r="T57" s="26">
        <f>VLOOKUP(A57,'Nouveaux seuils'!$B$7:$E$796,3,FALSE)</f>
        <v>10</v>
      </c>
      <c r="U57" s="26">
        <f>VLOOKUP(A57,'Nouveaux seuils'!$B$7:$E$796,4,FALSE)</f>
        <v>10</v>
      </c>
      <c r="V57" s="30"/>
      <c r="W57" s="27" t="s">
        <v>200</v>
      </c>
      <c r="X57" s="27"/>
      <c r="Y57" s="27"/>
    </row>
    <row r="58" spans="1:25" ht="12.75" customHeight="1">
      <c r="A58" s="2" t="str">
        <f t="shared" si="1"/>
        <v>52Mn</v>
      </c>
      <c r="B58" s="2" t="str">
        <f t="shared" si="0"/>
        <v>Mn52</v>
      </c>
      <c r="C58" s="2" t="s">
        <v>1926</v>
      </c>
      <c r="D58" s="2" t="s">
        <v>29</v>
      </c>
      <c r="E58" s="2">
        <v>52</v>
      </c>
      <c r="F58" s="2"/>
      <c r="G58" s="2"/>
      <c r="H58" s="26">
        <v>0.1</v>
      </c>
      <c r="I58" s="26">
        <f>VLOOKUP(A58,'Anciens seuils'!$B$2:$D$786,2,FALSE)</f>
        <v>100000</v>
      </c>
      <c r="J58" s="26">
        <f>VLOOKUP(A58,'Nouveaux seuils'!$B$7:$C$796,2,FALSE)</f>
        <v>100000</v>
      </c>
      <c r="K58" s="27">
        <v>3000</v>
      </c>
      <c r="L58" s="27">
        <f>VLOOKUP(A58,'Anciens seuils'!$B$2:$D$786,3,FALSE)</f>
        <v>3000000000</v>
      </c>
      <c r="M58" s="27">
        <v>20000</v>
      </c>
      <c r="N58" s="27">
        <f>VLOOKUP(A58,'Nouveaux seuils'!$B$7:$F$796,5,FALSE)</f>
        <v>20000000000</v>
      </c>
      <c r="O58" s="28">
        <v>5</v>
      </c>
      <c r="P58" s="28">
        <v>0.5</v>
      </c>
      <c r="Q58" s="2">
        <v>3</v>
      </c>
      <c r="R58" s="2"/>
      <c r="S58" s="26">
        <v>10</v>
      </c>
      <c r="T58" s="26">
        <f>VLOOKUP(A58,'Nouveaux seuils'!$B$7:$E$796,3,FALSE)</f>
        <v>1</v>
      </c>
      <c r="U58" s="26">
        <f>VLOOKUP(A58,'Nouveaux seuils'!$B$7:$E$796,4,FALSE)</f>
        <v>10</v>
      </c>
      <c r="V58" s="30"/>
      <c r="W58" s="27" t="s">
        <v>200</v>
      </c>
      <c r="X58" s="27" t="s">
        <v>200</v>
      </c>
      <c r="Y58" s="27"/>
    </row>
    <row r="59" spans="1:25" ht="12.75" customHeight="1">
      <c r="A59" s="2" t="str">
        <f t="shared" si="1"/>
        <v>53Mn</v>
      </c>
      <c r="B59" s="2" t="str">
        <f t="shared" si="0"/>
        <v>Mn53</v>
      </c>
      <c r="C59" s="2" t="s">
        <v>1927</v>
      </c>
      <c r="D59" s="2" t="s">
        <v>29</v>
      </c>
      <c r="E59" s="2">
        <v>53</v>
      </c>
      <c r="F59" s="2"/>
      <c r="G59" s="2"/>
      <c r="H59" s="26">
        <v>1000</v>
      </c>
      <c r="I59" s="26">
        <f>VLOOKUP(A59,'Anciens seuils'!$B$2:$D$786,2,FALSE)</f>
        <v>1000000000</v>
      </c>
      <c r="J59" s="26">
        <f>VLOOKUP(A59,'Nouveaux seuils'!$B$7:$C$796,2,FALSE)</f>
        <v>1000000000</v>
      </c>
      <c r="K59" s="27" t="s">
        <v>166</v>
      </c>
      <c r="L59" s="27" t="str">
        <f>VLOOKUP(A59,'Anciens seuils'!$B$2:$D$786,3,FALSE)</f>
        <v>Illimité</v>
      </c>
      <c r="M59" s="27" t="s">
        <v>166</v>
      </c>
      <c r="N59" s="27" t="str">
        <f>VLOOKUP(A59,'Nouveaux seuils'!$B$7:$F$796,5,FALSE)</f>
        <v>NA</v>
      </c>
      <c r="O59" s="28">
        <v>50</v>
      </c>
      <c r="P59" s="28">
        <v>5</v>
      </c>
      <c r="Q59" s="2">
        <v>4</v>
      </c>
      <c r="R59" s="2"/>
      <c r="S59" s="26">
        <v>10000</v>
      </c>
      <c r="T59" s="26">
        <f>VLOOKUP(A59,'Nouveaux seuils'!$B$7:$E$796,3,FALSE)</f>
        <v>100</v>
      </c>
      <c r="U59" s="26">
        <f>VLOOKUP(A59,'Nouveaux seuils'!$B$7:$E$796,4,FALSE)</f>
        <v>10000</v>
      </c>
      <c r="V59" s="30"/>
      <c r="W59" s="27" t="s">
        <v>200</v>
      </c>
      <c r="X59" s="27" t="s">
        <v>152</v>
      </c>
      <c r="Y59" s="27"/>
    </row>
    <row r="60" spans="1:25" ht="12.75" customHeight="1">
      <c r="A60" s="2" t="str">
        <f t="shared" si="1"/>
        <v>54Mn</v>
      </c>
      <c r="B60" s="2" t="str">
        <f t="shared" si="0"/>
        <v>Mn54</v>
      </c>
      <c r="C60" s="2" t="s">
        <v>1928</v>
      </c>
      <c r="D60" s="2" t="s">
        <v>29</v>
      </c>
      <c r="E60" s="2">
        <v>54</v>
      </c>
      <c r="F60" s="2"/>
      <c r="G60" s="2"/>
      <c r="H60" s="26">
        <v>1</v>
      </c>
      <c r="I60" s="26">
        <f>VLOOKUP(A60,'Anciens seuils'!$B$2:$D$786,2,FALSE)</f>
        <v>1000000</v>
      </c>
      <c r="J60" s="26">
        <f>VLOOKUP(A60,'Nouveaux seuils'!$B$7:$C$796,2,FALSE)</f>
        <v>1000000</v>
      </c>
      <c r="K60" s="27">
        <v>10000</v>
      </c>
      <c r="L60" s="27">
        <f>VLOOKUP(A60,'Anciens seuils'!$B$2:$D$786,3,FALSE)</f>
        <v>10000000000</v>
      </c>
      <c r="M60" s="27">
        <v>80000</v>
      </c>
      <c r="N60" s="27">
        <f>VLOOKUP(A60,'Nouveaux seuils'!$B$7:$F$796,5,FALSE)</f>
        <v>80000000000</v>
      </c>
      <c r="O60" s="28">
        <v>5</v>
      </c>
      <c r="P60" s="28">
        <v>0.5</v>
      </c>
      <c r="Q60" s="2">
        <v>3</v>
      </c>
      <c r="R60" s="2"/>
      <c r="S60" s="26">
        <v>10</v>
      </c>
      <c r="T60" s="26">
        <f>VLOOKUP(A60,'Nouveaux seuils'!$B$7:$E$796,3,FALSE)</f>
        <v>0.1</v>
      </c>
      <c r="U60" s="26">
        <f>VLOOKUP(A60,'Nouveaux seuils'!$B$7:$E$796,4,FALSE)</f>
        <v>10</v>
      </c>
      <c r="V60" s="30"/>
      <c r="W60" s="27" t="s">
        <v>200</v>
      </c>
      <c r="X60" s="27" t="s">
        <v>200</v>
      </c>
      <c r="Y60" s="27"/>
    </row>
    <row r="61" spans="1:25" ht="12.75" customHeight="1">
      <c r="A61" s="2" t="str">
        <f t="shared" si="1"/>
        <v>55Co</v>
      </c>
      <c r="B61" s="2" t="str">
        <f t="shared" si="0"/>
        <v>Co55</v>
      </c>
      <c r="C61" s="2" t="s">
        <v>1929</v>
      </c>
      <c r="D61" s="2" t="s">
        <v>31</v>
      </c>
      <c r="E61" s="2">
        <v>55</v>
      </c>
      <c r="F61" s="2"/>
      <c r="G61" s="2"/>
      <c r="H61" s="26">
        <v>1</v>
      </c>
      <c r="I61" s="26">
        <f>VLOOKUP(A61,'Anciens seuils'!$B$2:$D$786,2,FALSE)</f>
        <v>1000000</v>
      </c>
      <c r="J61" s="26">
        <f>VLOOKUP(A61,'Nouveaux seuils'!$B$7:$C$796,2,FALSE)</f>
        <v>1000000</v>
      </c>
      <c r="K61" s="27">
        <v>5000</v>
      </c>
      <c r="L61" s="27">
        <f>VLOOKUP(A61,'Anciens seuils'!$B$2:$D$786,3,FALSE)</f>
        <v>5000000000</v>
      </c>
      <c r="M61" s="27">
        <v>30000</v>
      </c>
      <c r="N61" s="27">
        <f>VLOOKUP(A61,'Nouveaux seuils'!$B$7:$F$796,5,FALSE)</f>
        <v>30000000000</v>
      </c>
      <c r="O61" s="28">
        <v>5</v>
      </c>
      <c r="P61" s="28">
        <v>0.5</v>
      </c>
      <c r="Q61" s="2">
        <v>3</v>
      </c>
      <c r="R61" s="2"/>
      <c r="S61" s="26">
        <v>10</v>
      </c>
      <c r="T61" s="26">
        <f>VLOOKUP(A61,'Nouveaux seuils'!$B$7:$E$796,3,FALSE)</f>
        <v>10</v>
      </c>
      <c r="U61" s="26">
        <f>VLOOKUP(A61,'Nouveaux seuils'!$B$7:$E$796,4,FALSE)</f>
        <v>10</v>
      </c>
      <c r="V61" s="30"/>
      <c r="W61" s="27" t="s">
        <v>200</v>
      </c>
      <c r="X61" s="27" t="s">
        <v>200</v>
      </c>
      <c r="Y61" s="27"/>
    </row>
    <row r="62" spans="1:25" ht="12.75" customHeight="1">
      <c r="A62" s="2" t="str">
        <f t="shared" si="1"/>
        <v>55Fe</v>
      </c>
      <c r="B62" s="2" t="str">
        <f t="shared" si="0"/>
        <v>Fe55</v>
      </c>
      <c r="C62" s="2" t="s">
        <v>1930</v>
      </c>
      <c r="D62" s="2" t="s">
        <v>30</v>
      </c>
      <c r="E62" s="2">
        <v>55</v>
      </c>
      <c r="F62" s="2"/>
      <c r="G62" s="2"/>
      <c r="H62" s="26">
        <v>1</v>
      </c>
      <c r="I62" s="26">
        <f>VLOOKUP(A62,'Anciens seuils'!$B$2:$D$786,2,FALSE)</f>
        <v>1000000</v>
      </c>
      <c r="J62" s="26">
        <f>VLOOKUP(A62,'Nouveaux seuils'!$B$7:$C$796,2,FALSE)</f>
        <v>1000000</v>
      </c>
      <c r="K62" s="27">
        <v>400000</v>
      </c>
      <c r="L62" s="27">
        <f>VLOOKUP(A62,'Anciens seuils'!$B$2:$D$786,3,FALSE)</f>
        <v>400000000000</v>
      </c>
      <c r="M62" s="27">
        <v>800000000</v>
      </c>
      <c r="N62" s="27">
        <f>VLOOKUP(A62,'Nouveaux seuils'!$B$7:$F$796,5,FALSE)</f>
        <v>800000000000000</v>
      </c>
      <c r="O62" s="28">
        <v>5</v>
      </c>
      <c r="P62" s="28">
        <v>0.5</v>
      </c>
      <c r="Q62" s="2">
        <v>3</v>
      </c>
      <c r="R62" s="2"/>
      <c r="S62" s="26">
        <v>10000</v>
      </c>
      <c r="T62" s="26">
        <f>VLOOKUP(A62,'Nouveaux seuils'!$B$7:$E$796,3,FALSE)</f>
        <v>1000</v>
      </c>
      <c r="U62" s="26">
        <f>VLOOKUP(A62,'Nouveaux seuils'!$B$7:$E$796,4,FALSE)</f>
        <v>10000</v>
      </c>
      <c r="V62" s="30"/>
      <c r="W62" s="27" t="s">
        <v>200</v>
      </c>
      <c r="X62" s="27" t="s">
        <v>200</v>
      </c>
      <c r="Y62" s="27"/>
    </row>
    <row r="63" spans="1:25" ht="12.75" customHeight="1">
      <c r="A63" s="2" t="str">
        <f t="shared" si="1"/>
        <v>56Co</v>
      </c>
      <c r="B63" s="2" t="str">
        <f t="shared" si="0"/>
        <v>Co56</v>
      </c>
      <c r="C63" s="2" t="s">
        <v>1931</v>
      </c>
      <c r="D63" s="2" t="s">
        <v>31</v>
      </c>
      <c r="E63" s="2">
        <v>56</v>
      </c>
      <c r="F63" s="2"/>
      <c r="G63" s="2"/>
      <c r="H63" s="26">
        <v>0.1</v>
      </c>
      <c r="I63" s="26">
        <f>VLOOKUP(A63,'Anciens seuils'!$B$2:$D$786,2,FALSE)</f>
        <v>100000</v>
      </c>
      <c r="J63" s="26">
        <f>VLOOKUP(A63,'Nouveaux seuils'!$B$7:$C$796,2,FALSE)</f>
        <v>100000</v>
      </c>
      <c r="K63" s="27">
        <v>3000</v>
      </c>
      <c r="L63" s="27">
        <f>VLOOKUP(A63,'Anciens seuils'!$B$2:$D$786,3,FALSE)</f>
        <v>3000000000</v>
      </c>
      <c r="M63" s="27">
        <v>20000</v>
      </c>
      <c r="N63" s="27">
        <f>VLOOKUP(A63,'Nouveaux seuils'!$B$7:$F$796,5,FALSE)</f>
        <v>20000000000</v>
      </c>
      <c r="O63" s="28">
        <v>5</v>
      </c>
      <c r="P63" s="28">
        <v>0.5</v>
      </c>
      <c r="Q63" s="2">
        <v>3</v>
      </c>
      <c r="R63" s="2"/>
      <c r="S63" s="26">
        <v>10</v>
      </c>
      <c r="T63" s="26">
        <f>VLOOKUP(A63,'Nouveaux seuils'!$B$7:$E$796,3,FALSE)</f>
        <v>0.1</v>
      </c>
      <c r="U63" s="26">
        <f>VLOOKUP(A63,'Nouveaux seuils'!$B$7:$E$796,4,FALSE)</f>
        <v>10</v>
      </c>
      <c r="V63" s="30"/>
      <c r="W63" s="27" t="s">
        <v>200</v>
      </c>
      <c r="X63" s="27" t="s">
        <v>200</v>
      </c>
      <c r="Y63" s="27"/>
    </row>
    <row r="64" spans="1:25" ht="12.75" customHeight="1">
      <c r="A64" s="2" t="str">
        <f t="shared" si="1"/>
        <v>56Mn</v>
      </c>
      <c r="B64" s="2" t="str">
        <f t="shared" si="0"/>
        <v>Mn56</v>
      </c>
      <c r="C64" s="2" t="s">
        <v>1932</v>
      </c>
      <c r="D64" s="2" t="s">
        <v>29</v>
      </c>
      <c r="E64" s="2">
        <v>56</v>
      </c>
      <c r="F64" s="2"/>
      <c r="G64" s="2"/>
      <c r="H64" s="26">
        <v>0.1</v>
      </c>
      <c r="I64" s="26">
        <f>VLOOKUP(A64,'Anciens seuils'!$B$2:$D$786,2,FALSE)</f>
        <v>100000</v>
      </c>
      <c r="J64" s="26">
        <f>VLOOKUP(A64,'Nouveaux seuils'!$B$7:$C$796,2,FALSE)</f>
        <v>100000</v>
      </c>
      <c r="K64" s="27">
        <v>3000</v>
      </c>
      <c r="L64" s="27">
        <f>VLOOKUP(A64,'Anciens seuils'!$B$2:$D$786,3,FALSE)</f>
        <v>3000000000</v>
      </c>
      <c r="M64" s="27">
        <v>40000</v>
      </c>
      <c r="N64" s="27">
        <f>VLOOKUP(A64,'Nouveaux seuils'!$B$7:$F$796,5,FALSE)</f>
        <v>40000000000</v>
      </c>
      <c r="O64" s="28">
        <v>50</v>
      </c>
      <c r="P64" s="28">
        <v>5</v>
      </c>
      <c r="Q64" s="2">
        <v>4</v>
      </c>
      <c r="R64" s="2"/>
      <c r="S64" s="26">
        <v>10</v>
      </c>
      <c r="T64" s="26">
        <f>VLOOKUP(A64,'Nouveaux seuils'!$B$7:$E$796,3,FALSE)</f>
        <v>10</v>
      </c>
      <c r="U64" s="26">
        <f>VLOOKUP(A64,'Nouveaux seuils'!$B$7:$E$796,4,FALSE)</f>
        <v>10</v>
      </c>
      <c r="V64" s="30"/>
      <c r="W64" s="27" t="s">
        <v>200</v>
      </c>
      <c r="X64" s="27" t="s">
        <v>200</v>
      </c>
      <c r="Y64" s="27"/>
    </row>
    <row r="65" spans="1:25" ht="12.75" customHeight="1">
      <c r="A65" s="2" t="str">
        <f t="shared" si="1"/>
        <v>56Ni</v>
      </c>
      <c r="B65" s="2" t="str">
        <f t="shared" si="0"/>
        <v>Ni56</v>
      </c>
      <c r="C65" s="2" t="s">
        <v>1933</v>
      </c>
      <c r="D65" s="2" t="s">
        <v>32</v>
      </c>
      <c r="E65" s="2">
        <v>56</v>
      </c>
      <c r="F65" s="2"/>
      <c r="G65" s="2"/>
      <c r="H65" s="26">
        <v>1</v>
      </c>
      <c r="I65" s="26">
        <f>VLOOKUP(A65,'Anciens seuils'!$B$2:$D$786,2,FALSE)</f>
        <v>1000000</v>
      </c>
      <c r="J65" s="26">
        <f>VLOOKUP(A65,'Nouveaux seuils'!$B$7:$C$796,2,FALSE)</f>
        <v>1000000</v>
      </c>
      <c r="K65" s="27" t="s">
        <v>200</v>
      </c>
      <c r="L65" s="27" t="str">
        <f>VLOOKUP(A65,'Anciens seuils'!$B$2:$D$786,3,FALSE)</f>
        <v>NA</v>
      </c>
      <c r="M65" s="27" t="s">
        <v>200</v>
      </c>
      <c r="N65" s="27" t="str">
        <f>VLOOKUP(A65,'Nouveaux seuils'!$B$7:$F$796,5,FALSE)</f>
        <v>NA</v>
      </c>
      <c r="O65" s="28">
        <v>5</v>
      </c>
      <c r="P65" s="28">
        <v>0.5</v>
      </c>
      <c r="Q65" s="2">
        <v>3</v>
      </c>
      <c r="R65" s="2"/>
      <c r="S65" s="26">
        <v>10</v>
      </c>
      <c r="T65" s="26" t="str">
        <f>VLOOKUP(A65,'Nouveaux seuils'!$B$7:$E$796,3,FALSE)</f>
        <v>/</v>
      </c>
      <c r="U65" s="26" t="str">
        <f>VLOOKUP(A65,'Nouveaux seuils'!$B$7:$E$796,4,FALSE)</f>
        <v>/</v>
      </c>
      <c r="V65" s="30"/>
      <c r="W65" s="27" t="s">
        <v>200</v>
      </c>
      <c r="X65" s="27"/>
      <c r="Y65" s="27"/>
    </row>
    <row r="66" spans="1:25" ht="12.75" customHeight="1">
      <c r="A66" s="2" t="str">
        <f t="shared" si="1"/>
        <v>57Co</v>
      </c>
      <c r="B66" s="2" t="str">
        <f t="shared" ref="B66:B129" si="2">TRIM($D66&amp;$E66&amp;" " &amp;$F66&amp;" " &amp;$G66)</f>
        <v>Co57</v>
      </c>
      <c r="C66" s="2" t="s">
        <v>1934</v>
      </c>
      <c r="D66" s="2" t="s">
        <v>31</v>
      </c>
      <c r="E66" s="2">
        <v>57</v>
      </c>
      <c r="F66" s="2"/>
      <c r="G66" s="2"/>
      <c r="H66" s="26">
        <v>1</v>
      </c>
      <c r="I66" s="26">
        <f>VLOOKUP(A66,'Anciens seuils'!$B$2:$D$786,2,FALSE)</f>
        <v>1000000</v>
      </c>
      <c r="J66" s="26">
        <f>VLOOKUP(A66,'Nouveaux seuils'!$B$7:$C$796,2,FALSE)</f>
        <v>1000000</v>
      </c>
      <c r="K66" s="27">
        <v>100000</v>
      </c>
      <c r="L66" s="27">
        <f>VLOOKUP(A66,'Anciens seuils'!$B$2:$D$786,3,FALSE)</f>
        <v>100000000000</v>
      </c>
      <c r="M66" s="27">
        <v>700000</v>
      </c>
      <c r="N66" s="27">
        <f>VLOOKUP(A66,'Nouveaux seuils'!$B$7:$F$796,5,FALSE)</f>
        <v>700000000000</v>
      </c>
      <c r="O66" s="28">
        <v>5</v>
      </c>
      <c r="P66" s="28">
        <v>0.5</v>
      </c>
      <c r="Q66" s="2">
        <v>3</v>
      </c>
      <c r="R66" s="2"/>
      <c r="S66" s="26">
        <v>100</v>
      </c>
      <c r="T66" s="26">
        <f>VLOOKUP(A66,'Nouveaux seuils'!$B$7:$E$796,3,FALSE)</f>
        <v>1</v>
      </c>
      <c r="U66" s="26">
        <f>VLOOKUP(A66,'Nouveaux seuils'!$B$7:$E$796,4,FALSE)</f>
        <v>100</v>
      </c>
      <c r="V66" s="30"/>
      <c r="W66" s="27" t="s">
        <v>200</v>
      </c>
      <c r="X66" s="27" t="s">
        <v>200</v>
      </c>
      <c r="Y66" s="27"/>
    </row>
    <row r="67" spans="1:25" ht="12.75" customHeight="1">
      <c r="A67" s="2" t="str">
        <f t="shared" ref="A67:A130" si="3">TRIM(E67&amp;D67&amp;" " &amp;F67&amp;" " &amp;G67)</f>
        <v>57Ni</v>
      </c>
      <c r="B67" s="2" t="str">
        <f t="shared" si="2"/>
        <v>Ni57</v>
      </c>
      <c r="C67" s="2" t="s">
        <v>1935</v>
      </c>
      <c r="D67" s="2" t="s">
        <v>32</v>
      </c>
      <c r="E67" s="2">
        <v>57</v>
      </c>
      <c r="F67" s="2"/>
      <c r="G67" s="2"/>
      <c r="H67" s="26">
        <v>1</v>
      </c>
      <c r="I67" s="26">
        <f>VLOOKUP(A67,'Anciens seuils'!$B$2:$D$786,2,FALSE)</f>
        <v>1000000</v>
      </c>
      <c r="J67" s="26">
        <f>VLOOKUP(A67,'Nouveaux seuils'!$B$7:$C$796,2,FALSE)</f>
        <v>1000000</v>
      </c>
      <c r="K67" s="27" t="s">
        <v>200</v>
      </c>
      <c r="L67" s="27" t="str">
        <f>VLOOKUP(A67,'Anciens seuils'!$B$2:$D$786,3,FALSE)</f>
        <v>NA</v>
      </c>
      <c r="M67" s="27" t="s">
        <v>200</v>
      </c>
      <c r="N67" s="27" t="str">
        <f>VLOOKUP(A67,'Nouveaux seuils'!$B$7:$F$796,5,FALSE)</f>
        <v>NA</v>
      </c>
      <c r="O67" s="28">
        <v>5</v>
      </c>
      <c r="P67" s="28">
        <v>0.5</v>
      </c>
      <c r="Q67" s="2">
        <v>3</v>
      </c>
      <c r="R67" s="2"/>
      <c r="S67" s="26">
        <v>10</v>
      </c>
      <c r="T67" s="26" t="str">
        <f>VLOOKUP(A67,'Nouveaux seuils'!$B$7:$E$796,3,FALSE)</f>
        <v>/</v>
      </c>
      <c r="U67" s="26" t="str">
        <f>VLOOKUP(A67,'Nouveaux seuils'!$B$7:$E$796,4,FALSE)</f>
        <v>/</v>
      </c>
      <c r="V67" s="30"/>
      <c r="W67" s="27" t="s">
        <v>200</v>
      </c>
      <c r="X67" s="27"/>
      <c r="Y67" s="27"/>
    </row>
    <row r="68" spans="1:25" ht="12.75" customHeight="1">
      <c r="A68" s="2" t="str">
        <f t="shared" si="3"/>
        <v>58Co m</v>
      </c>
      <c r="B68" s="2" t="str">
        <f t="shared" si="2"/>
        <v>Co58 m</v>
      </c>
      <c r="C68" s="2" t="s">
        <v>1936</v>
      </c>
      <c r="D68" s="2" t="s">
        <v>31</v>
      </c>
      <c r="E68" s="2">
        <v>58</v>
      </c>
      <c r="F68" s="2" t="s">
        <v>156</v>
      </c>
      <c r="G68" s="2"/>
      <c r="H68" s="26">
        <v>10</v>
      </c>
      <c r="I68" s="26">
        <f>VLOOKUP(A68,'Anciens seuils'!$B$2:$D$786,2,FALSE)</f>
        <v>10000000</v>
      </c>
      <c r="J68" s="26">
        <f>VLOOKUP(A68,'Nouveaux seuils'!$B$7:$C$796,2,FALSE)</f>
        <v>10000000</v>
      </c>
      <c r="K68" s="27">
        <v>400000</v>
      </c>
      <c r="L68" s="27">
        <f>VLOOKUP(A68,'Anciens seuils'!$B$2:$D$786,3,FALSE)</f>
        <v>400000000000</v>
      </c>
      <c r="M68" s="27">
        <v>70000</v>
      </c>
      <c r="N68" s="27">
        <f>VLOOKUP(A68,'Nouveaux seuils'!$B$7:$F$796,5,FALSE)</f>
        <v>70000000000</v>
      </c>
      <c r="O68" s="28">
        <v>50</v>
      </c>
      <c r="P68" s="28">
        <v>5</v>
      </c>
      <c r="Q68" s="2">
        <v>4</v>
      </c>
      <c r="R68" s="2"/>
      <c r="S68" s="26">
        <v>10000</v>
      </c>
      <c r="T68" s="26">
        <f>VLOOKUP(A68,'Nouveaux seuils'!$B$7:$E$796,3,FALSE)</f>
        <v>10000</v>
      </c>
      <c r="U68" s="26">
        <f>VLOOKUP(A68,'Nouveaux seuils'!$B$7:$E$796,4,FALSE)</f>
        <v>10000</v>
      </c>
      <c r="V68" s="30"/>
      <c r="W68" s="27" t="s">
        <v>200</v>
      </c>
      <c r="X68" s="27" t="s">
        <v>200</v>
      </c>
      <c r="Y68" s="27"/>
    </row>
    <row r="69" spans="1:25" ht="12.75" customHeight="1">
      <c r="A69" s="2" t="str">
        <f t="shared" si="3"/>
        <v>58Co</v>
      </c>
      <c r="B69" s="2" t="str">
        <f t="shared" si="2"/>
        <v>Co58</v>
      </c>
      <c r="C69" s="2" t="s">
        <v>1937</v>
      </c>
      <c r="D69" s="2" t="s">
        <v>31</v>
      </c>
      <c r="E69" s="2">
        <v>58</v>
      </c>
      <c r="F69" s="2"/>
      <c r="G69" s="2"/>
      <c r="H69" s="26">
        <v>1</v>
      </c>
      <c r="I69" s="26">
        <f>VLOOKUP(A69,'Anciens seuils'!$B$2:$D$786,2,FALSE)</f>
        <v>1000000</v>
      </c>
      <c r="J69" s="26">
        <f>VLOOKUP(A69,'Nouveaux seuils'!$B$7:$C$796,2,FALSE)</f>
        <v>1000000</v>
      </c>
      <c r="K69" s="27">
        <v>10000</v>
      </c>
      <c r="L69" s="27">
        <f>VLOOKUP(A69,'Anciens seuils'!$B$2:$D$786,3,FALSE)</f>
        <v>10000000000</v>
      </c>
      <c r="M69" s="27">
        <v>70000</v>
      </c>
      <c r="N69" s="27">
        <f>VLOOKUP(A69,'Nouveaux seuils'!$B$7:$F$796,5,FALSE)</f>
        <v>70000000000</v>
      </c>
      <c r="O69" s="28">
        <v>5</v>
      </c>
      <c r="P69" s="28">
        <v>0.5</v>
      </c>
      <c r="Q69" s="2">
        <v>3</v>
      </c>
      <c r="R69" s="2"/>
      <c r="S69" s="26">
        <v>10</v>
      </c>
      <c r="T69" s="26">
        <f>VLOOKUP(A69,'Nouveaux seuils'!$B$7:$E$796,3,FALSE)</f>
        <v>1</v>
      </c>
      <c r="U69" s="26">
        <f>VLOOKUP(A69,'Nouveaux seuils'!$B$7:$E$796,4,FALSE)</f>
        <v>10</v>
      </c>
      <c r="V69" s="30"/>
      <c r="W69" s="27" t="s">
        <v>200</v>
      </c>
      <c r="X69" s="27" t="s">
        <v>200</v>
      </c>
      <c r="Y69" s="27"/>
    </row>
    <row r="70" spans="1:25" ht="12.75" customHeight="1">
      <c r="A70" s="2" t="str">
        <f t="shared" si="3"/>
        <v>59Fe</v>
      </c>
      <c r="B70" s="2" t="str">
        <f t="shared" si="2"/>
        <v>Fe59</v>
      </c>
      <c r="C70" s="2" t="s">
        <v>1938</v>
      </c>
      <c r="D70" s="2" t="s">
        <v>30</v>
      </c>
      <c r="E70" s="2">
        <v>59</v>
      </c>
      <c r="F70" s="2"/>
      <c r="G70" s="2"/>
      <c r="H70" s="26">
        <v>1</v>
      </c>
      <c r="I70" s="26">
        <f>VLOOKUP(A70,'Anciens seuils'!$B$2:$D$786,2,FALSE)</f>
        <v>1000000</v>
      </c>
      <c r="J70" s="26">
        <f>VLOOKUP(A70,'Nouveaux seuils'!$B$7:$C$796,2,FALSE)</f>
        <v>1000000</v>
      </c>
      <c r="K70" s="27">
        <v>9000</v>
      </c>
      <c r="L70" s="27">
        <f>VLOOKUP(A70,'Anciens seuils'!$B$2:$D$786,3,FALSE)</f>
        <v>9000000000</v>
      </c>
      <c r="M70" s="27">
        <v>60000</v>
      </c>
      <c r="N70" s="27">
        <f>VLOOKUP(A70,'Nouveaux seuils'!$B$7:$F$796,5,FALSE)</f>
        <v>60000000000</v>
      </c>
      <c r="O70" s="28">
        <v>5</v>
      </c>
      <c r="P70" s="28">
        <v>0.5</v>
      </c>
      <c r="Q70" s="2">
        <v>3</v>
      </c>
      <c r="R70" s="2"/>
      <c r="S70" s="26">
        <v>10</v>
      </c>
      <c r="T70" s="26">
        <f>VLOOKUP(A70,'Nouveaux seuils'!$B$7:$E$796,3,FALSE)</f>
        <v>1</v>
      </c>
      <c r="U70" s="26">
        <f>VLOOKUP(A70,'Nouveaux seuils'!$B$7:$E$796,4,FALSE)</f>
        <v>10</v>
      </c>
      <c r="V70" s="30"/>
      <c r="W70" s="27" t="s">
        <v>200</v>
      </c>
      <c r="X70" s="27" t="s">
        <v>200</v>
      </c>
      <c r="Y70" s="27"/>
    </row>
    <row r="71" spans="1:25" ht="12.75" customHeight="1">
      <c r="A71" s="2" t="str">
        <f t="shared" si="3"/>
        <v>59Ni</v>
      </c>
      <c r="B71" s="2" t="str">
        <f t="shared" si="2"/>
        <v>Ni59</v>
      </c>
      <c r="C71" s="2" t="s">
        <v>1939</v>
      </c>
      <c r="D71" s="2" t="s">
        <v>32</v>
      </c>
      <c r="E71" s="2">
        <v>59</v>
      </c>
      <c r="F71" s="2"/>
      <c r="G71" s="2"/>
      <c r="H71" s="26">
        <v>100</v>
      </c>
      <c r="I71" s="26">
        <f>VLOOKUP(A71,'Anciens seuils'!$B$2:$D$786,2,FALSE)</f>
        <v>100000000</v>
      </c>
      <c r="J71" s="26">
        <f>VLOOKUP(A71,'Nouveaux seuils'!$B$7:$C$796,2,FALSE)</f>
        <v>100000000</v>
      </c>
      <c r="K71" s="27" t="s">
        <v>166</v>
      </c>
      <c r="L71" s="27" t="str">
        <f>VLOOKUP(A71,'Anciens seuils'!$B$2:$D$786,3,FALSE)</f>
        <v>Illimité</v>
      </c>
      <c r="M71" s="27">
        <v>1000000000</v>
      </c>
      <c r="N71" s="27">
        <f>VLOOKUP(A71,'Nouveaux seuils'!$B$7:$F$796,5,FALSE)</f>
        <v>1000000000000000</v>
      </c>
      <c r="O71" s="28">
        <v>50</v>
      </c>
      <c r="P71" s="28">
        <v>5</v>
      </c>
      <c r="Q71" s="2">
        <v>4</v>
      </c>
      <c r="R71" s="2"/>
      <c r="S71" s="26">
        <v>10000</v>
      </c>
      <c r="T71" s="26">
        <f>VLOOKUP(A71,'Nouveaux seuils'!$B$7:$E$796,3,FALSE)</f>
        <v>100</v>
      </c>
      <c r="U71" s="26">
        <f>VLOOKUP(A71,'Nouveaux seuils'!$B$7:$E$796,4,FALSE)</f>
        <v>10000</v>
      </c>
      <c r="V71" s="30"/>
      <c r="W71" s="27" t="s">
        <v>200</v>
      </c>
      <c r="X71" s="27" t="s">
        <v>151</v>
      </c>
      <c r="Y71" s="27"/>
    </row>
    <row r="72" spans="1:25" ht="12.75" customHeight="1">
      <c r="A72" s="2" t="str">
        <f t="shared" si="3"/>
        <v>60Co m</v>
      </c>
      <c r="B72" s="2" t="str">
        <f t="shared" si="2"/>
        <v>Co60 m</v>
      </c>
      <c r="C72" s="2" t="s">
        <v>1940</v>
      </c>
      <c r="D72" s="2" t="s">
        <v>31</v>
      </c>
      <c r="E72" s="2">
        <v>60</v>
      </c>
      <c r="F72" s="2" t="s">
        <v>156</v>
      </c>
      <c r="G72" s="2"/>
      <c r="H72" s="26">
        <v>1</v>
      </c>
      <c r="I72" s="26">
        <f>VLOOKUP(A72,'Anciens seuils'!$B$2:$D$786,2,FALSE)</f>
        <v>1000000</v>
      </c>
      <c r="J72" s="26">
        <f>VLOOKUP(A72,'Nouveaux seuils'!$B$7:$C$796,2,FALSE)</f>
        <v>1000000</v>
      </c>
      <c r="K72" s="27" t="s">
        <v>200</v>
      </c>
      <c r="L72" s="27" t="str">
        <f>VLOOKUP(A72,'Anciens seuils'!$B$2:$D$786,3,FALSE)</f>
        <v>NA</v>
      </c>
      <c r="M72" s="27" t="s">
        <v>200</v>
      </c>
      <c r="N72" s="27" t="str">
        <f>VLOOKUP(A72,'Nouveaux seuils'!$B$7:$F$796,5,FALSE)</f>
        <v>NA</v>
      </c>
      <c r="O72" s="28">
        <v>50</v>
      </c>
      <c r="P72" s="28">
        <v>5</v>
      </c>
      <c r="Q72" s="2">
        <v>4</v>
      </c>
      <c r="R72" s="2"/>
      <c r="S72" s="26">
        <v>1000</v>
      </c>
      <c r="T72" s="26">
        <f>VLOOKUP(A72,'Nouveaux seuils'!$B$7:$E$796,3,FALSE)</f>
        <v>1000</v>
      </c>
      <c r="U72" s="26">
        <f>VLOOKUP(A72,'Nouveaux seuils'!$B$7:$E$796,4,FALSE)</f>
        <v>1000</v>
      </c>
      <c r="V72" s="30"/>
      <c r="W72" s="27" t="s">
        <v>200</v>
      </c>
      <c r="X72" s="27"/>
      <c r="Y72" s="27"/>
    </row>
    <row r="73" spans="1:25" ht="12.75" customHeight="1">
      <c r="A73" s="2" t="str">
        <f t="shared" si="3"/>
        <v>60Co</v>
      </c>
      <c r="B73" s="2" t="str">
        <f t="shared" si="2"/>
        <v>Co60</v>
      </c>
      <c r="C73" s="2" t="s">
        <v>1941</v>
      </c>
      <c r="D73" s="2" t="s">
        <v>31</v>
      </c>
      <c r="E73" s="2">
        <v>60</v>
      </c>
      <c r="F73" s="2"/>
      <c r="G73" s="2"/>
      <c r="H73" s="26">
        <v>0.1</v>
      </c>
      <c r="I73" s="26">
        <f>VLOOKUP(A73,'Anciens seuils'!$B$2:$D$786,2,FALSE)</f>
        <v>100000</v>
      </c>
      <c r="J73" s="26">
        <f>VLOOKUP(A73,'Nouveaux seuils'!$B$7:$C$796,2,FALSE)</f>
        <v>100000</v>
      </c>
      <c r="K73" s="27">
        <v>4000</v>
      </c>
      <c r="L73" s="27">
        <f>VLOOKUP(A73,'Anciens seuils'!$B$2:$D$786,3,FALSE)</f>
        <v>4000000000</v>
      </c>
      <c r="M73" s="27">
        <v>30000</v>
      </c>
      <c r="N73" s="27">
        <f>VLOOKUP(A73,'Nouveaux seuils'!$B$7:$F$796,5,FALSE)</f>
        <v>30000000000</v>
      </c>
      <c r="O73" s="28">
        <v>5</v>
      </c>
      <c r="P73" s="28">
        <v>0.05</v>
      </c>
      <c r="Q73" s="2">
        <v>2</v>
      </c>
      <c r="R73" s="2"/>
      <c r="S73" s="26">
        <v>10</v>
      </c>
      <c r="T73" s="26">
        <f>VLOOKUP(A73,'Nouveaux seuils'!$B$7:$E$796,3,FALSE)</f>
        <v>0.1</v>
      </c>
      <c r="U73" s="26">
        <f>VLOOKUP(A73,'Nouveaux seuils'!$B$7:$E$796,4,FALSE)</f>
        <v>10</v>
      </c>
      <c r="V73" s="30"/>
      <c r="W73" s="27" t="s">
        <v>200</v>
      </c>
      <c r="X73" s="27" t="s">
        <v>200</v>
      </c>
      <c r="Y73" s="27"/>
    </row>
    <row r="74" spans="1:25" ht="12.75" customHeight="1">
      <c r="A74" s="2" t="str">
        <f t="shared" si="3"/>
        <v>60Cu</v>
      </c>
      <c r="B74" s="2" t="str">
        <f t="shared" si="2"/>
        <v>Cu60</v>
      </c>
      <c r="C74" s="2" t="s">
        <v>1942</v>
      </c>
      <c r="D74" s="2" t="s">
        <v>33</v>
      </c>
      <c r="E74" s="2">
        <v>60</v>
      </c>
      <c r="F74" s="2"/>
      <c r="G74" s="2"/>
      <c r="H74" s="26">
        <v>0.1</v>
      </c>
      <c r="I74" s="26">
        <f>VLOOKUP(A74,'Anciens seuils'!$B$2:$D$786,2,FALSE)</f>
        <v>100000</v>
      </c>
      <c r="J74" s="26">
        <f>VLOOKUP(A74,'Nouveaux seuils'!$B$7:$C$796,2,FALSE)</f>
        <v>100000</v>
      </c>
      <c r="K74" s="27" t="s">
        <v>200</v>
      </c>
      <c r="L74" s="27" t="str">
        <f>VLOOKUP(A74,'Anciens seuils'!$B$2:$D$786,3,FALSE)</f>
        <v>NA</v>
      </c>
      <c r="M74" s="27" t="s">
        <v>200</v>
      </c>
      <c r="N74" s="27" t="str">
        <f>VLOOKUP(A74,'Nouveaux seuils'!$B$7:$F$796,5,FALSE)</f>
        <v>NA</v>
      </c>
      <c r="O74" s="28">
        <v>50</v>
      </c>
      <c r="P74" s="28">
        <v>5</v>
      </c>
      <c r="Q74" s="2">
        <v>4</v>
      </c>
      <c r="R74" s="2"/>
      <c r="S74" s="26">
        <v>10</v>
      </c>
      <c r="T74" s="26" t="str">
        <f>VLOOKUP(A74,'Nouveaux seuils'!$B$7:$E$796,3,FALSE)</f>
        <v>/</v>
      </c>
      <c r="U74" s="26" t="str">
        <f>VLOOKUP(A74,'Nouveaux seuils'!$B$7:$E$796,4,FALSE)</f>
        <v>/</v>
      </c>
      <c r="V74" s="30"/>
      <c r="W74" s="27" t="s">
        <v>200</v>
      </c>
      <c r="X74" s="27"/>
      <c r="Y74" s="27"/>
    </row>
    <row r="75" spans="1:25" ht="12.75" customHeight="1">
      <c r="A75" s="2" t="str">
        <f t="shared" si="3"/>
        <v>60Fe</v>
      </c>
      <c r="B75" s="2" t="str">
        <f t="shared" si="2"/>
        <v>Fe60</v>
      </c>
      <c r="C75" s="2" t="s">
        <v>1943</v>
      </c>
      <c r="D75" s="2" t="s">
        <v>30</v>
      </c>
      <c r="E75" s="2">
        <v>60</v>
      </c>
      <c r="F75" s="2"/>
      <c r="G75" s="2"/>
      <c r="H75" s="26">
        <v>0.1</v>
      </c>
      <c r="I75" s="26">
        <f>VLOOKUP(A75,'Anciens seuils'!$B$2:$D$786,2,FALSE)</f>
        <v>100000</v>
      </c>
      <c r="J75" s="26">
        <f>VLOOKUP(A75,'Nouveaux seuils'!$B$7:$C$796,2,FALSE)</f>
        <v>100000</v>
      </c>
      <c r="K75" s="27">
        <v>400000</v>
      </c>
      <c r="L75" s="27">
        <f>VLOOKUP(A75,'Anciens seuils'!$B$2:$D$786,3,FALSE)</f>
        <v>400000000000</v>
      </c>
      <c r="M75" s="27">
        <v>60000</v>
      </c>
      <c r="N75" s="27">
        <f>VLOOKUP(A75,'Nouveaux seuils'!$B$7:$F$796,5,FALSE)</f>
        <v>60000000000</v>
      </c>
      <c r="O75" s="28">
        <v>5</v>
      </c>
      <c r="P75" s="28">
        <v>0.05</v>
      </c>
      <c r="Q75" s="2">
        <v>2</v>
      </c>
      <c r="R75" s="13" t="s">
        <v>17</v>
      </c>
      <c r="S75" s="26">
        <v>100</v>
      </c>
      <c r="T75" s="26" t="str">
        <f>VLOOKUP(A75,'Nouveaux seuils'!$B$7:$E$796,3,FALSE)</f>
        <v>/</v>
      </c>
      <c r="U75" s="26" t="str">
        <f>VLOOKUP(A75,'Nouveaux seuils'!$B$7:$E$796,4,FALSE)</f>
        <v>/</v>
      </c>
      <c r="V75" s="30"/>
      <c r="W75" s="27" t="s">
        <v>129</v>
      </c>
      <c r="X75" s="27" t="s">
        <v>200</v>
      </c>
      <c r="Y75" s="27"/>
    </row>
    <row r="76" spans="1:25" ht="12.75" customHeight="1">
      <c r="A76" s="2" t="str">
        <f t="shared" si="3"/>
        <v>61Co</v>
      </c>
      <c r="B76" s="2" t="str">
        <f t="shared" si="2"/>
        <v>Co61</v>
      </c>
      <c r="C76" s="2" t="s">
        <v>1944</v>
      </c>
      <c r="D76" s="2" t="s">
        <v>31</v>
      </c>
      <c r="E76" s="2">
        <v>61</v>
      </c>
      <c r="F76" s="2"/>
      <c r="G76" s="2"/>
      <c r="H76" s="26">
        <v>1</v>
      </c>
      <c r="I76" s="26">
        <f>VLOOKUP(A76,'Anciens seuils'!$B$2:$D$786,2,FALSE)</f>
        <v>1000000</v>
      </c>
      <c r="J76" s="26">
        <f>VLOOKUP(A76,'Nouveaux seuils'!$B$7:$C$796,2,FALSE)</f>
        <v>1000000</v>
      </c>
      <c r="K76" s="27" t="s">
        <v>200</v>
      </c>
      <c r="L76" s="27" t="str">
        <f>VLOOKUP(A76,'Anciens seuils'!$B$2:$D$786,3,FALSE)</f>
        <v>NA</v>
      </c>
      <c r="M76" s="27" t="s">
        <v>200</v>
      </c>
      <c r="N76" s="27" t="str">
        <f>VLOOKUP(A76,'Nouveaux seuils'!$B$7:$F$796,5,FALSE)</f>
        <v>NA</v>
      </c>
      <c r="O76" s="28">
        <v>50</v>
      </c>
      <c r="P76" s="28">
        <v>5</v>
      </c>
      <c r="Q76" s="2">
        <v>4</v>
      </c>
      <c r="R76" s="2"/>
      <c r="S76" s="26">
        <v>100</v>
      </c>
      <c r="T76" s="26">
        <f>VLOOKUP(A76,'Nouveaux seuils'!$B$7:$E$796,3,FALSE)</f>
        <v>100</v>
      </c>
      <c r="U76" s="26">
        <f>VLOOKUP(A76,'Nouveaux seuils'!$B$7:$E$796,4,FALSE)</f>
        <v>100</v>
      </c>
      <c r="V76" s="30"/>
      <c r="W76" s="27" t="s">
        <v>200</v>
      </c>
      <c r="X76" s="27"/>
      <c r="Y76" s="27"/>
    </row>
    <row r="77" spans="1:25" ht="12.75" customHeight="1">
      <c r="A77" s="2" t="str">
        <f t="shared" si="3"/>
        <v>61Cu</v>
      </c>
      <c r="B77" s="2" t="str">
        <f t="shared" si="2"/>
        <v>Cu61</v>
      </c>
      <c r="C77" s="2" t="s">
        <v>1945</v>
      </c>
      <c r="D77" s="2" t="s">
        <v>33</v>
      </c>
      <c r="E77" s="2">
        <v>61</v>
      </c>
      <c r="F77" s="2"/>
      <c r="G77" s="2"/>
      <c r="H77" s="26">
        <v>1</v>
      </c>
      <c r="I77" s="26">
        <f>VLOOKUP(A77,'Anciens seuils'!$B$2:$D$786,2,FALSE)</f>
        <v>1000000</v>
      </c>
      <c r="J77" s="26">
        <f>VLOOKUP(A77,'Nouveaux seuils'!$B$7:$C$796,2,FALSE)</f>
        <v>1000000</v>
      </c>
      <c r="K77" s="27" t="s">
        <v>200</v>
      </c>
      <c r="L77" s="27" t="str">
        <f>VLOOKUP(A77,'Anciens seuils'!$B$2:$D$786,3,FALSE)</f>
        <v>NA</v>
      </c>
      <c r="M77" s="27" t="s">
        <v>200</v>
      </c>
      <c r="N77" s="27" t="str">
        <f>VLOOKUP(A77,'Nouveaux seuils'!$B$7:$F$796,5,FALSE)</f>
        <v>NA</v>
      </c>
      <c r="O77" s="28">
        <v>50</v>
      </c>
      <c r="P77" s="28">
        <v>5</v>
      </c>
      <c r="Q77" s="2">
        <v>4</v>
      </c>
      <c r="R77" s="2"/>
      <c r="S77" s="26">
        <v>10</v>
      </c>
      <c r="T77" s="26" t="str">
        <f>VLOOKUP(A77,'Nouveaux seuils'!$B$7:$E$796,3,FALSE)</f>
        <v>/</v>
      </c>
      <c r="U77" s="26" t="str">
        <f>VLOOKUP(A77,'Nouveaux seuils'!$B$7:$E$796,4,FALSE)</f>
        <v>/</v>
      </c>
      <c r="V77" s="30"/>
      <c r="W77" s="27" t="s">
        <v>200</v>
      </c>
      <c r="X77" s="27"/>
      <c r="Y77" s="27"/>
    </row>
    <row r="78" spans="1:25" ht="12.75" customHeight="1">
      <c r="A78" s="2" t="str">
        <f t="shared" si="3"/>
        <v>62Co m</v>
      </c>
      <c r="B78" s="2" t="str">
        <f t="shared" si="2"/>
        <v>Co62 m</v>
      </c>
      <c r="C78" s="2" t="s">
        <v>1946</v>
      </c>
      <c r="D78" s="2" t="s">
        <v>31</v>
      </c>
      <c r="E78" s="2">
        <v>62</v>
      </c>
      <c r="F78" s="2" t="s">
        <v>156</v>
      </c>
      <c r="G78" s="2"/>
      <c r="H78" s="26">
        <v>0.1</v>
      </c>
      <c r="I78" s="26">
        <f>VLOOKUP(A78,'Anciens seuils'!$B$2:$D$786,2,FALSE)</f>
        <v>100000</v>
      </c>
      <c r="J78" s="26">
        <f>VLOOKUP(A78,'Nouveaux seuils'!$B$7:$C$796,2,FALSE)</f>
        <v>100000</v>
      </c>
      <c r="K78" s="27" t="s">
        <v>200</v>
      </c>
      <c r="L78" s="27" t="str">
        <f>VLOOKUP(A78,'Anciens seuils'!$B$2:$D$786,3,FALSE)</f>
        <v>NA</v>
      </c>
      <c r="M78" s="27" t="s">
        <v>200</v>
      </c>
      <c r="N78" s="27" t="str">
        <f>VLOOKUP(A78,'Nouveaux seuils'!$B$7:$F$796,5,FALSE)</f>
        <v>NA</v>
      </c>
      <c r="O78" s="28">
        <v>50</v>
      </c>
      <c r="P78" s="28">
        <v>5</v>
      </c>
      <c r="Q78" s="2">
        <v>4</v>
      </c>
      <c r="R78" s="2"/>
      <c r="S78" s="26">
        <v>10</v>
      </c>
      <c r="T78" s="26">
        <f>VLOOKUP(A78,'Nouveaux seuils'!$B$7:$E$796,3,FALSE)</f>
        <v>10</v>
      </c>
      <c r="U78" s="26">
        <f>VLOOKUP(A78,'Nouveaux seuils'!$B$7:$E$796,4,FALSE)</f>
        <v>10</v>
      </c>
      <c r="V78" s="30"/>
      <c r="W78" s="27" t="s">
        <v>200</v>
      </c>
      <c r="X78" s="27"/>
      <c r="Y78" s="27"/>
    </row>
    <row r="79" spans="1:25" ht="12.75" customHeight="1">
      <c r="A79" s="2" t="str">
        <f t="shared" si="3"/>
        <v>62Zn</v>
      </c>
      <c r="B79" s="2" t="str">
        <f t="shared" si="2"/>
        <v>Zn62</v>
      </c>
      <c r="C79" s="2" t="s">
        <v>1947</v>
      </c>
      <c r="D79" s="2" t="s">
        <v>34</v>
      </c>
      <c r="E79" s="2">
        <v>62</v>
      </c>
      <c r="F79" s="2"/>
      <c r="G79" s="2"/>
      <c r="H79" s="26">
        <v>1</v>
      </c>
      <c r="I79" s="26">
        <f>VLOOKUP(A79,'Anciens seuils'!$B$2:$D$786,2,FALSE)</f>
        <v>1000000</v>
      </c>
      <c r="J79" s="26">
        <f>VLOOKUP(A79,'Nouveaux seuils'!$B$7:$C$796,2,FALSE)</f>
        <v>1000000</v>
      </c>
      <c r="K79" s="27" t="s">
        <v>200</v>
      </c>
      <c r="L79" s="27" t="str">
        <f>VLOOKUP(A79,'Anciens seuils'!$B$2:$D$786,3,FALSE)</f>
        <v>NA</v>
      </c>
      <c r="M79" s="27" t="s">
        <v>200</v>
      </c>
      <c r="N79" s="27" t="str">
        <f>VLOOKUP(A79,'Nouveaux seuils'!$B$7:$F$796,5,FALSE)</f>
        <v>NA</v>
      </c>
      <c r="O79" s="28">
        <v>5</v>
      </c>
      <c r="P79" s="28">
        <v>0.5</v>
      </c>
      <c r="Q79" s="2">
        <v>3</v>
      </c>
      <c r="R79" s="2"/>
      <c r="S79" s="26">
        <v>100</v>
      </c>
      <c r="T79" s="26" t="str">
        <f>VLOOKUP(A79,'Nouveaux seuils'!$B$7:$E$796,3,FALSE)</f>
        <v>/</v>
      </c>
      <c r="U79" s="26" t="str">
        <f>VLOOKUP(A79,'Nouveaux seuils'!$B$7:$E$796,4,FALSE)</f>
        <v>/</v>
      </c>
      <c r="V79" s="30"/>
      <c r="W79" s="27" t="s">
        <v>200</v>
      </c>
      <c r="X79" s="27"/>
      <c r="Y79" s="27"/>
    </row>
    <row r="80" spans="1:25" ht="12.75" customHeight="1">
      <c r="A80" s="2" t="str">
        <f t="shared" si="3"/>
        <v>63Ni</v>
      </c>
      <c r="B80" s="2" t="str">
        <f t="shared" si="2"/>
        <v>Ni63</v>
      </c>
      <c r="C80" s="2" t="s">
        <v>1948</v>
      </c>
      <c r="D80" s="2" t="s">
        <v>32</v>
      </c>
      <c r="E80" s="2">
        <v>63</v>
      </c>
      <c r="F80" s="2"/>
      <c r="G80" s="2"/>
      <c r="H80" s="26">
        <v>100</v>
      </c>
      <c r="I80" s="26">
        <f>VLOOKUP(A80,'Anciens seuils'!$B$2:$D$786,2,FALSE)</f>
        <v>100000000</v>
      </c>
      <c r="J80" s="26">
        <f>VLOOKUP(A80,'Nouveaux seuils'!$B$7:$C$796,2,FALSE)</f>
        <v>100000000</v>
      </c>
      <c r="K80" s="27">
        <v>400000</v>
      </c>
      <c r="L80" s="27">
        <f>VLOOKUP(A80,'Anciens seuils'!$B$2:$D$786,3,FALSE)</f>
        <v>400000000000</v>
      </c>
      <c r="M80" s="27">
        <v>60000000</v>
      </c>
      <c r="N80" s="27">
        <f>VLOOKUP(A80,'Nouveaux seuils'!$B$7:$F$796,5,FALSE)</f>
        <v>60000000000000</v>
      </c>
      <c r="O80" s="28">
        <v>5</v>
      </c>
      <c r="P80" s="28">
        <v>0.5</v>
      </c>
      <c r="Q80" s="2">
        <v>3</v>
      </c>
      <c r="R80" s="2"/>
      <c r="S80" s="26">
        <v>100000</v>
      </c>
      <c r="T80" s="26">
        <f>VLOOKUP(A80,'Nouveaux seuils'!$B$7:$E$796,3,FALSE)</f>
        <v>100</v>
      </c>
      <c r="U80" s="26">
        <f>VLOOKUP(A80,'Nouveaux seuils'!$B$7:$E$796,4,FALSE)</f>
        <v>100000</v>
      </c>
      <c r="V80" s="30"/>
      <c r="W80" s="27" t="s">
        <v>200</v>
      </c>
      <c r="X80" s="27" t="s">
        <v>200</v>
      </c>
      <c r="Y80" s="27"/>
    </row>
    <row r="81" spans="1:25" ht="12.75" customHeight="1">
      <c r="A81" s="2" t="str">
        <f t="shared" si="3"/>
        <v>63Zn</v>
      </c>
      <c r="B81" s="2" t="str">
        <f t="shared" si="2"/>
        <v>Zn63</v>
      </c>
      <c r="C81" s="2" t="s">
        <v>1949</v>
      </c>
      <c r="D81" s="2" t="s">
        <v>34</v>
      </c>
      <c r="E81" s="2">
        <v>63</v>
      </c>
      <c r="F81" s="2"/>
      <c r="G81" s="2"/>
      <c r="H81" s="26">
        <v>0.1</v>
      </c>
      <c r="I81" s="26">
        <f>VLOOKUP(A81,'Anciens seuils'!$B$2:$D$786,2,FALSE)</f>
        <v>100000</v>
      </c>
      <c r="J81" s="26">
        <f>VLOOKUP(A81,'Nouveaux seuils'!$B$7:$C$796,2,FALSE)</f>
        <v>100000</v>
      </c>
      <c r="K81" s="27" t="s">
        <v>200</v>
      </c>
      <c r="L81" s="27" t="str">
        <f>VLOOKUP(A81,'Anciens seuils'!$B$2:$D$786,3,FALSE)</f>
        <v>NA</v>
      </c>
      <c r="M81" s="27" t="s">
        <v>200</v>
      </c>
      <c r="N81" s="27" t="str">
        <f>VLOOKUP(A81,'Nouveaux seuils'!$B$7:$F$796,5,FALSE)</f>
        <v>NA</v>
      </c>
      <c r="O81" s="28">
        <v>50</v>
      </c>
      <c r="P81" s="28">
        <v>5</v>
      </c>
      <c r="Q81" s="2">
        <v>4</v>
      </c>
      <c r="R81" s="2"/>
      <c r="S81" s="26">
        <v>10</v>
      </c>
      <c r="T81" s="26" t="str">
        <f>VLOOKUP(A81,'Nouveaux seuils'!$B$7:$E$796,3,FALSE)</f>
        <v>/</v>
      </c>
      <c r="U81" s="26" t="str">
        <f>VLOOKUP(A81,'Nouveaux seuils'!$B$7:$E$796,4,FALSE)</f>
        <v>/</v>
      </c>
      <c r="V81" s="30"/>
      <c r="W81" s="27" t="s">
        <v>200</v>
      </c>
      <c r="X81" s="27"/>
      <c r="Y81" s="27"/>
    </row>
    <row r="82" spans="1:25" ht="12.75" customHeight="1">
      <c r="A82" s="2" t="str">
        <f t="shared" si="3"/>
        <v>64Cu</v>
      </c>
      <c r="B82" s="2" t="str">
        <f t="shared" si="2"/>
        <v>Cu64</v>
      </c>
      <c r="C82" s="2" t="s">
        <v>1950</v>
      </c>
      <c r="D82" s="2" t="s">
        <v>33</v>
      </c>
      <c r="E82" s="2">
        <v>64</v>
      </c>
      <c r="F82" s="2"/>
      <c r="G82" s="2"/>
      <c r="H82" s="26">
        <v>1</v>
      </c>
      <c r="I82" s="26">
        <f>VLOOKUP(A82,'Anciens seuils'!$B$2:$D$786,2,FALSE)</f>
        <v>1000000</v>
      </c>
      <c r="J82" s="26">
        <f>VLOOKUP(A82,'Nouveaux seuils'!$B$7:$C$796,2,FALSE)</f>
        <v>1000000</v>
      </c>
      <c r="K82" s="27">
        <v>60000</v>
      </c>
      <c r="L82" s="27">
        <f>VLOOKUP(A82,'Anciens seuils'!$B$2:$D$786,3,FALSE)</f>
        <v>60000000000</v>
      </c>
      <c r="M82" s="27">
        <v>300000</v>
      </c>
      <c r="N82" s="27">
        <f>VLOOKUP(A82,'Nouveaux seuils'!$B$7:$F$796,5,FALSE)</f>
        <v>300000000000</v>
      </c>
      <c r="O82" s="28">
        <v>50</v>
      </c>
      <c r="P82" s="28">
        <v>5</v>
      </c>
      <c r="Q82" s="2">
        <v>4</v>
      </c>
      <c r="R82" s="2"/>
      <c r="S82" s="26">
        <v>100</v>
      </c>
      <c r="T82" s="26">
        <f>VLOOKUP(A82,'Nouveaux seuils'!$B$7:$E$796,3,FALSE)</f>
        <v>100</v>
      </c>
      <c r="U82" s="26">
        <f>VLOOKUP(A82,'Nouveaux seuils'!$B$7:$E$796,4,FALSE)</f>
        <v>100</v>
      </c>
      <c r="V82" s="30"/>
      <c r="W82" s="27" t="s">
        <v>200</v>
      </c>
      <c r="X82" s="27" t="s">
        <v>200</v>
      </c>
      <c r="Y82" s="27"/>
    </row>
    <row r="83" spans="1:25" ht="12.75" customHeight="1">
      <c r="A83" s="2" t="str">
        <f t="shared" si="3"/>
        <v>65Ga</v>
      </c>
      <c r="B83" s="2" t="str">
        <f t="shared" si="2"/>
        <v>Ga65</v>
      </c>
      <c r="C83" s="2" t="s">
        <v>1951</v>
      </c>
      <c r="D83" s="2" t="s">
        <v>35</v>
      </c>
      <c r="E83" s="2">
        <v>65</v>
      </c>
      <c r="F83" s="2"/>
      <c r="G83" s="2"/>
      <c r="H83" s="26">
        <v>0.1</v>
      </c>
      <c r="I83" s="26">
        <f>VLOOKUP(A83,'Anciens seuils'!$B$2:$D$786,2,FALSE)</f>
        <v>100000</v>
      </c>
      <c r="J83" s="26">
        <f>VLOOKUP(A83,'Nouveaux seuils'!$B$7:$C$796,2,FALSE)</f>
        <v>100000</v>
      </c>
      <c r="K83" s="27" t="s">
        <v>200</v>
      </c>
      <c r="L83" s="27" t="str">
        <f>VLOOKUP(A83,'Anciens seuils'!$B$2:$D$786,3,FALSE)</f>
        <v>NA</v>
      </c>
      <c r="M83" s="27" t="s">
        <v>200</v>
      </c>
      <c r="N83" s="27" t="str">
        <f>VLOOKUP(A83,'Nouveaux seuils'!$B$7:$F$796,5,FALSE)</f>
        <v>NA</v>
      </c>
      <c r="O83" s="28">
        <v>50</v>
      </c>
      <c r="P83" s="28">
        <v>5</v>
      </c>
      <c r="Q83" s="2">
        <v>4</v>
      </c>
      <c r="R83" s="2"/>
      <c r="S83" s="26">
        <v>10</v>
      </c>
      <c r="T83" s="26" t="str">
        <f>VLOOKUP(A83,'Nouveaux seuils'!$B$7:$E$796,3,FALSE)</f>
        <v>/</v>
      </c>
      <c r="U83" s="26" t="str">
        <f>VLOOKUP(A83,'Nouveaux seuils'!$B$7:$E$796,4,FALSE)</f>
        <v>/</v>
      </c>
      <c r="V83" s="30"/>
      <c r="W83" s="27" t="s">
        <v>200</v>
      </c>
      <c r="X83" s="27"/>
      <c r="Y83" s="27"/>
    </row>
    <row r="84" spans="1:25" ht="12.75" customHeight="1">
      <c r="A84" s="2" t="str">
        <f t="shared" si="3"/>
        <v>65Ni</v>
      </c>
      <c r="B84" s="2" t="str">
        <f t="shared" si="2"/>
        <v>Ni65</v>
      </c>
      <c r="C84" s="2" t="s">
        <v>1952</v>
      </c>
      <c r="D84" s="2" t="s">
        <v>32</v>
      </c>
      <c r="E84" s="2">
        <v>65</v>
      </c>
      <c r="F84" s="2"/>
      <c r="G84" s="2"/>
      <c r="H84" s="26">
        <v>1</v>
      </c>
      <c r="I84" s="26">
        <f>VLOOKUP(A84,'Anciens seuils'!$B$2:$D$786,2,FALSE)</f>
        <v>1000000</v>
      </c>
      <c r="J84" s="26">
        <f>VLOOKUP(A84,'Nouveaux seuils'!$B$7:$C$796,2,FALSE)</f>
        <v>1000000</v>
      </c>
      <c r="K84" s="27">
        <v>4000</v>
      </c>
      <c r="L84" s="27">
        <f>VLOOKUP(A84,'Anciens seuils'!$B$2:$D$786,3,FALSE)</f>
        <v>4000000000</v>
      </c>
      <c r="M84" s="27">
        <v>100000</v>
      </c>
      <c r="N84" s="27">
        <f>VLOOKUP(A84,'Nouveaux seuils'!$B$7:$F$796,5,FALSE)</f>
        <v>100000000000</v>
      </c>
      <c r="O84" s="28">
        <v>50</v>
      </c>
      <c r="P84" s="28">
        <v>5</v>
      </c>
      <c r="Q84" s="2">
        <v>4</v>
      </c>
      <c r="R84" s="2"/>
      <c r="S84" s="26">
        <v>10</v>
      </c>
      <c r="T84" s="26">
        <f>VLOOKUP(A84,'Nouveaux seuils'!$B$7:$E$796,3,FALSE)</f>
        <v>10</v>
      </c>
      <c r="U84" s="26">
        <f>VLOOKUP(A84,'Nouveaux seuils'!$B$7:$E$796,4,FALSE)</f>
        <v>10</v>
      </c>
      <c r="V84" s="30"/>
      <c r="W84" s="27" t="s">
        <v>200</v>
      </c>
      <c r="X84" s="27" t="s">
        <v>200</v>
      </c>
      <c r="Y84" s="27"/>
    </row>
    <row r="85" spans="1:25" ht="12.75" customHeight="1">
      <c r="A85" s="2" t="str">
        <f t="shared" si="3"/>
        <v>65Zn</v>
      </c>
      <c r="B85" s="2" t="str">
        <f t="shared" si="2"/>
        <v>Zn65</v>
      </c>
      <c r="C85" s="2" t="s">
        <v>1953</v>
      </c>
      <c r="D85" s="2" t="s">
        <v>34</v>
      </c>
      <c r="E85" s="2">
        <v>65</v>
      </c>
      <c r="F85" s="2"/>
      <c r="G85" s="2"/>
      <c r="H85" s="26">
        <v>1</v>
      </c>
      <c r="I85" s="26">
        <f>VLOOKUP(A85,'Anciens seuils'!$B$2:$D$786,2,FALSE)</f>
        <v>1000000</v>
      </c>
      <c r="J85" s="26">
        <f>VLOOKUP(A85,'Nouveaux seuils'!$B$7:$C$796,2,FALSE)</f>
        <v>1000000</v>
      </c>
      <c r="K85" s="27">
        <v>20000</v>
      </c>
      <c r="L85" s="27">
        <f>VLOOKUP(A85,'Anciens seuils'!$B$2:$D$786,3,FALSE)</f>
        <v>20000000000</v>
      </c>
      <c r="M85" s="27">
        <v>100000</v>
      </c>
      <c r="N85" s="27">
        <f>VLOOKUP(A85,'Nouveaux seuils'!$B$7:$F$796,5,FALSE)</f>
        <v>100000000000</v>
      </c>
      <c r="O85" s="28">
        <v>5</v>
      </c>
      <c r="P85" s="28">
        <v>0.5</v>
      </c>
      <c r="Q85" s="2">
        <v>3</v>
      </c>
      <c r="R85" s="2"/>
      <c r="S85" s="26">
        <v>10</v>
      </c>
      <c r="T85" s="26">
        <f>VLOOKUP(A85,'Nouveaux seuils'!$B$7:$E$796,3,FALSE)</f>
        <v>0.1</v>
      </c>
      <c r="U85" s="26">
        <f>VLOOKUP(A85,'Nouveaux seuils'!$B$7:$E$796,4,FALSE)</f>
        <v>10</v>
      </c>
      <c r="V85" s="30"/>
      <c r="W85" s="27" t="s">
        <v>200</v>
      </c>
      <c r="X85" s="27" t="s">
        <v>200</v>
      </c>
      <c r="Y85" s="27"/>
    </row>
    <row r="86" spans="1:25" ht="12.75" customHeight="1">
      <c r="A86" s="2" t="str">
        <f t="shared" si="3"/>
        <v>66Ga</v>
      </c>
      <c r="B86" s="2" t="str">
        <f t="shared" si="2"/>
        <v>Ga66</v>
      </c>
      <c r="C86" s="2" t="s">
        <v>1954</v>
      </c>
      <c r="D86" s="2" t="s">
        <v>35</v>
      </c>
      <c r="E86" s="2">
        <v>66</v>
      </c>
      <c r="F86" s="2"/>
      <c r="G86" s="2"/>
      <c r="H86" s="26">
        <v>0.1</v>
      </c>
      <c r="I86" s="26">
        <f>VLOOKUP(A86,'Anciens seuils'!$B$2:$D$786,2,FALSE)</f>
        <v>100000</v>
      </c>
      <c r="J86" s="26">
        <f>VLOOKUP(A86,'Nouveaux seuils'!$B$7:$C$796,2,FALSE)</f>
        <v>100000</v>
      </c>
      <c r="K86" s="27" t="s">
        <v>200</v>
      </c>
      <c r="L86" s="27" t="str">
        <f>VLOOKUP(A86,'Anciens seuils'!$B$2:$D$786,3,FALSE)</f>
        <v>NA</v>
      </c>
      <c r="M86" s="27" t="s">
        <v>200</v>
      </c>
      <c r="N86" s="27" t="str">
        <f>VLOOKUP(A86,'Nouveaux seuils'!$B$7:$F$796,5,FALSE)</f>
        <v>NA</v>
      </c>
      <c r="O86" s="28">
        <v>5</v>
      </c>
      <c r="P86" s="28">
        <v>0.5</v>
      </c>
      <c r="Q86" s="2">
        <v>3</v>
      </c>
      <c r="R86" s="2"/>
      <c r="S86" s="26">
        <v>10</v>
      </c>
      <c r="T86" s="26" t="str">
        <f>VLOOKUP(A86,'Nouveaux seuils'!$B$7:$E$796,3,FALSE)</f>
        <v>/</v>
      </c>
      <c r="U86" s="26" t="str">
        <f>VLOOKUP(A86,'Nouveaux seuils'!$B$7:$E$796,4,FALSE)</f>
        <v>/</v>
      </c>
      <c r="V86" s="30"/>
      <c r="W86" s="27" t="s">
        <v>200</v>
      </c>
      <c r="X86" s="27"/>
      <c r="Y86" s="27"/>
    </row>
    <row r="87" spans="1:25" ht="12.75" customHeight="1">
      <c r="A87" s="2" t="str">
        <f t="shared" si="3"/>
        <v>66Ge</v>
      </c>
      <c r="B87" s="2" t="str">
        <f t="shared" si="2"/>
        <v>Ge66</v>
      </c>
      <c r="C87" s="2" t="s">
        <v>1955</v>
      </c>
      <c r="D87" s="2" t="s">
        <v>36</v>
      </c>
      <c r="E87" s="2">
        <v>66</v>
      </c>
      <c r="F87" s="2"/>
      <c r="G87" s="2"/>
      <c r="H87" s="26">
        <v>1</v>
      </c>
      <c r="I87" s="26">
        <f>VLOOKUP(A87,'Anciens seuils'!$B$2:$D$786,2,FALSE)</f>
        <v>1000000</v>
      </c>
      <c r="J87" s="26">
        <f>VLOOKUP(A87,'Nouveaux seuils'!$B$7:$C$796,2,FALSE)</f>
        <v>1000000</v>
      </c>
      <c r="K87" s="27" t="s">
        <v>200</v>
      </c>
      <c r="L87" s="27" t="str">
        <f>VLOOKUP(A87,'Anciens seuils'!$B$2:$D$786,3,FALSE)</f>
        <v>NA</v>
      </c>
      <c r="M87" s="27" t="s">
        <v>200</v>
      </c>
      <c r="N87" s="27" t="str">
        <f>VLOOKUP(A87,'Nouveaux seuils'!$B$7:$F$796,5,FALSE)</f>
        <v>NA</v>
      </c>
      <c r="O87" s="28">
        <v>50</v>
      </c>
      <c r="P87" s="28">
        <v>5</v>
      </c>
      <c r="Q87" s="2">
        <v>4</v>
      </c>
      <c r="R87" s="2"/>
      <c r="S87" s="26">
        <v>10</v>
      </c>
      <c r="T87" s="26" t="str">
        <f>VLOOKUP(A87,'Nouveaux seuils'!$B$7:$E$796,3,FALSE)</f>
        <v>/</v>
      </c>
      <c r="U87" s="26" t="str">
        <f>VLOOKUP(A87,'Nouveaux seuils'!$B$7:$E$796,4,FALSE)</f>
        <v>/</v>
      </c>
      <c r="V87" s="30"/>
      <c r="W87" s="27" t="s">
        <v>200</v>
      </c>
      <c r="X87" s="27"/>
      <c r="Y87" s="27"/>
    </row>
    <row r="88" spans="1:25" ht="12.75" customHeight="1">
      <c r="A88" s="2" t="str">
        <f t="shared" si="3"/>
        <v>66Ni</v>
      </c>
      <c r="B88" s="2" t="str">
        <f t="shared" si="2"/>
        <v>Ni66</v>
      </c>
      <c r="C88" s="2" t="s">
        <v>1956</v>
      </c>
      <c r="D88" s="2" t="s">
        <v>32</v>
      </c>
      <c r="E88" s="2">
        <v>66</v>
      </c>
      <c r="F88" s="2"/>
      <c r="G88" s="2"/>
      <c r="H88" s="26">
        <v>10</v>
      </c>
      <c r="I88" s="26">
        <f>VLOOKUP(A88,'Anciens seuils'!$B$2:$D$786,2,FALSE)</f>
        <v>10000000</v>
      </c>
      <c r="J88" s="26">
        <f>VLOOKUP(A88,'Nouveaux seuils'!$B$7:$C$796,2,FALSE)</f>
        <v>10000000</v>
      </c>
      <c r="K88" s="27" t="s">
        <v>200</v>
      </c>
      <c r="L88" s="27" t="str">
        <f>VLOOKUP(A88,'Anciens seuils'!$B$2:$D$786,3,FALSE)</f>
        <v>NA</v>
      </c>
      <c r="M88" s="27" t="s">
        <v>200</v>
      </c>
      <c r="N88" s="27" t="str">
        <f>VLOOKUP(A88,'Nouveaux seuils'!$B$7:$F$796,5,FALSE)</f>
        <v>NA</v>
      </c>
      <c r="O88" s="28">
        <v>5</v>
      </c>
      <c r="P88" s="28">
        <v>0.5</v>
      </c>
      <c r="Q88" s="2">
        <v>3</v>
      </c>
      <c r="R88" s="2"/>
      <c r="S88" s="26">
        <v>10000</v>
      </c>
      <c r="T88" s="26" t="str">
        <f>VLOOKUP(A88,'Nouveaux seuils'!$B$7:$E$796,3,FALSE)</f>
        <v>/</v>
      </c>
      <c r="U88" s="26" t="str">
        <f>VLOOKUP(A88,'Nouveaux seuils'!$B$7:$E$796,4,FALSE)</f>
        <v>/</v>
      </c>
      <c r="V88" s="30"/>
      <c r="W88" s="27" t="s">
        <v>200</v>
      </c>
      <c r="X88" s="27"/>
      <c r="Y88" s="27"/>
    </row>
    <row r="89" spans="1:25" ht="12.75" customHeight="1">
      <c r="A89" s="2" t="str">
        <f t="shared" si="3"/>
        <v>67Cu</v>
      </c>
      <c r="B89" s="2" t="str">
        <f t="shared" si="2"/>
        <v>Cu67</v>
      </c>
      <c r="C89" s="2" t="s">
        <v>1957</v>
      </c>
      <c r="D89" s="2" t="s">
        <v>33</v>
      </c>
      <c r="E89" s="2">
        <v>67</v>
      </c>
      <c r="F89" s="2"/>
      <c r="G89" s="2"/>
      <c r="H89" s="26">
        <v>1</v>
      </c>
      <c r="I89" s="26">
        <f>VLOOKUP(A89,'Anciens seuils'!$B$2:$D$786,2,FALSE)</f>
        <v>1000000</v>
      </c>
      <c r="J89" s="26">
        <f>VLOOKUP(A89,'Nouveaux seuils'!$B$7:$C$796,2,FALSE)</f>
        <v>1000000</v>
      </c>
      <c r="K89" s="27">
        <v>100000</v>
      </c>
      <c r="L89" s="27">
        <f>VLOOKUP(A89,'Anciens seuils'!$B$2:$D$786,3,FALSE)</f>
        <v>100000000000</v>
      </c>
      <c r="M89" s="27">
        <v>700000</v>
      </c>
      <c r="N89" s="27">
        <f>VLOOKUP(A89,'Nouveaux seuils'!$B$7:$F$796,5,FALSE)</f>
        <v>700000000000</v>
      </c>
      <c r="O89" s="28">
        <v>5</v>
      </c>
      <c r="P89" s="28">
        <v>0.5</v>
      </c>
      <c r="Q89" s="2">
        <v>3</v>
      </c>
      <c r="R89" s="2"/>
      <c r="S89" s="26">
        <v>100</v>
      </c>
      <c r="T89" s="26" t="str">
        <f>VLOOKUP(A89,'Nouveaux seuils'!$B$7:$E$796,3,FALSE)</f>
        <v>/</v>
      </c>
      <c r="U89" s="26" t="str">
        <f>VLOOKUP(A89,'Nouveaux seuils'!$B$7:$E$796,4,FALSE)</f>
        <v>/</v>
      </c>
      <c r="V89" s="30"/>
      <c r="W89" s="27" t="s">
        <v>200</v>
      </c>
      <c r="X89" s="27" t="s">
        <v>200</v>
      </c>
      <c r="Y89" s="27"/>
    </row>
    <row r="90" spans="1:25" ht="12.75" customHeight="1">
      <c r="A90" s="2" t="str">
        <f t="shared" si="3"/>
        <v>67Ga</v>
      </c>
      <c r="B90" s="2" t="str">
        <f t="shared" si="2"/>
        <v>Ga67</v>
      </c>
      <c r="C90" s="2" t="s">
        <v>1958</v>
      </c>
      <c r="D90" s="2" t="s">
        <v>35</v>
      </c>
      <c r="E90" s="2">
        <v>67</v>
      </c>
      <c r="F90" s="2"/>
      <c r="G90" s="2"/>
      <c r="H90" s="26">
        <v>1</v>
      </c>
      <c r="I90" s="26">
        <f>VLOOKUP(A90,'Anciens seuils'!$B$2:$D$786,2,FALSE)</f>
        <v>1000000</v>
      </c>
      <c r="J90" s="26">
        <f>VLOOKUP(A90,'Nouveaux seuils'!$B$7:$C$796,2,FALSE)</f>
        <v>1000000</v>
      </c>
      <c r="K90" s="27">
        <v>70000</v>
      </c>
      <c r="L90" s="27">
        <f>VLOOKUP(A90,'Anciens seuils'!$B$2:$D$786,3,FALSE)</f>
        <v>70000000000</v>
      </c>
      <c r="M90" s="27">
        <v>500000</v>
      </c>
      <c r="N90" s="27">
        <f>VLOOKUP(A90,'Nouveaux seuils'!$B$7:$F$796,5,FALSE)</f>
        <v>500000000000</v>
      </c>
      <c r="O90" s="28">
        <v>5</v>
      </c>
      <c r="P90" s="28">
        <v>0.5</v>
      </c>
      <c r="Q90" s="2">
        <v>3</v>
      </c>
      <c r="R90" s="2"/>
      <c r="S90" s="26">
        <v>100</v>
      </c>
      <c r="T90" s="26" t="str">
        <f>VLOOKUP(A90,'Nouveaux seuils'!$B$7:$E$796,3,FALSE)</f>
        <v>/</v>
      </c>
      <c r="U90" s="26" t="str">
        <f>VLOOKUP(A90,'Nouveaux seuils'!$B$7:$E$796,4,FALSE)</f>
        <v>/</v>
      </c>
      <c r="V90" s="30"/>
      <c r="W90" s="27" t="s">
        <v>200</v>
      </c>
      <c r="X90" s="27" t="s">
        <v>200</v>
      </c>
      <c r="Y90" s="27"/>
    </row>
    <row r="91" spans="1:25" ht="12.75" customHeight="1">
      <c r="A91" s="2" t="str">
        <f t="shared" si="3"/>
        <v>67Ge</v>
      </c>
      <c r="B91" s="2" t="str">
        <f t="shared" si="2"/>
        <v>Ge67</v>
      </c>
      <c r="C91" s="2" t="s">
        <v>1959</v>
      </c>
      <c r="D91" s="2" t="s">
        <v>36</v>
      </c>
      <c r="E91" s="2">
        <v>67</v>
      </c>
      <c r="F91" s="2"/>
      <c r="G91" s="2"/>
      <c r="H91" s="26">
        <v>0.1</v>
      </c>
      <c r="I91" s="26">
        <f>VLOOKUP(A91,'Anciens seuils'!$B$2:$D$786,2,FALSE)</f>
        <v>100000</v>
      </c>
      <c r="J91" s="26">
        <f>VLOOKUP(A91,'Nouveaux seuils'!$B$7:$C$796,2,FALSE)</f>
        <v>100000</v>
      </c>
      <c r="K91" s="27" t="s">
        <v>200</v>
      </c>
      <c r="L91" s="27" t="str">
        <f>VLOOKUP(A91,'Anciens seuils'!$B$2:$D$786,3,FALSE)</f>
        <v>NA</v>
      </c>
      <c r="M91" s="27" t="s">
        <v>200</v>
      </c>
      <c r="N91" s="27" t="str">
        <f>VLOOKUP(A91,'Nouveaux seuils'!$B$7:$F$796,5,FALSE)</f>
        <v>NA</v>
      </c>
      <c r="O91" s="28">
        <v>50</v>
      </c>
      <c r="P91" s="28">
        <v>5</v>
      </c>
      <c r="Q91" s="2">
        <v>4</v>
      </c>
      <c r="R91" s="2"/>
      <c r="S91" s="26">
        <v>10</v>
      </c>
      <c r="T91" s="26" t="str">
        <f>VLOOKUP(A91,'Nouveaux seuils'!$B$7:$E$796,3,FALSE)</f>
        <v>/</v>
      </c>
      <c r="U91" s="26" t="str">
        <f>VLOOKUP(A91,'Nouveaux seuils'!$B$7:$E$796,4,FALSE)</f>
        <v>/</v>
      </c>
      <c r="V91" s="30"/>
      <c r="W91" s="27" t="s">
        <v>200</v>
      </c>
      <c r="X91" s="27"/>
      <c r="Y91" s="27"/>
    </row>
    <row r="92" spans="1:25" ht="12.75" customHeight="1">
      <c r="A92" s="2" t="str">
        <f t="shared" si="3"/>
        <v>68Ga</v>
      </c>
      <c r="B92" s="2" t="str">
        <f t="shared" si="2"/>
        <v>Ga68</v>
      </c>
      <c r="C92" s="2" t="s">
        <v>1960</v>
      </c>
      <c r="D92" s="2" t="s">
        <v>35</v>
      </c>
      <c r="E92" s="2">
        <v>68</v>
      </c>
      <c r="F92" s="2"/>
      <c r="G92" s="2"/>
      <c r="H92" s="26">
        <v>0.1</v>
      </c>
      <c r="I92" s="26">
        <f>VLOOKUP(A92,'Anciens seuils'!$B$2:$D$786,2,FALSE)</f>
        <v>100000</v>
      </c>
      <c r="J92" s="26">
        <f>VLOOKUP(A92,'Nouveaux seuils'!$B$7:$C$796,2,FALSE)</f>
        <v>100000</v>
      </c>
      <c r="K92" s="27">
        <v>5000</v>
      </c>
      <c r="L92" s="27">
        <f>VLOOKUP(A92,'Anciens seuils'!$B$2:$D$786,3,FALSE)</f>
        <v>5000000000</v>
      </c>
      <c r="M92" s="27">
        <v>70000</v>
      </c>
      <c r="N92" s="27">
        <f>VLOOKUP(A92,'Nouveaux seuils'!$B$7:$F$796,5,FALSE)</f>
        <v>70000000000</v>
      </c>
      <c r="O92" s="28">
        <v>50</v>
      </c>
      <c r="P92" s="28">
        <v>5</v>
      </c>
      <c r="Q92" s="2">
        <v>4</v>
      </c>
      <c r="R92" s="2"/>
      <c r="S92" s="26">
        <v>10</v>
      </c>
      <c r="T92" s="26" t="str">
        <f>VLOOKUP(A92,'Nouveaux seuils'!$B$7:$E$796,3,FALSE)</f>
        <v>/</v>
      </c>
      <c r="U92" s="26" t="str">
        <f>VLOOKUP(A92,'Nouveaux seuils'!$B$7:$E$796,4,FALSE)</f>
        <v>/</v>
      </c>
      <c r="V92" s="30"/>
      <c r="W92" s="27" t="s">
        <v>200</v>
      </c>
      <c r="X92" s="27" t="s">
        <v>200</v>
      </c>
      <c r="Y92" s="27"/>
    </row>
    <row r="93" spans="1:25" ht="12.75" customHeight="1">
      <c r="A93" s="2" t="str">
        <f t="shared" si="3"/>
        <v>68Ge</v>
      </c>
      <c r="B93" s="2" t="str">
        <f t="shared" si="2"/>
        <v>Ge68</v>
      </c>
      <c r="C93" s="2" t="s">
        <v>1961</v>
      </c>
      <c r="D93" s="2" t="s">
        <v>36</v>
      </c>
      <c r="E93" s="2">
        <v>68</v>
      </c>
      <c r="F93" s="2"/>
      <c r="G93" s="2"/>
      <c r="H93" s="26">
        <v>0.1</v>
      </c>
      <c r="I93" s="26">
        <f>VLOOKUP(A93,'Anciens seuils'!$B$2:$D$786,2,FALSE)</f>
        <v>100000</v>
      </c>
      <c r="J93" s="26">
        <f>VLOOKUP(A93,'Nouveaux seuils'!$B$7:$C$796,2,FALSE)</f>
        <v>100000</v>
      </c>
      <c r="K93" s="27">
        <v>5000</v>
      </c>
      <c r="L93" s="27">
        <v>5000000000</v>
      </c>
      <c r="M93" s="27">
        <v>70000</v>
      </c>
      <c r="N93" s="27">
        <f>VLOOKUP(A93,'Nouveaux seuils'!$B$7:$F$796,5,FALSE)</f>
        <v>70000000000</v>
      </c>
      <c r="O93" s="28">
        <v>5</v>
      </c>
      <c r="P93" s="28">
        <v>0.05</v>
      </c>
      <c r="Q93" s="2">
        <v>2</v>
      </c>
      <c r="R93" s="13" t="s">
        <v>17</v>
      </c>
      <c r="S93" s="26">
        <v>10</v>
      </c>
      <c r="T93" s="26" t="str">
        <f>VLOOKUP(A93,'Nouveaux seuils'!$B$7:$E$796,3,FALSE)</f>
        <v>/</v>
      </c>
      <c r="U93" s="26" t="str">
        <f>VLOOKUP(A93,'Nouveaux seuils'!$B$7:$E$796,4,FALSE)</f>
        <v>/</v>
      </c>
      <c r="V93" s="30"/>
      <c r="W93" s="27" t="s">
        <v>129</v>
      </c>
      <c r="X93" s="27" t="s">
        <v>200</v>
      </c>
      <c r="Y93" s="27"/>
    </row>
    <row r="94" spans="1:25" ht="12.75" customHeight="1">
      <c r="A94" s="2" t="str">
        <f t="shared" si="3"/>
        <v>69As</v>
      </c>
      <c r="B94" s="2" t="str">
        <f t="shared" si="2"/>
        <v>As69</v>
      </c>
      <c r="C94" s="2" t="s">
        <v>1962</v>
      </c>
      <c r="D94" s="2" t="s">
        <v>37</v>
      </c>
      <c r="E94" s="2">
        <v>69</v>
      </c>
      <c r="F94" s="2"/>
      <c r="G94" s="2"/>
      <c r="H94" s="26">
        <v>0.1</v>
      </c>
      <c r="I94" s="26">
        <f>VLOOKUP(A94,'Anciens seuils'!$B$2:$D$786,2,FALSE)</f>
        <v>100000</v>
      </c>
      <c r="J94" s="26">
        <f>VLOOKUP(A94,'Nouveaux seuils'!$B$7:$C$796,2,FALSE)</f>
        <v>100000</v>
      </c>
      <c r="K94" s="27" t="s">
        <v>200</v>
      </c>
      <c r="L94" s="27" t="str">
        <f>VLOOKUP(A94,'Anciens seuils'!$B$2:$D$786,3,FALSE)</f>
        <v>NA</v>
      </c>
      <c r="M94" s="27" t="s">
        <v>200</v>
      </c>
      <c r="N94" s="27" t="str">
        <f>VLOOKUP(A94,'Nouveaux seuils'!$B$7:$F$796,5,FALSE)</f>
        <v>NA</v>
      </c>
      <c r="O94" s="28">
        <v>50</v>
      </c>
      <c r="P94" s="28">
        <v>5</v>
      </c>
      <c r="Q94" s="2">
        <v>4</v>
      </c>
      <c r="R94" s="2"/>
      <c r="S94" s="26">
        <v>10</v>
      </c>
      <c r="T94" s="26" t="str">
        <f>VLOOKUP(A94,'Nouveaux seuils'!$B$7:$E$796,3,FALSE)</f>
        <v>/</v>
      </c>
      <c r="U94" s="26" t="str">
        <f>VLOOKUP(A94,'Nouveaux seuils'!$B$7:$E$796,4,FALSE)</f>
        <v>/</v>
      </c>
      <c r="V94" s="30"/>
      <c r="W94" s="27" t="s">
        <v>200</v>
      </c>
      <c r="X94" s="27"/>
      <c r="Y94" s="27"/>
    </row>
    <row r="95" spans="1:25" ht="12.75" customHeight="1">
      <c r="A95" s="2" t="str">
        <f t="shared" si="3"/>
        <v>69Ge</v>
      </c>
      <c r="B95" s="2" t="str">
        <f t="shared" si="2"/>
        <v>Ge69</v>
      </c>
      <c r="C95" s="2" t="s">
        <v>1963</v>
      </c>
      <c r="D95" s="2" t="s">
        <v>36</v>
      </c>
      <c r="E95" s="2">
        <v>69</v>
      </c>
      <c r="F95" s="2"/>
      <c r="G95" s="2"/>
      <c r="H95" s="26">
        <v>1</v>
      </c>
      <c r="I95" s="26">
        <f>VLOOKUP(A95,'Anciens seuils'!$B$2:$D$786,2,FALSE)</f>
        <v>1000000</v>
      </c>
      <c r="J95" s="26">
        <f>VLOOKUP(A95,'Nouveaux seuils'!$B$7:$C$796,2,FALSE)</f>
        <v>1000000</v>
      </c>
      <c r="K95" s="27" t="s">
        <v>200</v>
      </c>
      <c r="L95" s="27" t="str">
        <f>VLOOKUP(A95,'Anciens seuils'!$B$2:$D$786,3,FALSE)</f>
        <v>NA</v>
      </c>
      <c r="M95" s="27" t="s">
        <v>200</v>
      </c>
      <c r="N95" s="27" t="str">
        <f>VLOOKUP(A95,'Nouveaux seuils'!$B$7:$F$796,5,FALSE)</f>
        <v>NA</v>
      </c>
      <c r="O95" s="28">
        <v>5</v>
      </c>
      <c r="P95" s="28">
        <v>0.5</v>
      </c>
      <c r="Q95" s="2">
        <v>3</v>
      </c>
      <c r="R95" s="2"/>
      <c r="S95" s="26">
        <v>10</v>
      </c>
      <c r="T95" s="26" t="str">
        <f>VLOOKUP(A95,'Nouveaux seuils'!$B$7:$E$796,3,FALSE)</f>
        <v>/</v>
      </c>
      <c r="U95" s="26" t="str">
        <f>VLOOKUP(A95,'Nouveaux seuils'!$B$7:$E$796,4,FALSE)</f>
        <v>/</v>
      </c>
      <c r="V95" s="30"/>
      <c r="W95" s="27" t="s">
        <v>200</v>
      </c>
      <c r="X95" s="27"/>
      <c r="Y95" s="27"/>
    </row>
    <row r="96" spans="1:25" ht="12.75" customHeight="1">
      <c r="A96" s="2" t="str">
        <f t="shared" si="3"/>
        <v>69Zn m</v>
      </c>
      <c r="B96" s="2" t="str">
        <f t="shared" si="2"/>
        <v>Zn69 m</v>
      </c>
      <c r="C96" s="2" t="s">
        <v>1964</v>
      </c>
      <c r="D96" s="2" t="s">
        <v>34</v>
      </c>
      <c r="E96" s="2">
        <v>69</v>
      </c>
      <c r="F96" s="2" t="s">
        <v>156</v>
      </c>
      <c r="G96" s="2"/>
      <c r="H96" s="26">
        <v>1</v>
      </c>
      <c r="I96" s="26">
        <f>VLOOKUP(A96,'Anciens seuils'!$B$2:$D$786,2,FALSE)</f>
        <v>1000000</v>
      </c>
      <c r="J96" s="26">
        <f>VLOOKUP(A96,'Nouveaux seuils'!$B$7:$C$796,2,FALSE)</f>
        <v>1000000</v>
      </c>
      <c r="K96" s="27">
        <v>30000</v>
      </c>
      <c r="L96" s="27">
        <v>30000000000</v>
      </c>
      <c r="M96" s="27">
        <v>200000</v>
      </c>
      <c r="N96" s="27">
        <f>VLOOKUP(A96,'Nouveaux seuils'!$B$7:$F$796,5,FALSE)</f>
        <v>200000000000</v>
      </c>
      <c r="O96" s="28">
        <v>5</v>
      </c>
      <c r="P96" s="28">
        <v>0.5</v>
      </c>
      <c r="Q96" s="2">
        <v>3</v>
      </c>
      <c r="R96" s="2"/>
      <c r="S96" s="26">
        <v>100</v>
      </c>
      <c r="T96" s="26">
        <f>VLOOKUP(A96,'Nouveaux seuils'!$B$7:$E$796,3,FALSE)</f>
        <v>10</v>
      </c>
      <c r="U96" s="26">
        <f>VLOOKUP(A96,'Nouveaux seuils'!$B$7:$E$796,4,FALSE)</f>
        <v>100</v>
      </c>
      <c r="V96" s="30"/>
      <c r="W96" s="27" t="s">
        <v>129</v>
      </c>
      <c r="X96" s="27" t="s">
        <v>200</v>
      </c>
      <c r="Y96" s="27"/>
    </row>
    <row r="97" spans="1:25" ht="12.75" customHeight="1">
      <c r="A97" s="2" t="str">
        <f t="shared" si="3"/>
        <v>69Zn</v>
      </c>
      <c r="B97" s="2" t="str">
        <f t="shared" si="2"/>
        <v>Zn69</v>
      </c>
      <c r="C97" s="2" t="s">
        <v>1965</v>
      </c>
      <c r="D97" s="2" t="s">
        <v>34</v>
      </c>
      <c r="E97" s="2">
        <v>69</v>
      </c>
      <c r="F97" s="2"/>
      <c r="G97" s="2"/>
      <c r="H97" s="26">
        <v>1</v>
      </c>
      <c r="I97" s="26">
        <f>VLOOKUP(A97,'Anciens seuils'!$B$2:$D$786,2,FALSE)</f>
        <v>1000000</v>
      </c>
      <c r="J97" s="26">
        <f>VLOOKUP(A97,'Nouveaux seuils'!$B$7:$C$796,2,FALSE)</f>
        <v>1000000</v>
      </c>
      <c r="K97" s="27">
        <v>30000</v>
      </c>
      <c r="L97" s="27">
        <f>VLOOKUP(A97,'Anciens seuils'!$B$2:$D$786,3,FALSE)</f>
        <v>30000000000</v>
      </c>
      <c r="M97" s="27">
        <v>30000000</v>
      </c>
      <c r="N97" s="27">
        <f>VLOOKUP(A97,'Nouveaux seuils'!$B$7:$F$796,5,FALSE)</f>
        <v>30000000000000</v>
      </c>
      <c r="O97" s="28">
        <v>50</v>
      </c>
      <c r="P97" s="28">
        <v>5</v>
      </c>
      <c r="Q97" s="2">
        <v>4</v>
      </c>
      <c r="R97" s="2"/>
      <c r="S97" s="26">
        <v>10000</v>
      </c>
      <c r="T97" s="26">
        <f>VLOOKUP(A97,'Nouveaux seuils'!$B$7:$E$796,3,FALSE)</f>
        <v>1000</v>
      </c>
      <c r="U97" s="26">
        <f>VLOOKUP(A97,'Nouveaux seuils'!$B$7:$E$796,4,FALSE)</f>
        <v>10000</v>
      </c>
      <c r="V97" s="30"/>
      <c r="W97" s="27" t="s">
        <v>200</v>
      </c>
      <c r="X97" s="27" t="s">
        <v>200</v>
      </c>
      <c r="Y97" s="27"/>
    </row>
    <row r="98" spans="1:25" ht="12.75" customHeight="1">
      <c r="A98" s="2" t="str">
        <f t="shared" si="3"/>
        <v>70As</v>
      </c>
      <c r="B98" s="2" t="str">
        <f t="shared" si="2"/>
        <v>As70</v>
      </c>
      <c r="C98" s="2" t="s">
        <v>1966</v>
      </c>
      <c r="D98" s="2" t="s">
        <v>37</v>
      </c>
      <c r="E98" s="2">
        <v>70</v>
      </c>
      <c r="F98" s="2"/>
      <c r="G98" s="2"/>
      <c r="H98" s="26">
        <v>0.1</v>
      </c>
      <c r="I98" s="26">
        <f>VLOOKUP(A98,'Anciens seuils'!$B$2:$D$786,2,FALSE)</f>
        <v>100000</v>
      </c>
      <c r="J98" s="26">
        <f>VLOOKUP(A98,'Nouveaux seuils'!$B$7:$C$796,2,FALSE)</f>
        <v>100000</v>
      </c>
      <c r="K98" s="27" t="s">
        <v>200</v>
      </c>
      <c r="L98" s="27" t="str">
        <f>VLOOKUP(A98,'Anciens seuils'!$B$2:$D$786,3,FALSE)</f>
        <v>NA</v>
      </c>
      <c r="M98" s="27" t="s">
        <v>200</v>
      </c>
      <c r="N98" s="27" t="str">
        <f>VLOOKUP(A98,'Nouveaux seuils'!$B$7:$F$796,5,FALSE)</f>
        <v>NA</v>
      </c>
      <c r="O98" s="28">
        <v>50</v>
      </c>
      <c r="P98" s="28">
        <v>5</v>
      </c>
      <c r="Q98" s="2">
        <v>4</v>
      </c>
      <c r="R98" s="2"/>
      <c r="S98" s="26">
        <v>10</v>
      </c>
      <c r="T98" s="26" t="str">
        <f>VLOOKUP(A98,'Nouveaux seuils'!$B$7:$E$796,3,FALSE)</f>
        <v>/</v>
      </c>
      <c r="U98" s="26" t="str">
        <f>VLOOKUP(A98,'Nouveaux seuils'!$B$7:$E$796,4,FALSE)</f>
        <v>/</v>
      </c>
      <c r="V98" s="30"/>
      <c r="W98" s="27" t="s">
        <v>200</v>
      </c>
      <c r="X98" s="27"/>
      <c r="Y98" s="27"/>
    </row>
    <row r="99" spans="1:25" ht="12.75" customHeight="1">
      <c r="A99" s="2" t="str">
        <f t="shared" si="3"/>
        <v>70Ga</v>
      </c>
      <c r="B99" s="2" t="str">
        <f t="shared" si="2"/>
        <v>Ga70</v>
      </c>
      <c r="C99" s="2" t="s">
        <v>1967</v>
      </c>
      <c r="D99" s="2" t="s">
        <v>35</v>
      </c>
      <c r="E99" s="2">
        <v>70</v>
      </c>
      <c r="F99" s="2"/>
      <c r="G99" s="2"/>
      <c r="H99" s="26">
        <v>1</v>
      </c>
      <c r="I99" s="26">
        <f>VLOOKUP(A99,'Anciens seuils'!$B$2:$D$786,2,FALSE)</f>
        <v>1000000</v>
      </c>
      <c r="J99" s="26">
        <f>VLOOKUP(A99,'Nouveaux seuils'!$B$7:$C$796,2,FALSE)</f>
        <v>1000000</v>
      </c>
      <c r="K99" s="27" t="s">
        <v>200</v>
      </c>
      <c r="L99" s="27" t="str">
        <f>VLOOKUP(A99,'Anciens seuils'!$B$2:$D$786,3,FALSE)</f>
        <v>NA</v>
      </c>
      <c r="M99" s="27" t="s">
        <v>200</v>
      </c>
      <c r="N99" s="27" t="str">
        <f>VLOOKUP(A99,'Nouveaux seuils'!$B$7:$F$796,5,FALSE)</f>
        <v>NA</v>
      </c>
      <c r="O99" s="28">
        <v>50</v>
      </c>
      <c r="P99" s="28">
        <v>5</v>
      </c>
      <c r="Q99" s="2">
        <v>4</v>
      </c>
      <c r="R99" s="2"/>
      <c r="S99" s="26">
        <v>1000</v>
      </c>
      <c r="T99" s="26" t="str">
        <f>VLOOKUP(A99,'Nouveaux seuils'!$B$7:$E$796,3,FALSE)</f>
        <v>/</v>
      </c>
      <c r="U99" s="26" t="str">
        <f>VLOOKUP(A99,'Nouveaux seuils'!$B$7:$E$796,4,FALSE)</f>
        <v>/</v>
      </c>
      <c r="V99" s="30"/>
      <c r="W99" s="27" t="s">
        <v>200</v>
      </c>
      <c r="X99" s="27"/>
      <c r="Y99" s="27"/>
    </row>
    <row r="100" spans="1:25" ht="12.75" customHeight="1">
      <c r="A100" s="2" t="str">
        <f t="shared" si="3"/>
        <v>70Se</v>
      </c>
      <c r="B100" s="2" t="str">
        <f t="shared" si="2"/>
        <v>Se70</v>
      </c>
      <c r="C100" s="2" t="s">
        <v>1968</v>
      </c>
      <c r="D100" s="2" t="s">
        <v>38</v>
      </c>
      <c r="E100" s="2">
        <v>70</v>
      </c>
      <c r="F100" s="2"/>
      <c r="G100" s="2"/>
      <c r="H100" s="26">
        <v>1</v>
      </c>
      <c r="I100" s="26">
        <f>VLOOKUP(A100,'Anciens seuils'!$B$2:$D$786,2,FALSE)</f>
        <v>1000000</v>
      </c>
      <c r="J100" s="26">
        <f>VLOOKUP(A100,'Nouveaux seuils'!$B$7:$C$796,2,FALSE)</f>
        <v>1000000</v>
      </c>
      <c r="K100" s="27" t="s">
        <v>200</v>
      </c>
      <c r="L100" s="27" t="str">
        <f>VLOOKUP(A100,'Anciens seuils'!$B$2:$D$786,3,FALSE)</f>
        <v>NA</v>
      </c>
      <c r="M100" s="27" t="s">
        <v>200</v>
      </c>
      <c r="N100" s="27" t="str">
        <f>VLOOKUP(A100,'Nouveaux seuils'!$B$7:$F$796,5,FALSE)</f>
        <v>NA</v>
      </c>
      <c r="O100" s="28">
        <v>50</v>
      </c>
      <c r="P100" s="28">
        <v>5</v>
      </c>
      <c r="Q100" s="2">
        <v>4</v>
      </c>
      <c r="R100" s="2"/>
      <c r="S100" s="26">
        <v>10</v>
      </c>
      <c r="T100" s="26" t="str">
        <f>VLOOKUP(A100,'Nouveaux seuils'!$B$7:$E$796,3,FALSE)</f>
        <v>/</v>
      </c>
      <c r="U100" s="26" t="str">
        <f>VLOOKUP(A100,'Nouveaux seuils'!$B$7:$E$796,4,FALSE)</f>
        <v>/</v>
      </c>
      <c r="V100" s="30"/>
      <c r="W100" s="27" t="s">
        <v>200</v>
      </c>
      <c r="X100" s="27"/>
      <c r="Y100" s="27"/>
    </row>
    <row r="101" spans="1:25" ht="12.75" customHeight="1">
      <c r="A101" s="2" t="str">
        <f t="shared" si="3"/>
        <v>71As</v>
      </c>
      <c r="B101" s="2" t="str">
        <f t="shared" si="2"/>
        <v>As71</v>
      </c>
      <c r="C101" s="2" t="s">
        <v>1969</v>
      </c>
      <c r="D101" s="2" t="s">
        <v>37</v>
      </c>
      <c r="E101" s="2">
        <v>71</v>
      </c>
      <c r="F101" s="2"/>
      <c r="G101" s="2"/>
      <c r="H101" s="26">
        <v>1</v>
      </c>
      <c r="I101" s="26">
        <f>VLOOKUP(A101,'Anciens seuils'!$B$2:$D$786,2,FALSE)</f>
        <v>1000000</v>
      </c>
      <c r="J101" s="26">
        <f>VLOOKUP(A101,'Nouveaux seuils'!$B$7:$C$796,2,FALSE)</f>
        <v>1000000</v>
      </c>
      <c r="K101" s="27" t="s">
        <v>200</v>
      </c>
      <c r="L101" s="27" t="str">
        <f>VLOOKUP(A101,'Anciens seuils'!$B$2:$D$786,3,FALSE)</f>
        <v>NA</v>
      </c>
      <c r="M101" s="27" t="s">
        <v>200</v>
      </c>
      <c r="N101" s="27" t="str">
        <f>VLOOKUP(A101,'Nouveaux seuils'!$B$7:$F$796,5,FALSE)</f>
        <v>NA</v>
      </c>
      <c r="O101" s="28">
        <v>5</v>
      </c>
      <c r="P101" s="28">
        <v>0.5</v>
      </c>
      <c r="Q101" s="2">
        <v>3</v>
      </c>
      <c r="R101" s="2"/>
      <c r="S101" s="26">
        <v>10</v>
      </c>
      <c r="T101" s="26" t="str">
        <f>VLOOKUP(A101,'Nouveaux seuils'!$B$7:$E$796,3,FALSE)</f>
        <v>/</v>
      </c>
      <c r="U101" s="26" t="str">
        <f>VLOOKUP(A101,'Nouveaux seuils'!$B$7:$E$796,4,FALSE)</f>
        <v>/</v>
      </c>
      <c r="V101" s="30"/>
      <c r="W101" s="27" t="s">
        <v>200</v>
      </c>
      <c r="X101" s="27"/>
      <c r="Y101" s="27"/>
    </row>
    <row r="102" spans="1:25" ht="12.75" customHeight="1">
      <c r="A102" s="2" t="str">
        <f t="shared" si="3"/>
        <v>71Ge</v>
      </c>
      <c r="B102" s="2" t="str">
        <f t="shared" si="2"/>
        <v>Ge71</v>
      </c>
      <c r="C102" s="2" t="s">
        <v>1970</v>
      </c>
      <c r="D102" s="2" t="s">
        <v>36</v>
      </c>
      <c r="E102" s="2">
        <v>71</v>
      </c>
      <c r="F102" s="2"/>
      <c r="G102" s="2"/>
      <c r="H102" s="26">
        <v>100</v>
      </c>
      <c r="I102" s="26">
        <f>VLOOKUP(A102,'Anciens seuils'!$B$2:$D$786,2,FALSE)</f>
        <v>100000000</v>
      </c>
      <c r="J102" s="26">
        <f>VLOOKUP(A102,'Nouveaux seuils'!$B$7:$C$796,2,FALSE)</f>
        <v>100000000</v>
      </c>
      <c r="K102" s="27">
        <v>400000</v>
      </c>
      <c r="L102" s="27">
        <f>VLOOKUP(A102,'Anciens seuils'!$B$2:$D$786,3,FALSE)</f>
        <v>400000000000</v>
      </c>
      <c r="M102" s="27">
        <v>1000000000</v>
      </c>
      <c r="N102" s="27">
        <f>VLOOKUP(A102,'Nouveaux seuils'!$B$7:$F$796,5,FALSE)</f>
        <v>1000000000000000</v>
      </c>
      <c r="O102" s="28">
        <v>50</v>
      </c>
      <c r="P102" s="28">
        <v>5</v>
      </c>
      <c r="Q102" s="2">
        <v>4</v>
      </c>
      <c r="R102" s="2"/>
      <c r="S102" s="26">
        <v>10000</v>
      </c>
      <c r="T102" s="26">
        <f>VLOOKUP(A102,'Nouveaux seuils'!$B$7:$E$796,3,FALSE)</f>
        <v>10000</v>
      </c>
      <c r="U102" s="26">
        <f>VLOOKUP(A102,'Nouveaux seuils'!$B$7:$E$796,4,FALSE)</f>
        <v>10000</v>
      </c>
      <c r="V102" s="30"/>
      <c r="W102" s="27" t="s">
        <v>200</v>
      </c>
      <c r="X102" s="27" t="s">
        <v>200</v>
      </c>
      <c r="Y102" s="27"/>
    </row>
    <row r="103" spans="1:25" ht="12.75" customHeight="1">
      <c r="A103" s="2" t="str">
        <f t="shared" si="3"/>
        <v>71Zn m</v>
      </c>
      <c r="B103" s="2" t="str">
        <f t="shared" si="2"/>
        <v>Zn71 m</v>
      </c>
      <c r="C103" s="2" t="s">
        <v>1971</v>
      </c>
      <c r="D103" s="2" t="s">
        <v>34</v>
      </c>
      <c r="E103" s="2">
        <v>71</v>
      </c>
      <c r="F103" s="2" t="s">
        <v>156</v>
      </c>
      <c r="G103" s="2"/>
      <c r="H103" s="26">
        <v>1</v>
      </c>
      <c r="I103" s="26">
        <f>VLOOKUP(A103,'Anciens seuils'!$B$2:$D$786,2,FALSE)</f>
        <v>1000000</v>
      </c>
      <c r="J103" s="26">
        <f>VLOOKUP(A103,'Nouveaux seuils'!$B$7:$C$796,2,FALSE)</f>
        <v>1000000</v>
      </c>
      <c r="K103" s="27" t="s">
        <v>200</v>
      </c>
      <c r="L103" s="27" t="str">
        <f>VLOOKUP(A103,'Anciens seuils'!$B$2:$D$786,3,FALSE)</f>
        <v>NA</v>
      </c>
      <c r="M103" s="27" t="s">
        <v>200</v>
      </c>
      <c r="N103" s="27" t="str">
        <f>VLOOKUP(A103,'Nouveaux seuils'!$B$7:$F$796,5,FALSE)</f>
        <v>NA</v>
      </c>
      <c r="O103" s="28">
        <v>50</v>
      </c>
      <c r="P103" s="28">
        <v>5</v>
      </c>
      <c r="Q103" s="2">
        <v>4</v>
      </c>
      <c r="R103" s="2"/>
      <c r="S103" s="26">
        <v>10</v>
      </c>
      <c r="T103" s="26" t="str">
        <f>VLOOKUP(A103,'Nouveaux seuils'!$B$7:$E$796,3,FALSE)</f>
        <v>/</v>
      </c>
      <c r="U103" s="26" t="str">
        <f>VLOOKUP(A103,'Nouveaux seuils'!$B$7:$E$796,4,FALSE)</f>
        <v>/</v>
      </c>
      <c r="V103" s="30"/>
      <c r="W103" s="27" t="s">
        <v>200</v>
      </c>
      <c r="X103" s="27"/>
      <c r="Y103" s="27"/>
    </row>
    <row r="104" spans="1:25" ht="12.75" customHeight="1">
      <c r="A104" s="2" t="str">
        <f t="shared" si="3"/>
        <v>72As</v>
      </c>
      <c r="B104" s="2" t="str">
        <f t="shared" si="2"/>
        <v>As72</v>
      </c>
      <c r="C104" s="2" t="s">
        <v>1972</v>
      </c>
      <c r="D104" s="2" t="s">
        <v>37</v>
      </c>
      <c r="E104" s="2">
        <v>72</v>
      </c>
      <c r="F104" s="2"/>
      <c r="G104" s="2"/>
      <c r="H104" s="26">
        <v>0.1</v>
      </c>
      <c r="I104" s="26">
        <f>VLOOKUP(A104,'Anciens seuils'!$B$2:$D$786,2,FALSE)</f>
        <v>100000</v>
      </c>
      <c r="J104" s="26">
        <f>VLOOKUP(A104,'Nouveaux seuils'!$B$7:$C$796,2,FALSE)</f>
        <v>100000</v>
      </c>
      <c r="K104" s="27">
        <v>3000</v>
      </c>
      <c r="L104" s="27">
        <f>VLOOKUP(A104,'Anciens seuils'!$B$2:$D$786,3,FALSE)</f>
        <v>3000000000</v>
      </c>
      <c r="M104" s="27">
        <v>40000</v>
      </c>
      <c r="N104" s="27">
        <f>VLOOKUP(A104,'Nouveaux seuils'!$B$7:$F$796,5,FALSE)</f>
        <v>40000000000</v>
      </c>
      <c r="O104" s="28">
        <v>5</v>
      </c>
      <c r="P104" s="28">
        <v>0.5</v>
      </c>
      <c r="Q104" s="2">
        <v>3</v>
      </c>
      <c r="R104" s="2"/>
      <c r="S104" s="26">
        <v>10</v>
      </c>
      <c r="T104" s="26" t="str">
        <f>VLOOKUP(A104,'Nouveaux seuils'!$B$7:$E$796,3,FALSE)</f>
        <v>/</v>
      </c>
      <c r="U104" s="26" t="str">
        <f>VLOOKUP(A104,'Nouveaux seuils'!$B$7:$E$796,4,FALSE)</f>
        <v>/</v>
      </c>
      <c r="V104" s="30"/>
      <c r="W104" s="27" t="s">
        <v>200</v>
      </c>
      <c r="X104" s="27" t="s">
        <v>200</v>
      </c>
      <c r="Y104" s="27"/>
    </row>
    <row r="105" spans="1:25" ht="12.75" customHeight="1">
      <c r="A105" s="2" t="str">
        <f t="shared" si="3"/>
        <v>72Ga</v>
      </c>
      <c r="B105" s="2" t="str">
        <f t="shared" si="2"/>
        <v>Ga72</v>
      </c>
      <c r="C105" s="2" t="s">
        <v>1973</v>
      </c>
      <c r="D105" s="2" t="s">
        <v>35</v>
      </c>
      <c r="E105" s="2">
        <v>72</v>
      </c>
      <c r="F105" s="2"/>
      <c r="G105" s="2"/>
      <c r="H105" s="26">
        <v>0.1</v>
      </c>
      <c r="I105" s="26">
        <f>VLOOKUP(A105,'Anciens seuils'!$B$2:$D$786,2,FALSE)</f>
        <v>100000</v>
      </c>
      <c r="J105" s="26">
        <f>VLOOKUP(A105,'Nouveaux seuils'!$B$7:$C$796,2,FALSE)</f>
        <v>100000</v>
      </c>
      <c r="K105" s="27">
        <v>4000</v>
      </c>
      <c r="L105" s="27">
        <f>VLOOKUP(A105,'Anciens seuils'!$B$2:$D$786,3,FALSE)</f>
        <v>4000000000</v>
      </c>
      <c r="M105" s="27">
        <v>30000</v>
      </c>
      <c r="N105" s="27">
        <f>VLOOKUP(A105,'Nouveaux seuils'!$B$7:$F$796,5,FALSE)</f>
        <v>30000000000</v>
      </c>
      <c r="O105" s="28">
        <v>5</v>
      </c>
      <c r="P105" s="28">
        <v>0.5</v>
      </c>
      <c r="Q105" s="2">
        <v>3</v>
      </c>
      <c r="R105" s="2"/>
      <c r="S105" s="26">
        <v>10</v>
      </c>
      <c r="T105" s="26">
        <f>VLOOKUP(A105,'Nouveaux seuils'!$B$7:$E$796,3,FALSE)</f>
        <v>10</v>
      </c>
      <c r="U105" s="26">
        <f>VLOOKUP(A105,'Nouveaux seuils'!$B$7:$E$796,4,FALSE)</f>
        <v>10</v>
      </c>
      <c r="V105" s="30"/>
      <c r="W105" s="27" t="s">
        <v>200</v>
      </c>
      <c r="X105" s="27" t="s">
        <v>200</v>
      </c>
      <c r="Y105" s="27"/>
    </row>
    <row r="106" spans="1:25" ht="12.75" customHeight="1">
      <c r="A106" s="2" t="str">
        <f t="shared" si="3"/>
        <v>72Zn</v>
      </c>
      <c r="B106" s="2" t="str">
        <f t="shared" si="2"/>
        <v>Zn72</v>
      </c>
      <c r="C106" s="2" t="s">
        <v>1974</v>
      </c>
      <c r="D106" s="2" t="s">
        <v>34</v>
      </c>
      <c r="E106" s="2">
        <v>72</v>
      </c>
      <c r="F106" s="2"/>
      <c r="G106" s="2"/>
      <c r="H106" s="26">
        <v>1</v>
      </c>
      <c r="I106" s="26">
        <f>VLOOKUP(A106,'Anciens seuils'!$B$2:$D$786,2,FALSE)</f>
        <v>1000000</v>
      </c>
      <c r="J106" s="26">
        <f>VLOOKUP(A106,'Nouveaux seuils'!$B$7:$C$796,2,FALSE)</f>
        <v>1000000</v>
      </c>
      <c r="K106" s="27" t="s">
        <v>200</v>
      </c>
      <c r="L106" s="27" t="str">
        <f>VLOOKUP(A106,'Anciens seuils'!$B$2:$D$786,3,FALSE)</f>
        <v>NA</v>
      </c>
      <c r="M106" s="27" t="s">
        <v>200</v>
      </c>
      <c r="N106" s="27" t="str">
        <f>VLOOKUP(A106,'Nouveaux seuils'!$B$7:$F$796,5,FALSE)</f>
        <v>NA</v>
      </c>
      <c r="O106" s="28">
        <v>5</v>
      </c>
      <c r="P106" s="28">
        <v>0.5</v>
      </c>
      <c r="Q106" s="2">
        <v>3</v>
      </c>
      <c r="R106" s="2"/>
      <c r="S106" s="26">
        <v>100</v>
      </c>
      <c r="T106" s="26" t="str">
        <f>VLOOKUP(A106,'Nouveaux seuils'!$B$7:$E$796,3,FALSE)</f>
        <v>/</v>
      </c>
      <c r="U106" s="26" t="str">
        <f>VLOOKUP(A106,'Nouveaux seuils'!$B$7:$E$796,4,FALSE)</f>
        <v>/</v>
      </c>
      <c r="V106" s="30"/>
      <c r="W106" s="27" t="s">
        <v>200</v>
      </c>
      <c r="X106" s="27"/>
      <c r="Y106" s="27"/>
    </row>
    <row r="107" spans="1:25" ht="12.75" customHeight="1">
      <c r="A107" s="2" t="str">
        <f t="shared" si="3"/>
        <v>73As</v>
      </c>
      <c r="B107" s="2" t="str">
        <f t="shared" si="2"/>
        <v>As73</v>
      </c>
      <c r="C107" s="2" t="s">
        <v>1975</v>
      </c>
      <c r="D107" s="2" t="s">
        <v>37</v>
      </c>
      <c r="E107" s="2">
        <v>73</v>
      </c>
      <c r="F107" s="2"/>
      <c r="G107" s="2"/>
      <c r="H107" s="26">
        <v>10</v>
      </c>
      <c r="I107" s="26">
        <f>VLOOKUP(A107,'Anciens seuils'!$B$2:$D$786,2,FALSE)</f>
        <v>10000000</v>
      </c>
      <c r="J107" s="26">
        <f>VLOOKUP(A107,'Nouveaux seuils'!$B$7:$C$796,2,FALSE)</f>
        <v>10000000</v>
      </c>
      <c r="K107" s="27">
        <v>400000</v>
      </c>
      <c r="L107" s="27">
        <f>VLOOKUP(A107,'Anciens seuils'!$B$2:$D$786,3,FALSE)</f>
        <v>400000000000</v>
      </c>
      <c r="M107" s="27">
        <v>40000000</v>
      </c>
      <c r="N107" s="27">
        <f>VLOOKUP(A107,'Nouveaux seuils'!$B$7:$F$796,5,FALSE)</f>
        <v>40000000000000</v>
      </c>
      <c r="O107" s="28">
        <v>5</v>
      </c>
      <c r="P107" s="28">
        <v>0.5</v>
      </c>
      <c r="Q107" s="2">
        <v>3</v>
      </c>
      <c r="R107" s="2"/>
      <c r="S107" s="26">
        <v>1000</v>
      </c>
      <c r="T107" s="26">
        <f>VLOOKUP(A107,'Nouveaux seuils'!$B$7:$E$796,3,FALSE)</f>
        <v>1000</v>
      </c>
      <c r="U107" s="26">
        <f>VLOOKUP(A107,'Nouveaux seuils'!$B$7:$E$796,4,FALSE)</f>
        <v>1000</v>
      </c>
      <c r="V107" s="30"/>
      <c r="W107" s="27" t="s">
        <v>200</v>
      </c>
      <c r="X107" s="27" t="s">
        <v>200</v>
      </c>
      <c r="Y107" s="27"/>
    </row>
    <row r="108" spans="1:25" ht="12.75" customHeight="1">
      <c r="A108" s="2" t="str">
        <f t="shared" si="3"/>
        <v>73Ga</v>
      </c>
      <c r="B108" s="2" t="str">
        <f t="shared" si="2"/>
        <v>Ga73</v>
      </c>
      <c r="C108" s="2" t="s">
        <v>1976</v>
      </c>
      <c r="D108" s="2" t="s">
        <v>35</v>
      </c>
      <c r="E108" s="2">
        <v>73</v>
      </c>
      <c r="F108" s="2"/>
      <c r="G108" s="2"/>
      <c r="H108" s="26">
        <v>1</v>
      </c>
      <c r="I108" s="26">
        <f>VLOOKUP(A108,'Anciens seuils'!$B$2:$D$786,2,FALSE)</f>
        <v>1000000</v>
      </c>
      <c r="J108" s="26">
        <f>VLOOKUP(A108,'Nouveaux seuils'!$B$7:$C$796,2,FALSE)</f>
        <v>1000000</v>
      </c>
      <c r="K108" s="27" t="s">
        <v>200</v>
      </c>
      <c r="L108" s="27" t="str">
        <f>VLOOKUP(A108,'Anciens seuils'!$B$2:$D$786,3,FALSE)</f>
        <v>NA</v>
      </c>
      <c r="M108" s="27" t="s">
        <v>200</v>
      </c>
      <c r="N108" s="27" t="str">
        <f>VLOOKUP(A108,'Nouveaux seuils'!$B$7:$F$796,5,FALSE)</f>
        <v>NA</v>
      </c>
      <c r="O108" s="28">
        <v>50</v>
      </c>
      <c r="P108" s="28">
        <v>5</v>
      </c>
      <c r="Q108" s="2">
        <v>4</v>
      </c>
      <c r="R108" s="2"/>
      <c r="S108" s="26">
        <v>100</v>
      </c>
      <c r="T108" s="26" t="str">
        <f>VLOOKUP(A108,'Nouveaux seuils'!$B$7:$E$796,3,FALSE)</f>
        <v>/</v>
      </c>
      <c r="U108" s="26" t="str">
        <f>VLOOKUP(A108,'Nouveaux seuils'!$B$7:$E$796,4,FALSE)</f>
        <v>/</v>
      </c>
      <c r="V108" s="30"/>
      <c r="W108" s="27" t="s">
        <v>200</v>
      </c>
      <c r="X108" s="27"/>
      <c r="Y108" s="27"/>
    </row>
    <row r="109" spans="1:25" ht="12.75" customHeight="1">
      <c r="A109" s="2" t="str">
        <f t="shared" si="3"/>
        <v>73Se m</v>
      </c>
      <c r="B109" s="2" t="str">
        <f t="shared" si="2"/>
        <v>Se73 m</v>
      </c>
      <c r="C109" s="2" t="s">
        <v>1977</v>
      </c>
      <c r="D109" s="2" t="s">
        <v>38</v>
      </c>
      <c r="E109" s="2">
        <v>73</v>
      </c>
      <c r="F109" s="2" t="s">
        <v>156</v>
      </c>
      <c r="G109" s="2"/>
      <c r="H109" s="26">
        <v>1</v>
      </c>
      <c r="I109" s="26">
        <f>VLOOKUP(A109,'Anciens seuils'!$B$2:$D$786,2,FALSE)</f>
        <v>1000000</v>
      </c>
      <c r="J109" s="26">
        <f>VLOOKUP(A109,'Nouveaux seuils'!$B$7:$C$796,2,FALSE)</f>
        <v>1000000</v>
      </c>
      <c r="K109" s="27" t="s">
        <v>200</v>
      </c>
      <c r="L109" s="27" t="str">
        <f>VLOOKUP(A109,'Anciens seuils'!$B$2:$D$786,3,FALSE)</f>
        <v>NA</v>
      </c>
      <c r="M109" s="27" t="s">
        <v>200</v>
      </c>
      <c r="N109" s="27" t="str">
        <f>VLOOKUP(A109,'Nouveaux seuils'!$B$7:$F$796,5,FALSE)</f>
        <v>NA</v>
      </c>
      <c r="O109" s="28">
        <v>50</v>
      </c>
      <c r="P109" s="28">
        <v>5</v>
      </c>
      <c r="Q109" s="2">
        <v>4</v>
      </c>
      <c r="R109" s="2"/>
      <c r="S109" s="26">
        <v>100</v>
      </c>
      <c r="T109" s="26" t="str">
        <f>VLOOKUP(A109,'Nouveaux seuils'!$B$7:$E$796,3,FALSE)</f>
        <v>/</v>
      </c>
      <c r="U109" s="26" t="str">
        <f>VLOOKUP(A109,'Nouveaux seuils'!$B$7:$E$796,4,FALSE)</f>
        <v>/</v>
      </c>
      <c r="V109" s="30"/>
      <c r="W109" s="27" t="s">
        <v>200</v>
      </c>
      <c r="X109" s="27"/>
      <c r="Y109" s="27"/>
    </row>
    <row r="110" spans="1:25" ht="12.75" customHeight="1">
      <c r="A110" s="2" t="str">
        <f t="shared" si="3"/>
        <v>73Se</v>
      </c>
      <c r="B110" s="2" t="str">
        <f t="shared" si="2"/>
        <v>Se73</v>
      </c>
      <c r="C110" s="2" t="s">
        <v>1978</v>
      </c>
      <c r="D110" s="2" t="s">
        <v>38</v>
      </c>
      <c r="E110" s="2">
        <v>73</v>
      </c>
      <c r="F110" s="2"/>
      <c r="G110" s="2"/>
      <c r="H110" s="26">
        <v>1</v>
      </c>
      <c r="I110" s="26">
        <f>VLOOKUP(A110,'Anciens seuils'!$B$2:$D$786,2,FALSE)</f>
        <v>1000000</v>
      </c>
      <c r="J110" s="26">
        <f>VLOOKUP(A110,'Nouveaux seuils'!$B$7:$C$796,2,FALSE)</f>
        <v>1000000</v>
      </c>
      <c r="K110" s="27" t="s">
        <v>200</v>
      </c>
      <c r="L110" s="27" t="str">
        <f>VLOOKUP(A110,'Anciens seuils'!$B$2:$D$786,3,FALSE)</f>
        <v>NA</v>
      </c>
      <c r="M110" s="27" t="s">
        <v>200</v>
      </c>
      <c r="N110" s="27" t="str">
        <f>VLOOKUP(A110,'Nouveaux seuils'!$B$7:$F$796,5,FALSE)</f>
        <v>NA</v>
      </c>
      <c r="O110" s="28">
        <v>5</v>
      </c>
      <c r="P110" s="28">
        <v>0.5</v>
      </c>
      <c r="Q110" s="2">
        <v>3</v>
      </c>
      <c r="R110" s="2"/>
      <c r="S110" s="26">
        <v>10</v>
      </c>
      <c r="T110" s="26" t="str">
        <f>VLOOKUP(A110,'Nouveaux seuils'!$B$7:$E$796,3,FALSE)</f>
        <v>/</v>
      </c>
      <c r="U110" s="26" t="str">
        <f>VLOOKUP(A110,'Nouveaux seuils'!$B$7:$E$796,4,FALSE)</f>
        <v>/</v>
      </c>
      <c r="V110" s="30"/>
      <c r="W110" s="27" t="s">
        <v>200</v>
      </c>
      <c r="X110" s="27"/>
      <c r="Y110" s="27"/>
    </row>
    <row r="111" spans="1:25" ht="12.75" customHeight="1">
      <c r="A111" s="2" t="str">
        <f t="shared" si="3"/>
        <v>74As</v>
      </c>
      <c r="B111" s="2" t="str">
        <f t="shared" si="2"/>
        <v>As74</v>
      </c>
      <c r="C111" s="2" t="s">
        <v>1979</v>
      </c>
      <c r="D111" s="2" t="s">
        <v>37</v>
      </c>
      <c r="E111" s="2">
        <v>74</v>
      </c>
      <c r="F111" s="2"/>
      <c r="G111" s="2"/>
      <c r="H111" s="26">
        <v>1</v>
      </c>
      <c r="I111" s="26">
        <f>VLOOKUP(A111,'Anciens seuils'!$B$2:$D$786,2,FALSE)</f>
        <v>1000000</v>
      </c>
      <c r="J111" s="26">
        <f>VLOOKUP(A111,'Nouveaux seuils'!$B$7:$C$796,2,FALSE)</f>
        <v>1000000</v>
      </c>
      <c r="K111" s="27">
        <v>10000</v>
      </c>
      <c r="L111" s="27">
        <f>VLOOKUP(A111,'Anciens seuils'!$B$2:$D$786,3,FALSE)</f>
        <v>10000000000</v>
      </c>
      <c r="M111" s="27">
        <v>90000</v>
      </c>
      <c r="N111" s="27">
        <f>VLOOKUP(A111,'Nouveaux seuils'!$B$7:$F$796,5,FALSE)</f>
        <v>90000000000</v>
      </c>
      <c r="O111" s="28">
        <v>5</v>
      </c>
      <c r="P111" s="28">
        <v>0.5</v>
      </c>
      <c r="Q111" s="2">
        <v>3</v>
      </c>
      <c r="R111" s="2"/>
      <c r="S111" s="26">
        <v>10</v>
      </c>
      <c r="T111" s="26">
        <f>VLOOKUP(A111,'Nouveaux seuils'!$B$7:$E$796,3,FALSE)</f>
        <v>10</v>
      </c>
      <c r="U111" s="26">
        <f>VLOOKUP(A111,'Nouveaux seuils'!$B$7:$E$796,4,FALSE)</f>
        <v>10</v>
      </c>
      <c r="V111" s="30"/>
      <c r="W111" s="27" t="s">
        <v>200</v>
      </c>
      <c r="X111" s="27" t="s">
        <v>200</v>
      </c>
      <c r="Y111" s="27"/>
    </row>
    <row r="112" spans="1:25" ht="12.75" customHeight="1">
      <c r="A112" s="2" t="str">
        <f t="shared" si="3"/>
        <v>74Br m</v>
      </c>
      <c r="B112" s="2" t="str">
        <f t="shared" si="2"/>
        <v>Br74 m</v>
      </c>
      <c r="C112" s="2" t="s">
        <v>1980</v>
      </c>
      <c r="D112" s="2" t="s">
        <v>39</v>
      </c>
      <c r="E112" s="2">
        <v>74</v>
      </c>
      <c r="F112" s="2" t="s">
        <v>156</v>
      </c>
      <c r="G112" s="2"/>
      <c r="H112" s="26">
        <v>0.1</v>
      </c>
      <c r="I112" s="26">
        <f>VLOOKUP(A112,'Anciens seuils'!$B$2:$D$786,2,FALSE)</f>
        <v>100000</v>
      </c>
      <c r="J112" s="26">
        <f>VLOOKUP(A112,'Nouveaux seuils'!$B$7:$C$796,2,FALSE)</f>
        <v>100000</v>
      </c>
      <c r="K112" s="27" t="s">
        <v>200</v>
      </c>
      <c r="L112" s="27" t="str">
        <f>VLOOKUP(A112,'Anciens seuils'!$B$2:$D$786,3,FALSE)</f>
        <v>NA</v>
      </c>
      <c r="M112" s="27" t="s">
        <v>200</v>
      </c>
      <c r="N112" s="27" t="str">
        <f>VLOOKUP(A112,'Nouveaux seuils'!$B$7:$F$796,5,FALSE)</f>
        <v>NA</v>
      </c>
      <c r="O112" s="28">
        <v>50</v>
      </c>
      <c r="P112" s="28">
        <v>5</v>
      </c>
      <c r="Q112" s="2">
        <v>4</v>
      </c>
      <c r="R112" s="2"/>
      <c r="S112" s="26">
        <v>10</v>
      </c>
      <c r="T112" s="26" t="str">
        <f>VLOOKUP(A112,'Nouveaux seuils'!$B$7:$E$796,3,FALSE)</f>
        <v>/</v>
      </c>
      <c r="U112" s="26" t="str">
        <f>VLOOKUP(A112,'Nouveaux seuils'!$B$7:$E$796,4,FALSE)</f>
        <v>/</v>
      </c>
      <c r="V112" s="30"/>
      <c r="W112" s="27" t="s">
        <v>200</v>
      </c>
      <c r="X112" s="27"/>
      <c r="Y112" s="27"/>
    </row>
    <row r="113" spans="1:25" ht="12.75" customHeight="1">
      <c r="A113" s="2" t="str">
        <f t="shared" si="3"/>
        <v>74Br</v>
      </c>
      <c r="B113" s="2" t="str">
        <f t="shared" si="2"/>
        <v>Br74</v>
      </c>
      <c r="C113" s="2" t="s">
        <v>1981</v>
      </c>
      <c r="D113" s="2" t="s">
        <v>39</v>
      </c>
      <c r="E113" s="2">
        <v>74</v>
      </c>
      <c r="F113" s="2"/>
      <c r="G113" s="2"/>
      <c r="H113" s="26">
        <v>0.1</v>
      </c>
      <c r="I113" s="26">
        <f>VLOOKUP(A113,'Anciens seuils'!$B$2:$D$786,2,FALSE)</f>
        <v>100000</v>
      </c>
      <c r="J113" s="26">
        <f>VLOOKUP(A113,'Nouveaux seuils'!$B$7:$C$796,2,FALSE)</f>
        <v>100000</v>
      </c>
      <c r="K113" s="27" t="s">
        <v>200</v>
      </c>
      <c r="L113" s="27" t="str">
        <f>VLOOKUP(A113,'Anciens seuils'!$B$2:$D$786,3,FALSE)</f>
        <v>NA</v>
      </c>
      <c r="M113" s="27" t="s">
        <v>200</v>
      </c>
      <c r="N113" s="27" t="str">
        <f>VLOOKUP(A113,'Nouveaux seuils'!$B$7:$F$796,5,FALSE)</f>
        <v>NA</v>
      </c>
      <c r="O113" s="28">
        <v>50</v>
      </c>
      <c r="P113" s="28">
        <v>5</v>
      </c>
      <c r="Q113" s="2">
        <v>4</v>
      </c>
      <c r="R113" s="2"/>
      <c r="S113" s="26">
        <v>10</v>
      </c>
      <c r="T113" s="26" t="str">
        <f>VLOOKUP(A113,'Nouveaux seuils'!$B$7:$E$796,3,FALSE)</f>
        <v>/</v>
      </c>
      <c r="U113" s="26" t="str">
        <f>VLOOKUP(A113,'Nouveaux seuils'!$B$7:$E$796,4,FALSE)</f>
        <v>/</v>
      </c>
      <c r="V113" s="30"/>
      <c r="W113" s="27" t="s">
        <v>200</v>
      </c>
      <c r="X113" s="27"/>
      <c r="Y113" s="27"/>
    </row>
    <row r="114" spans="1:25" ht="12.75" customHeight="1">
      <c r="A114" s="2" t="str">
        <f t="shared" si="3"/>
        <v>74Kr</v>
      </c>
      <c r="B114" s="2" t="str">
        <f t="shared" si="2"/>
        <v>Kr74</v>
      </c>
      <c r="C114" s="2" t="s">
        <v>1982</v>
      </c>
      <c r="D114" s="2" t="s">
        <v>40</v>
      </c>
      <c r="E114" s="2">
        <v>74</v>
      </c>
      <c r="F114" s="2"/>
      <c r="G114" s="2"/>
      <c r="H114" s="26">
        <v>1000</v>
      </c>
      <c r="I114" s="26">
        <f>VLOOKUP(A114,'Anciens seuils'!$B$2:$D$786,2,FALSE)</f>
        <v>1000000000</v>
      </c>
      <c r="J114" s="26">
        <f>VLOOKUP(A114,'Nouveaux seuils'!$B$7:$C$796,2,FALSE)</f>
        <v>1000000000</v>
      </c>
      <c r="K114" s="27" t="s">
        <v>200</v>
      </c>
      <c r="L114" s="27" t="str">
        <f>VLOOKUP(A114,'Anciens seuils'!$B$2:$D$786,3,FALSE)</f>
        <v>NA</v>
      </c>
      <c r="M114" s="27" t="s">
        <v>200</v>
      </c>
      <c r="N114" s="27" t="str">
        <f>VLOOKUP(A114,'Nouveaux seuils'!$B$7:$F$796,5,FALSE)</f>
        <v>NA</v>
      </c>
      <c r="O114" s="28">
        <v>5</v>
      </c>
      <c r="P114" s="28">
        <v>0.5</v>
      </c>
      <c r="Q114" s="2">
        <v>3</v>
      </c>
      <c r="R114" s="2"/>
      <c r="S114" s="26">
        <v>100</v>
      </c>
      <c r="T114" s="26" t="str">
        <f>VLOOKUP(A114,'Nouveaux seuils'!$B$7:$E$796,3,FALSE)</f>
        <v>/</v>
      </c>
      <c r="U114" s="26">
        <f>VLOOKUP(A114,'Nouveaux seuils'!$B$7:$E$796,4,FALSE)</f>
        <v>100</v>
      </c>
      <c r="V114" s="30"/>
      <c r="W114" s="27" t="s">
        <v>200</v>
      </c>
      <c r="X114" s="27"/>
      <c r="Y114" s="27"/>
    </row>
    <row r="115" spans="1:25" ht="12.75" customHeight="1">
      <c r="A115" s="2" t="str">
        <f t="shared" si="3"/>
        <v>75Br</v>
      </c>
      <c r="B115" s="2" t="str">
        <f t="shared" si="2"/>
        <v>Br75</v>
      </c>
      <c r="C115" s="2" t="s">
        <v>1983</v>
      </c>
      <c r="D115" s="2" t="s">
        <v>39</v>
      </c>
      <c r="E115" s="2">
        <v>75</v>
      </c>
      <c r="F115" s="2"/>
      <c r="G115" s="2"/>
      <c r="H115" s="26">
        <v>1</v>
      </c>
      <c r="I115" s="26">
        <f>VLOOKUP(A115,'Anciens seuils'!$B$2:$D$786,2,FALSE)</f>
        <v>1000000</v>
      </c>
      <c r="J115" s="26">
        <f>VLOOKUP(A115,'Nouveaux seuils'!$B$7:$C$796,2,FALSE)</f>
        <v>1000000</v>
      </c>
      <c r="K115" s="27" t="s">
        <v>200</v>
      </c>
      <c r="L115" s="27" t="str">
        <f>VLOOKUP(A115,'Anciens seuils'!$B$2:$D$786,3,FALSE)</f>
        <v>NA</v>
      </c>
      <c r="M115" s="27" t="s">
        <v>200</v>
      </c>
      <c r="N115" s="27" t="str">
        <f>VLOOKUP(A115,'Nouveaux seuils'!$B$7:$F$796,5,FALSE)</f>
        <v>NA</v>
      </c>
      <c r="O115" s="28">
        <v>50</v>
      </c>
      <c r="P115" s="28">
        <v>5</v>
      </c>
      <c r="Q115" s="2">
        <v>4</v>
      </c>
      <c r="R115" s="2"/>
      <c r="S115" s="26">
        <v>10</v>
      </c>
      <c r="T115" s="26" t="str">
        <f>VLOOKUP(A115,'Nouveaux seuils'!$B$7:$E$796,3,FALSE)</f>
        <v>/</v>
      </c>
      <c r="U115" s="26" t="str">
        <f>VLOOKUP(A115,'Nouveaux seuils'!$B$7:$E$796,4,FALSE)</f>
        <v>/</v>
      </c>
      <c r="V115" s="30"/>
      <c r="W115" s="27" t="s">
        <v>200</v>
      </c>
      <c r="X115" s="27"/>
      <c r="Y115" s="27"/>
    </row>
    <row r="116" spans="1:25" ht="12.75" customHeight="1">
      <c r="A116" s="2" t="str">
        <f t="shared" si="3"/>
        <v>75Ge</v>
      </c>
      <c r="B116" s="2" t="str">
        <f t="shared" si="2"/>
        <v>Ge75</v>
      </c>
      <c r="C116" s="2" t="s">
        <v>1984</v>
      </c>
      <c r="D116" s="2" t="s">
        <v>36</v>
      </c>
      <c r="E116" s="2">
        <v>75</v>
      </c>
      <c r="F116" s="2"/>
      <c r="G116" s="2"/>
      <c r="H116" s="26">
        <v>1</v>
      </c>
      <c r="I116" s="26">
        <f>VLOOKUP(A116,'Anciens seuils'!$B$2:$D$786,2,FALSE)</f>
        <v>1000000</v>
      </c>
      <c r="J116" s="26">
        <f>VLOOKUP(A116,'Nouveaux seuils'!$B$7:$C$796,2,FALSE)</f>
        <v>1000000</v>
      </c>
      <c r="K116" s="27" t="s">
        <v>200</v>
      </c>
      <c r="L116" s="27" t="str">
        <f>VLOOKUP(A116,'Anciens seuils'!$B$2:$D$786,3,FALSE)</f>
        <v>NA</v>
      </c>
      <c r="M116" s="27" t="s">
        <v>200</v>
      </c>
      <c r="N116" s="27" t="str">
        <f>VLOOKUP(A116,'Nouveaux seuils'!$B$7:$F$796,5,FALSE)</f>
        <v>NA</v>
      </c>
      <c r="O116" s="28">
        <v>50</v>
      </c>
      <c r="P116" s="28">
        <v>5</v>
      </c>
      <c r="Q116" s="2">
        <v>4</v>
      </c>
      <c r="R116" s="2"/>
      <c r="S116" s="26">
        <v>1000</v>
      </c>
      <c r="T116" s="26" t="str">
        <f>VLOOKUP(A116,'Nouveaux seuils'!$B$7:$E$796,3,FALSE)</f>
        <v>/</v>
      </c>
      <c r="U116" s="26" t="str">
        <f>VLOOKUP(A116,'Nouveaux seuils'!$B$7:$E$796,4,FALSE)</f>
        <v>/</v>
      </c>
      <c r="V116" s="30"/>
      <c r="W116" s="27" t="s">
        <v>200</v>
      </c>
      <c r="X116" s="27"/>
      <c r="Y116" s="27"/>
    </row>
    <row r="117" spans="1:25" ht="12.75" customHeight="1">
      <c r="A117" s="2" t="str">
        <f t="shared" si="3"/>
        <v>75Se</v>
      </c>
      <c r="B117" s="2" t="str">
        <f t="shared" si="2"/>
        <v>Se75</v>
      </c>
      <c r="C117" s="2" t="s">
        <v>1985</v>
      </c>
      <c r="D117" s="2" t="s">
        <v>38</v>
      </c>
      <c r="E117" s="2">
        <v>75</v>
      </c>
      <c r="F117" s="2"/>
      <c r="G117" s="2"/>
      <c r="H117" s="26">
        <v>1</v>
      </c>
      <c r="I117" s="26">
        <f>VLOOKUP(A117,'Anciens seuils'!$B$2:$D$786,2,FALSE)</f>
        <v>1000000</v>
      </c>
      <c r="J117" s="26">
        <f>VLOOKUP(A117,'Nouveaux seuils'!$B$7:$C$796,2,FALSE)</f>
        <v>1000000</v>
      </c>
      <c r="K117" s="27">
        <v>30000</v>
      </c>
      <c r="L117" s="27">
        <f>VLOOKUP(A117,'Anciens seuils'!$B$2:$D$786,3,FALSE)</f>
        <v>30000000000</v>
      </c>
      <c r="M117" s="27">
        <v>200000</v>
      </c>
      <c r="N117" s="27">
        <f>VLOOKUP(A117,'Nouveaux seuils'!$B$7:$F$796,5,FALSE)</f>
        <v>200000000000</v>
      </c>
      <c r="O117" s="28">
        <v>5</v>
      </c>
      <c r="P117" s="28">
        <v>0.5</v>
      </c>
      <c r="Q117" s="2">
        <v>3</v>
      </c>
      <c r="R117" s="2"/>
      <c r="S117" s="26">
        <v>100</v>
      </c>
      <c r="T117" s="26">
        <f>VLOOKUP(A117,'Nouveaux seuils'!$B$7:$E$796,3,FALSE)</f>
        <v>1</v>
      </c>
      <c r="U117" s="26">
        <f>VLOOKUP(A117,'Nouveaux seuils'!$B$7:$E$796,4,FALSE)</f>
        <v>100</v>
      </c>
      <c r="V117" s="30"/>
      <c r="W117" s="27" t="s">
        <v>200</v>
      </c>
      <c r="X117" s="27" t="s">
        <v>200</v>
      </c>
      <c r="Y117" s="27"/>
    </row>
    <row r="118" spans="1:25" ht="12.75" customHeight="1">
      <c r="A118" s="2" t="str">
        <f t="shared" si="3"/>
        <v>76As</v>
      </c>
      <c r="B118" s="2" t="str">
        <f t="shared" si="2"/>
        <v>As76</v>
      </c>
      <c r="C118" s="2" t="s">
        <v>1986</v>
      </c>
      <c r="D118" s="2" t="s">
        <v>37</v>
      </c>
      <c r="E118" s="2">
        <v>76</v>
      </c>
      <c r="F118" s="2"/>
      <c r="G118" s="2"/>
      <c r="H118" s="26">
        <v>0.1</v>
      </c>
      <c r="I118" s="26">
        <f>VLOOKUP(A118,'Anciens seuils'!$B$2:$D$786,2,FALSE)</f>
        <v>100000</v>
      </c>
      <c r="J118" s="26">
        <f>VLOOKUP(A118,'Nouveaux seuils'!$B$7:$C$796,2,FALSE)</f>
        <v>100000</v>
      </c>
      <c r="K118" s="27">
        <v>3000</v>
      </c>
      <c r="L118" s="27">
        <f>VLOOKUP(A118,'Anciens seuils'!$B$2:$D$786,3,FALSE)</f>
        <v>3000000000</v>
      </c>
      <c r="M118" s="27">
        <v>200000</v>
      </c>
      <c r="N118" s="27">
        <f>VLOOKUP(A118,'Nouveaux seuils'!$B$7:$F$796,5,FALSE)</f>
        <v>200000000000</v>
      </c>
      <c r="O118" s="28">
        <v>5</v>
      </c>
      <c r="P118" s="28">
        <v>0.5</v>
      </c>
      <c r="Q118" s="2">
        <v>3</v>
      </c>
      <c r="R118" s="2"/>
      <c r="S118" s="26">
        <v>100</v>
      </c>
      <c r="T118" s="26">
        <f>VLOOKUP(A118,'Nouveaux seuils'!$B$7:$E$796,3,FALSE)</f>
        <v>10</v>
      </c>
      <c r="U118" s="26">
        <f>VLOOKUP(A118,'Nouveaux seuils'!$B$7:$E$796,4,FALSE)</f>
        <v>100</v>
      </c>
      <c r="V118" s="30"/>
      <c r="W118" s="27" t="s">
        <v>200</v>
      </c>
      <c r="X118" s="27" t="s">
        <v>200</v>
      </c>
      <c r="Y118" s="27"/>
    </row>
    <row r="119" spans="1:25" ht="12.75" customHeight="1">
      <c r="A119" s="2" t="str">
        <f t="shared" si="3"/>
        <v>76Br</v>
      </c>
      <c r="B119" s="2" t="str">
        <f t="shared" si="2"/>
        <v>Br76</v>
      </c>
      <c r="C119" s="2" t="s">
        <v>1987</v>
      </c>
      <c r="D119" s="2" t="s">
        <v>39</v>
      </c>
      <c r="E119" s="2">
        <v>76</v>
      </c>
      <c r="F119" s="2"/>
      <c r="G119" s="2"/>
      <c r="H119" s="26">
        <v>0.1</v>
      </c>
      <c r="I119" s="26">
        <f>VLOOKUP(A119,'Anciens seuils'!$B$2:$D$786,2,FALSE)</f>
        <v>100000</v>
      </c>
      <c r="J119" s="26">
        <f>VLOOKUP(A119,'Nouveaux seuils'!$B$7:$C$796,2,FALSE)</f>
        <v>100000</v>
      </c>
      <c r="K119" s="27">
        <v>4000</v>
      </c>
      <c r="L119" s="27">
        <f>VLOOKUP(A119,'Anciens seuils'!$B$2:$D$786,3,FALSE)</f>
        <v>4000000000</v>
      </c>
      <c r="M119" s="27">
        <v>30000</v>
      </c>
      <c r="N119" s="27">
        <f>VLOOKUP(A119,'Nouveaux seuils'!$B$7:$F$796,5,FALSE)</f>
        <v>30000000000</v>
      </c>
      <c r="O119" s="28">
        <v>5</v>
      </c>
      <c r="P119" s="28">
        <v>0.5</v>
      </c>
      <c r="Q119" s="2">
        <v>3</v>
      </c>
      <c r="R119" s="2"/>
      <c r="S119" s="26">
        <v>10</v>
      </c>
      <c r="T119" s="26" t="str">
        <f>VLOOKUP(A119,'Nouveaux seuils'!$B$7:$E$796,3,FALSE)</f>
        <v>/</v>
      </c>
      <c r="U119" s="26" t="str">
        <f>VLOOKUP(A119,'Nouveaux seuils'!$B$7:$E$796,4,FALSE)</f>
        <v>/</v>
      </c>
      <c r="V119" s="30"/>
      <c r="W119" s="27" t="s">
        <v>200</v>
      </c>
      <c r="X119" s="27" t="s">
        <v>200</v>
      </c>
      <c r="Y119" s="27"/>
    </row>
    <row r="120" spans="1:25" ht="12.75" customHeight="1">
      <c r="A120" s="2" t="str">
        <f t="shared" si="3"/>
        <v>76Kr</v>
      </c>
      <c r="B120" s="2" t="str">
        <f t="shared" si="2"/>
        <v>Kr76</v>
      </c>
      <c r="C120" s="2" t="s">
        <v>1988</v>
      </c>
      <c r="D120" s="2" t="s">
        <v>40</v>
      </c>
      <c r="E120" s="2">
        <v>76</v>
      </c>
      <c r="F120" s="2"/>
      <c r="G120" s="2"/>
      <c r="H120" s="26">
        <v>1000</v>
      </c>
      <c r="I120" s="26">
        <f>VLOOKUP(A120,'Anciens seuils'!$B$2:$D$786,2,FALSE)</f>
        <v>1000000000</v>
      </c>
      <c r="J120" s="26">
        <f>VLOOKUP(A120,'Nouveaux seuils'!$B$7:$C$796,2,FALSE)</f>
        <v>1000000000</v>
      </c>
      <c r="K120" s="27" t="s">
        <v>200</v>
      </c>
      <c r="L120" s="27" t="str">
        <f>VLOOKUP(A120,'Anciens seuils'!$B$2:$D$786,3,FALSE)</f>
        <v>NA</v>
      </c>
      <c r="M120" s="27" t="s">
        <v>200</v>
      </c>
      <c r="N120" s="27" t="str">
        <f>VLOOKUP(A120,'Nouveaux seuils'!$B$7:$F$796,5,FALSE)</f>
        <v>NA</v>
      </c>
      <c r="O120" s="28">
        <v>50</v>
      </c>
      <c r="P120" s="28">
        <v>5</v>
      </c>
      <c r="Q120" s="2">
        <v>4</v>
      </c>
      <c r="R120" s="2"/>
      <c r="S120" s="26">
        <v>100</v>
      </c>
      <c r="T120" s="26" t="str">
        <f>VLOOKUP(A120,'Nouveaux seuils'!$B$7:$E$796,3,FALSE)</f>
        <v>/</v>
      </c>
      <c r="U120" s="26">
        <f>VLOOKUP(A120,'Nouveaux seuils'!$B$7:$E$796,4,FALSE)</f>
        <v>100</v>
      </c>
      <c r="V120" s="30"/>
      <c r="W120" s="27" t="s">
        <v>200</v>
      </c>
      <c r="X120" s="27"/>
      <c r="Y120" s="27"/>
    </row>
    <row r="121" spans="1:25" ht="12.75" customHeight="1">
      <c r="A121" s="2" t="str">
        <f t="shared" si="3"/>
        <v>77As</v>
      </c>
      <c r="B121" s="2" t="str">
        <f t="shared" si="2"/>
        <v>As77</v>
      </c>
      <c r="C121" s="2" t="s">
        <v>1989</v>
      </c>
      <c r="D121" s="2" t="s">
        <v>37</v>
      </c>
      <c r="E121" s="2">
        <v>77</v>
      </c>
      <c r="F121" s="2"/>
      <c r="G121" s="2"/>
      <c r="H121" s="26">
        <v>1</v>
      </c>
      <c r="I121" s="26">
        <f>VLOOKUP(A121,'Anciens seuils'!$B$2:$D$786,2,FALSE)</f>
        <v>1000000</v>
      </c>
      <c r="J121" s="26">
        <f>VLOOKUP(A121,'Nouveaux seuils'!$B$7:$C$796,2,FALSE)</f>
        <v>1000000</v>
      </c>
      <c r="K121" s="27">
        <v>200000</v>
      </c>
      <c r="L121" s="27">
        <f>VLOOKUP(A121,'Anciens seuils'!$B$2:$D$786,3,FALSE)</f>
        <v>200000000000</v>
      </c>
      <c r="M121" s="27">
        <v>8000000</v>
      </c>
      <c r="N121" s="27">
        <f>VLOOKUP(A121,'Nouveaux seuils'!$B$7:$F$796,5,FALSE)</f>
        <v>8000000000000</v>
      </c>
      <c r="O121" s="28">
        <v>5</v>
      </c>
      <c r="P121" s="28">
        <v>0.5</v>
      </c>
      <c r="Q121" s="2">
        <v>3</v>
      </c>
      <c r="R121" s="2"/>
      <c r="S121" s="26">
        <v>1000</v>
      </c>
      <c r="T121" s="26">
        <f>VLOOKUP(A121,'Nouveaux seuils'!$B$7:$E$796,3,FALSE)</f>
        <v>1000</v>
      </c>
      <c r="U121" s="26">
        <f>VLOOKUP(A121,'Nouveaux seuils'!$B$7:$E$796,4,FALSE)</f>
        <v>1000</v>
      </c>
      <c r="V121" s="30"/>
      <c r="W121" s="27" t="s">
        <v>200</v>
      </c>
      <c r="X121" s="27" t="s">
        <v>200</v>
      </c>
      <c r="Y121" s="27"/>
    </row>
    <row r="122" spans="1:25" ht="12.75" customHeight="1">
      <c r="A122" s="2" t="str">
        <f t="shared" si="3"/>
        <v>77Br</v>
      </c>
      <c r="B122" s="2" t="str">
        <f t="shared" si="2"/>
        <v>Br77</v>
      </c>
      <c r="C122" s="2" t="s">
        <v>1990</v>
      </c>
      <c r="D122" s="2" t="s">
        <v>39</v>
      </c>
      <c r="E122" s="2">
        <v>77</v>
      </c>
      <c r="F122" s="2"/>
      <c r="G122" s="2"/>
      <c r="H122" s="26">
        <v>1</v>
      </c>
      <c r="I122" s="26">
        <f>VLOOKUP(A122,'Anciens seuils'!$B$2:$D$786,2,FALSE)</f>
        <v>1000000</v>
      </c>
      <c r="J122" s="26">
        <f>VLOOKUP(A122,'Nouveaux seuils'!$B$7:$C$796,2,FALSE)</f>
        <v>1000000</v>
      </c>
      <c r="K122" s="27">
        <v>30000</v>
      </c>
      <c r="L122" s="27">
        <f>VLOOKUP(A122,'Anciens seuils'!$B$2:$D$786,3,FALSE)</f>
        <v>30000000000</v>
      </c>
      <c r="M122" s="27">
        <v>200000</v>
      </c>
      <c r="N122" s="27">
        <f>VLOOKUP(A122,'Nouveaux seuils'!$B$7:$F$796,5,FALSE)</f>
        <v>200000000000</v>
      </c>
      <c r="O122" s="28">
        <v>50</v>
      </c>
      <c r="P122" s="28">
        <v>5</v>
      </c>
      <c r="Q122" s="2">
        <v>4</v>
      </c>
      <c r="R122" s="2"/>
      <c r="S122" s="26">
        <v>100</v>
      </c>
      <c r="T122" s="26" t="str">
        <f>VLOOKUP(A122,'Nouveaux seuils'!$B$7:$E$796,3,FALSE)</f>
        <v>/</v>
      </c>
      <c r="U122" s="26" t="str">
        <f>VLOOKUP(A122,'Nouveaux seuils'!$B$7:$E$796,4,FALSE)</f>
        <v>/</v>
      </c>
      <c r="V122" s="30"/>
      <c r="W122" s="27" t="s">
        <v>200</v>
      </c>
      <c r="X122" s="27" t="s">
        <v>200</v>
      </c>
      <c r="Y122" s="27"/>
    </row>
    <row r="123" spans="1:25" ht="12.75" customHeight="1">
      <c r="A123" s="2" t="str">
        <f t="shared" si="3"/>
        <v>77Ge</v>
      </c>
      <c r="B123" s="2" t="str">
        <f t="shared" si="2"/>
        <v>Ge77</v>
      </c>
      <c r="C123" s="2" t="s">
        <v>1991</v>
      </c>
      <c r="D123" s="2" t="s">
        <v>36</v>
      </c>
      <c r="E123" s="2">
        <v>77</v>
      </c>
      <c r="F123" s="2"/>
      <c r="G123" s="2"/>
      <c r="H123" s="26">
        <v>0.1</v>
      </c>
      <c r="I123" s="26">
        <f>VLOOKUP(A123,'Anciens seuils'!$B$2:$D$786,2,FALSE)</f>
        <v>100000</v>
      </c>
      <c r="J123" s="26">
        <f>VLOOKUP(A123,'Nouveaux seuils'!$B$7:$C$796,2,FALSE)</f>
        <v>100000</v>
      </c>
      <c r="K123" s="27">
        <v>3000</v>
      </c>
      <c r="L123" s="27">
        <f>VLOOKUP(A123,'Anciens seuils'!$B$2:$D$786,3,FALSE)</f>
        <v>3000000000</v>
      </c>
      <c r="M123" s="27">
        <v>60000</v>
      </c>
      <c r="N123" s="27">
        <f>VLOOKUP(A123,'Nouveaux seuils'!$B$7:$F$796,5,FALSE)</f>
        <v>60000000000</v>
      </c>
      <c r="O123" s="28">
        <v>5</v>
      </c>
      <c r="P123" s="28">
        <v>0.5</v>
      </c>
      <c r="Q123" s="2">
        <v>3</v>
      </c>
      <c r="R123" s="2"/>
      <c r="S123" s="26">
        <v>10</v>
      </c>
      <c r="T123" s="26" t="str">
        <f>VLOOKUP(A123,'Nouveaux seuils'!$B$7:$E$796,3,FALSE)</f>
        <v>/</v>
      </c>
      <c r="U123" s="26" t="str">
        <f>VLOOKUP(A123,'Nouveaux seuils'!$B$7:$E$796,4,FALSE)</f>
        <v>/</v>
      </c>
      <c r="V123" s="30"/>
      <c r="W123" s="27" t="s">
        <v>200</v>
      </c>
      <c r="X123" s="27" t="s">
        <v>200</v>
      </c>
      <c r="Y123" s="27"/>
    </row>
    <row r="124" spans="1:25" ht="12.75" customHeight="1">
      <c r="A124" s="2" t="str">
        <f t="shared" si="3"/>
        <v>77Kr</v>
      </c>
      <c r="B124" s="2" t="str">
        <f t="shared" si="2"/>
        <v>Kr77</v>
      </c>
      <c r="C124" s="2" t="s">
        <v>1992</v>
      </c>
      <c r="D124" s="2" t="s">
        <v>40</v>
      </c>
      <c r="E124" s="2">
        <v>77</v>
      </c>
      <c r="F124" s="2"/>
      <c r="G124" s="2"/>
      <c r="H124" s="26">
        <v>1000</v>
      </c>
      <c r="I124" s="26">
        <f>VLOOKUP(A124,'Anciens seuils'!$B$2:$D$786,2,FALSE)</f>
        <v>1000000000</v>
      </c>
      <c r="J124" s="26">
        <f>VLOOKUP(A124,'Nouveaux seuils'!$B$7:$C$796,2,FALSE)</f>
        <v>1000000000</v>
      </c>
      <c r="K124" s="27" t="s">
        <v>200</v>
      </c>
      <c r="L124" s="27" t="str">
        <f>VLOOKUP(A124,'Anciens seuils'!$B$2:$D$786,3,FALSE)</f>
        <v>NA</v>
      </c>
      <c r="M124" s="27" t="s">
        <v>200</v>
      </c>
      <c r="N124" s="27" t="str">
        <f>VLOOKUP(A124,'Nouveaux seuils'!$B$7:$F$796,5,FALSE)</f>
        <v>NA</v>
      </c>
      <c r="O124" s="28">
        <v>5</v>
      </c>
      <c r="P124" s="28">
        <v>0.5</v>
      </c>
      <c r="Q124" s="2">
        <v>3</v>
      </c>
      <c r="R124" s="2"/>
      <c r="S124" s="26">
        <v>100</v>
      </c>
      <c r="T124" s="26" t="str">
        <f>VLOOKUP(A124,'Nouveaux seuils'!$B$7:$E$796,3,FALSE)</f>
        <v>/</v>
      </c>
      <c r="U124" s="26">
        <f>VLOOKUP(A124,'Nouveaux seuils'!$B$7:$E$796,4,FALSE)</f>
        <v>100</v>
      </c>
      <c r="V124" s="30"/>
      <c r="W124" s="27" t="s">
        <v>200</v>
      </c>
      <c r="X124" s="27"/>
      <c r="Y124" s="27"/>
    </row>
    <row r="125" spans="1:25" ht="12.75" customHeight="1">
      <c r="A125" s="2" t="str">
        <f t="shared" si="3"/>
        <v>78As</v>
      </c>
      <c r="B125" s="2" t="str">
        <f t="shared" si="2"/>
        <v>As78</v>
      </c>
      <c r="C125" s="2" t="s">
        <v>1993</v>
      </c>
      <c r="D125" s="2" t="s">
        <v>37</v>
      </c>
      <c r="E125" s="2">
        <v>78</v>
      </c>
      <c r="F125" s="2"/>
      <c r="G125" s="2"/>
      <c r="H125" s="26">
        <v>0.1</v>
      </c>
      <c r="I125" s="26">
        <f>VLOOKUP(A125,'Anciens seuils'!$B$2:$D$786,2,FALSE)</f>
        <v>100000</v>
      </c>
      <c r="J125" s="26">
        <f>VLOOKUP(A125,'Nouveaux seuils'!$B$7:$C$796,2,FALSE)</f>
        <v>100000</v>
      </c>
      <c r="K125" s="27" t="s">
        <v>200</v>
      </c>
      <c r="L125" s="27" t="str">
        <f>VLOOKUP(A125,'Anciens seuils'!$B$2:$D$786,3,FALSE)</f>
        <v>NA</v>
      </c>
      <c r="M125" s="27" t="s">
        <v>200</v>
      </c>
      <c r="N125" s="27" t="str">
        <f>VLOOKUP(A125,'Nouveaux seuils'!$B$7:$F$796,5,FALSE)</f>
        <v>NA</v>
      </c>
      <c r="O125" s="28">
        <v>50</v>
      </c>
      <c r="P125" s="28">
        <v>5</v>
      </c>
      <c r="Q125" s="2">
        <v>4</v>
      </c>
      <c r="R125" s="2"/>
      <c r="S125" s="26">
        <v>10</v>
      </c>
      <c r="T125" s="26" t="str">
        <f>VLOOKUP(A125,'Nouveaux seuils'!$B$7:$E$796,3,FALSE)</f>
        <v>/</v>
      </c>
      <c r="U125" s="26" t="str">
        <f>VLOOKUP(A125,'Nouveaux seuils'!$B$7:$E$796,4,FALSE)</f>
        <v>/</v>
      </c>
      <c r="V125" s="30"/>
      <c r="W125" s="27" t="s">
        <v>200</v>
      </c>
      <c r="X125" s="27"/>
      <c r="Y125" s="27"/>
    </row>
    <row r="126" spans="1:25" ht="12.75" customHeight="1">
      <c r="A126" s="2" t="str">
        <f t="shared" si="3"/>
        <v>78Ge</v>
      </c>
      <c r="B126" s="2" t="str">
        <f t="shared" si="2"/>
        <v>Ge78</v>
      </c>
      <c r="C126" s="2" t="s">
        <v>1994</v>
      </c>
      <c r="D126" s="2" t="s">
        <v>36</v>
      </c>
      <c r="E126" s="2">
        <v>78</v>
      </c>
      <c r="F126" s="2"/>
      <c r="G126" s="2"/>
      <c r="H126" s="26">
        <v>1</v>
      </c>
      <c r="I126" s="26">
        <f>VLOOKUP(A126,'Anciens seuils'!$B$2:$D$786,2,FALSE)</f>
        <v>1000000</v>
      </c>
      <c r="J126" s="26">
        <f>VLOOKUP(A126,'Nouveaux seuils'!$B$7:$C$796,2,FALSE)</f>
        <v>1000000</v>
      </c>
      <c r="K126" s="27" t="s">
        <v>200</v>
      </c>
      <c r="L126" s="27" t="str">
        <f>VLOOKUP(A126,'Anciens seuils'!$B$2:$D$786,3,FALSE)</f>
        <v>NA</v>
      </c>
      <c r="M126" s="27" t="s">
        <v>200</v>
      </c>
      <c r="N126" s="27" t="str">
        <f>VLOOKUP(A126,'Nouveaux seuils'!$B$7:$F$796,5,FALSE)</f>
        <v>NA</v>
      </c>
      <c r="O126" s="28">
        <v>50</v>
      </c>
      <c r="P126" s="28">
        <v>5</v>
      </c>
      <c r="Q126" s="2">
        <v>4</v>
      </c>
      <c r="R126" s="2"/>
      <c r="S126" s="26">
        <v>100</v>
      </c>
      <c r="T126" s="26" t="str">
        <f>VLOOKUP(A126,'Nouveaux seuils'!$B$7:$E$796,3,FALSE)</f>
        <v>/</v>
      </c>
      <c r="U126" s="26" t="str">
        <f>VLOOKUP(A126,'Nouveaux seuils'!$B$7:$E$796,4,FALSE)</f>
        <v>/</v>
      </c>
      <c r="V126" s="30"/>
      <c r="W126" s="27" t="s">
        <v>200</v>
      </c>
      <c r="X126" s="27"/>
      <c r="Y126" s="27"/>
    </row>
    <row r="127" spans="1:25" ht="12.75" customHeight="1">
      <c r="A127" s="2" t="str">
        <f t="shared" si="3"/>
        <v>79Kr</v>
      </c>
      <c r="B127" s="2" t="str">
        <f t="shared" si="2"/>
        <v>Kr79</v>
      </c>
      <c r="C127" s="2" t="s">
        <v>1995</v>
      </c>
      <c r="D127" s="2" t="s">
        <v>40</v>
      </c>
      <c r="E127" s="2">
        <v>79</v>
      </c>
      <c r="F127" s="2"/>
      <c r="G127" s="2"/>
      <c r="H127" s="26">
        <v>0.1</v>
      </c>
      <c r="I127" s="26">
        <f>VLOOKUP(A127,'Anciens seuils'!$B$2:$D$786,2,FALSE)</f>
        <v>100000</v>
      </c>
      <c r="J127" s="26">
        <f>VLOOKUP(A127,'Nouveaux seuils'!$B$7:$C$796,2,FALSE)</f>
        <v>100000</v>
      </c>
      <c r="K127" s="27"/>
      <c r="L127" s="27" t="str">
        <f>VLOOKUP(A127,'Anciens seuils'!$B$2:$D$786,3,FALSE)</f>
        <v>NA</v>
      </c>
      <c r="M127" s="27" t="s">
        <v>200</v>
      </c>
      <c r="N127" s="27" t="str">
        <f>VLOOKUP(A127,'Nouveaux seuils'!$B$7:$F$796,5,FALSE)</f>
        <v>NA</v>
      </c>
      <c r="O127" s="28">
        <v>50</v>
      </c>
      <c r="P127" s="28">
        <v>5</v>
      </c>
      <c r="Q127" s="2">
        <v>4</v>
      </c>
      <c r="R127" s="2"/>
      <c r="S127" s="26">
        <v>1000</v>
      </c>
      <c r="T127" s="26" t="str">
        <f>VLOOKUP(A127,'Nouveaux seuils'!$B$7:$E$796,3,FALSE)</f>
        <v>/</v>
      </c>
      <c r="U127" s="26">
        <f>VLOOKUP(A127,'Nouveaux seuils'!$B$7:$E$796,4,FALSE)</f>
        <v>1000</v>
      </c>
      <c r="V127" s="30"/>
      <c r="W127" s="27" t="s">
        <v>200</v>
      </c>
      <c r="X127" s="27"/>
      <c r="Y127" s="27"/>
    </row>
    <row r="128" spans="1:25" ht="12.75" customHeight="1">
      <c r="A128" s="2" t="str">
        <f t="shared" si="3"/>
        <v>79Rb</v>
      </c>
      <c r="B128" s="2" t="str">
        <f t="shared" si="2"/>
        <v>Rb79</v>
      </c>
      <c r="C128" s="2" t="s">
        <v>1996</v>
      </c>
      <c r="D128" s="2" t="s">
        <v>41</v>
      </c>
      <c r="E128" s="2">
        <v>79</v>
      </c>
      <c r="F128" s="2"/>
      <c r="G128" s="2"/>
      <c r="H128" s="26">
        <v>0.1</v>
      </c>
      <c r="I128" s="26">
        <f>VLOOKUP(A128,'Anciens seuils'!$B$2:$D$786,2,FALSE)</f>
        <v>100000</v>
      </c>
      <c r="J128" s="26">
        <f>VLOOKUP(A128,'Nouveaux seuils'!$B$7:$C$796,2,FALSE)</f>
        <v>100000</v>
      </c>
      <c r="K128" s="27" t="s">
        <v>200</v>
      </c>
      <c r="L128" s="27" t="str">
        <f>VLOOKUP(A128,'Anciens seuils'!$B$2:$D$786,3,FALSE)</f>
        <v>NA</v>
      </c>
      <c r="M128" s="27" t="s">
        <v>200</v>
      </c>
      <c r="N128" s="27" t="str">
        <f>VLOOKUP(A128,'Nouveaux seuils'!$B$7:$F$796,5,FALSE)</f>
        <v>NA</v>
      </c>
      <c r="O128" s="28">
        <v>50</v>
      </c>
      <c r="P128" s="28">
        <v>5</v>
      </c>
      <c r="Q128" s="2">
        <v>4</v>
      </c>
      <c r="R128" s="2"/>
      <c r="S128" s="26">
        <v>10</v>
      </c>
      <c r="T128" s="26" t="str">
        <f>VLOOKUP(A128,'Nouveaux seuils'!$B$7:$E$796,3,FALSE)</f>
        <v>/</v>
      </c>
      <c r="U128" s="26" t="str">
        <f>VLOOKUP(A128,'Nouveaux seuils'!$B$7:$E$796,4,FALSE)</f>
        <v>/</v>
      </c>
      <c r="V128" s="30"/>
      <c r="W128" s="27" t="s">
        <v>200</v>
      </c>
      <c r="X128" s="27"/>
      <c r="Y128" s="27"/>
    </row>
    <row r="129" spans="1:25" ht="12.75" customHeight="1">
      <c r="A129" s="2" t="str">
        <f t="shared" si="3"/>
        <v>79Se</v>
      </c>
      <c r="B129" s="2" t="str">
        <f t="shared" si="2"/>
        <v>Se79</v>
      </c>
      <c r="C129" s="2" t="s">
        <v>1997</v>
      </c>
      <c r="D129" s="2" t="s">
        <v>38</v>
      </c>
      <c r="E129" s="2">
        <v>79</v>
      </c>
      <c r="F129" s="2"/>
      <c r="G129" s="2"/>
      <c r="H129" s="26">
        <v>10</v>
      </c>
      <c r="I129" s="26">
        <f>VLOOKUP(A129,'Anciens seuils'!$B$2:$D$786,2,FALSE)</f>
        <v>10000000</v>
      </c>
      <c r="J129" s="26">
        <f>VLOOKUP(A129,'Nouveaux seuils'!$B$7:$C$796,2,FALSE)</f>
        <v>10000000</v>
      </c>
      <c r="K129" s="27">
        <v>400000</v>
      </c>
      <c r="L129" s="27">
        <f>VLOOKUP(A129,'Anciens seuils'!$B$2:$D$786,3,FALSE)</f>
        <v>400000000000</v>
      </c>
      <c r="M129" s="27">
        <v>200000000</v>
      </c>
      <c r="N129" s="27">
        <f>VLOOKUP(A129,'Nouveaux seuils'!$B$7:$F$796,5,FALSE)</f>
        <v>200000000000000</v>
      </c>
      <c r="O129" s="28">
        <v>5</v>
      </c>
      <c r="P129" s="28">
        <v>0.5</v>
      </c>
      <c r="Q129" s="2">
        <v>3</v>
      </c>
      <c r="R129" s="2"/>
      <c r="S129" s="26">
        <v>10000</v>
      </c>
      <c r="T129" s="26" t="str">
        <f>VLOOKUP(A129,'Nouveaux seuils'!$B$7:$E$796,3,FALSE)</f>
        <v>/</v>
      </c>
      <c r="U129" s="26" t="str">
        <f>VLOOKUP(A129,'Nouveaux seuils'!$B$7:$E$796,4,FALSE)</f>
        <v>/</v>
      </c>
      <c r="V129" s="30"/>
      <c r="W129" s="27" t="s">
        <v>200</v>
      </c>
      <c r="X129" s="27" t="s">
        <v>200</v>
      </c>
      <c r="Y129" s="27"/>
    </row>
    <row r="130" spans="1:25" ht="12.75" customHeight="1">
      <c r="A130" s="2" t="str">
        <f t="shared" si="3"/>
        <v>80Br m</v>
      </c>
      <c r="B130" s="2" t="str">
        <f t="shared" ref="B130:B193" si="4">TRIM($D130&amp;$E130&amp;" " &amp;$F130&amp;" " &amp;$G130)</f>
        <v>Br80 m</v>
      </c>
      <c r="C130" s="2" t="s">
        <v>1998</v>
      </c>
      <c r="D130" s="2" t="s">
        <v>39</v>
      </c>
      <c r="E130" s="2">
        <v>80</v>
      </c>
      <c r="F130" s="2" t="s">
        <v>156</v>
      </c>
      <c r="G130" s="2"/>
      <c r="H130" s="26">
        <v>10</v>
      </c>
      <c r="I130" s="26">
        <f>VLOOKUP(A130,'Anciens seuils'!$B$2:$D$786,2,FALSE)</f>
        <v>10000000</v>
      </c>
      <c r="J130" s="26">
        <f>VLOOKUP(A130,'Nouveaux seuils'!$B$7:$C$796,2,FALSE)</f>
        <v>10000000</v>
      </c>
      <c r="K130" s="27" t="s">
        <v>200</v>
      </c>
      <c r="L130" s="27" t="str">
        <f>VLOOKUP(A130,'Anciens seuils'!$B$2:$D$786,3,FALSE)</f>
        <v>NA</v>
      </c>
      <c r="M130" s="27" t="s">
        <v>200</v>
      </c>
      <c r="N130" s="27" t="str">
        <f>VLOOKUP(A130,'Nouveaux seuils'!$B$7:$F$796,5,FALSE)</f>
        <v>NA</v>
      </c>
      <c r="O130" s="28">
        <v>50</v>
      </c>
      <c r="P130" s="28">
        <v>5</v>
      </c>
      <c r="Q130" s="2">
        <v>4</v>
      </c>
      <c r="R130" s="2"/>
      <c r="S130" s="26">
        <v>1000</v>
      </c>
      <c r="T130" s="26" t="str">
        <f>VLOOKUP(A130,'Nouveaux seuils'!$B$7:$E$796,3,FALSE)</f>
        <v>/</v>
      </c>
      <c r="U130" s="26" t="str">
        <f>VLOOKUP(A130,'Nouveaux seuils'!$B$7:$E$796,4,FALSE)</f>
        <v>/</v>
      </c>
      <c r="V130" s="30"/>
      <c r="W130" s="27" t="s">
        <v>200</v>
      </c>
      <c r="X130" s="27"/>
      <c r="Y130" s="27"/>
    </row>
    <row r="131" spans="1:25" ht="12.75" customHeight="1">
      <c r="A131" s="2" t="str">
        <f t="shared" ref="A131:A194" si="5">TRIM(E131&amp;D131&amp;" " &amp;F131&amp;" " &amp;G131)</f>
        <v>80Br</v>
      </c>
      <c r="B131" s="2" t="str">
        <f t="shared" si="4"/>
        <v>Br80</v>
      </c>
      <c r="C131" s="2" t="s">
        <v>1999</v>
      </c>
      <c r="D131" s="2" t="s">
        <v>39</v>
      </c>
      <c r="E131" s="2">
        <v>80</v>
      </c>
      <c r="F131" s="2"/>
      <c r="G131" s="2"/>
      <c r="H131" s="26">
        <v>0.1</v>
      </c>
      <c r="I131" s="26">
        <f>VLOOKUP(A131,'Anciens seuils'!$B$2:$D$786,2,FALSE)</f>
        <v>100000</v>
      </c>
      <c r="J131" s="26">
        <f>VLOOKUP(A131,'Nouveaux seuils'!$B$7:$C$796,2,FALSE)</f>
        <v>100000</v>
      </c>
      <c r="K131" s="27" t="s">
        <v>200</v>
      </c>
      <c r="L131" s="27" t="str">
        <f>VLOOKUP(A131,'Anciens seuils'!$B$2:$D$786,3,FALSE)</f>
        <v>NA</v>
      </c>
      <c r="M131" s="27" t="s">
        <v>200</v>
      </c>
      <c r="N131" s="27" t="str">
        <f>VLOOKUP(A131,'Nouveaux seuils'!$B$7:$F$796,5,FALSE)</f>
        <v>NA</v>
      </c>
      <c r="O131" s="28">
        <v>50</v>
      </c>
      <c r="P131" s="28">
        <v>5</v>
      </c>
      <c r="Q131" s="2">
        <v>4</v>
      </c>
      <c r="R131" s="2"/>
      <c r="S131" s="26">
        <v>100</v>
      </c>
      <c r="T131" s="26" t="str">
        <f>VLOOKUP(A131,'Nouveaux seuils'!$B$7:$E$796,3,FALSE)</f>
        <v>/</v>
      </c>
      <c r="U131" s="26" t="str">
        <f>VLOOKUP(A131,'Nouveaux seuils'!$B$7:$E$796,4,FALSE)</f>
        <v>/</v>
      </c>
      <c r="V131" s="30"/>
      <c r="W131" s="27" t="s">
        <v>200</v>
      </c>
      <c r="X131" s="27"/>
      <c r="Y131" s="27"/>
    </row>
    <row r="132" spans="1:25" ht="12.75" customHeight="1">
      <c r="A132" s="2" t="str">
        <f t="shared" si="5"/>
        <v>80Sr</v>
      </c>
      <c r="B132" s="2" t="str">
        <f t="shared" si="4"/>
        <v>Sr80</v>
      </c>
      <c r="C132" s="2" t="s">
        <v>2000</v>
      </c>
      <c r="D132" s="2" t="s">
        <v>42</v>
      </c>
      <c r="E132" s="2">
        <v>80</v>
      </c>
      <c r="F132" s="2"/>
      <c r="G132" s="2"/>
      <c r="H132" s="26">
        <v>10</v>
      </c>
      <c r="I132" s="26">
        <f>VLOOKUP(A132,'Anciens seuils'!$B$2:$D$786,2,FALSE)</f>
        <v>10000000</v>
      </c>
      <c r="J132" s="26">
        <f>VLOOKUP(A132,'Nouveaux seuils'!$B$7:$C$796,2,FALSE)</f>
        <v>10000000</v>
      </c>
      <c r="K132" s="27" t="s">
        <v>200</v>
      </c>
      <c r="L132" s="27" t="str">
        <f>VLOOKUP(A132,'Anciens seuils'!$B$2:$D$786,3,FALSE)</f>
        <v>NA</v>
      </c>
      <c r="M132" s="27" t="s">
        <v>200</v>
      </c>
      <c r="N132" s="27" t="str">
        <f>VLOOKUP(A132,'Nouveaux seuils'!$B$7:$F$796,5,FALSE)</f>
        <v>NA</v>
      </c>
      <c r="O132" s="28">
        <v>50</v>
      </c>
      <c r="P132" s="28">
        <v>5</v>
      </c>
      <c r="Q132" s="2">
        <v>4</v>
      </c>
      <c r="R132" s="2" t="s">
        <v>17</v>
      </c>
      <c r="S132" s="26">
        <v>1000</v>
      </c>
      <c r="T132" s="26" t="str">
        <f>VLOOKUP(A132,'Nouveaux seuils'!$B$7:$E$796,3,FALSE)</f>
        <v>/</v>
      </c>
      <c r="U132" s="26" t="str">
        <f>VLOOKUP(A132,'Nouveaux seuils'!$B$7:$E$796,4,FALSE)</f>
        <v>/</v>
      </c>
      <c r="V132" s="30"/>
      <c r="W132" s="27" t="s">
        <v>200</v>
      </c>
      <c r="X132" s="27"/>
      <c r="Y132" s="27"/>
    </row>
    <row r="133" spans="1:25" ht="12.75" customHeight="1">
      <c r="A133" s="2" t="str">
        <f t="shared" si="5"/>
        <v>81Kr m</v>
      </c>
      <c r="B133" s="2" t="str">
        <f t="shared" si="4"/>
        <v>Kr81 m</v>
      </c>
      <c r="C133" s="2" t="s">
        <v>2001</v>
      </c>
      <c r="D133" s="2" t="s">
        <v>40</v>
      </c>
      <c r="E133" s="2">
        <v>81</v>
      </c>
      <c r="F133" s="2" t="s">
        <v>156</v>
      </c>
      <c r="G133" s="2"/>
      <c r="H133" s="26">
        <v>10000</v>
      </c>
      <c r="I133" s="26">
        <f>VLOOKUP(A133,'Anciens seuils'!$B$2:$D$786,2,FALSE)</f>
        <v>10000000000</v>
      </c>
      <c r="J133" s="26">
        <f>VLOOKUP(A133,'Nouveaux seuils'!$B$7:$C$796,2,FALSE)</f>
        <v>10000000000</v>
      </c>
      <c r="K133" s="27" t="s">
        <v>200</v>
      </c>
      <c r="L133" s="27" t="str">
        <f>VLOOKUP(A133,'Anciens seuils'!$B$2:$D$786,3,FALSE)</f>
        <v>NA</v>
      </c>
      <c r="M133" s="27" t="s">
        <v>200</v>
      </c>
      <c r="N133" s="27" t="str">
        <f>VLOOKUP(A133,'Nouveaux seuils'!$B$7:$F$796,5,FALSE)</f>
        <v>NA</v>
      </c>
      <c r="O133" s="28" t="s">
        <v>200</v>
      </c>
      <c r="P133" s="28" t="s">
        <v>200</v>
      </c>
      <c r="Q133" s="2"/>
      <c r="R133" s="2"/>
      <c r="S133" s="26">
        <v>1000</v>
      </c>
      <c r="T133" s="26" t="str">
        <f>VLOOKUP(A133,'Nouveaux seuils'!$B$7:$E$796,3,FALSE)</f>
        <v>/</v>
      </c>
      <c r="U133" s="26" t="str">
        <f>VLOOKUP(A133,'Nouveaux seuils'!$B$7:$E$796,4,FALSE)</f>
        <v>/</v>
      </c>
      <c r="V133" s="30"/>
      <c r="W133" s="27" t="s">
        <v>200</v>
      </c>
      <c r="X133" s="27"/>
      <c r="Y133" s="27"/>
    </row>
    <row r="134" spans="1:25" ht="12.75" customHeight="1">
      <c r="A134" s="2" t="str">
        <f t="shared" si="5"/>
        <v>81Kr</v>
      </c>
      <c r="B134" s="2" t="str">
        <f t="shared" si="4"/>
        <v>Kr81</v>
      </c>
      <c r="C134" s="2" t="s">
        <v>2002</v>
      </c>
      <c r="D134" s="2" t="s">
        <v>40</v>
      </c>
      <c r="E134" s="2">
        <v>81</v>
      </c>
      <c r="F134" s="2"/>
      <c r="G134" s="2"/>
      <c r="H134" s="26">
        <v>10</v>
      </c>
      <c r="I134" s="26">
        <f>VLOOKUP(A134,'Anciens seuils'!$B$2:$D$786,2,FALSE)</f>
        <v>10000000</v>
      </c>
      <c r="J134" s="26">
        <f>VLOOKUP(A134,'Nouveaux seuils'!$B$7:$C$796,2,FALSE)</f>
        <v>10000000</v>
      </c>
      <c r="K134" s="27">
        <v>400000</v>
      </c>
      <c r="L134" s="27">
        <f>VLOOKUP(A134,'Anciens seuils'!$B$2:$D$786,3,FALSE)</f>
        <v>400000000000</v>
      </c>
      <c r="M134" s="27">
        <v>30000000</v>
      </c>
      <c r="N134" s="27">
        <f>VLOOKUP(A134,'Nouveaux seuils'!$B$7:$F$796,5,FALSE)</f>
        <v>30000000000000</v>
      </c>
      <c r="O134" s="28">
        <v>50</v>
      </c>
      <c r="P134" s="28">
        <v>5</v>
      </c>
      <c r="Q134" s="2">
        <v>4</v>
      </c>
      <c r="R134" s="2"/>
      <c r="S134" s="26">
        <v>10000</v>
      </c>
      <c r="T134" s="26" t="str">
        <f>VLOOKUP(A134,'Nouveaux seuils'!$B$7:$E$796,3,FALSE)</f>
        <v>/</v>
      </c>
      <c r="U134" s="26">
        <f>VLOOKUP(A134,'Nouveaux seuils'!$B$7:$E$796,4,FALSE)</f>
        <v>10000</v>
      </c>
      <c r="V134" s="30"/>
      <c r="W134" s="27" t="s">
        <v>200</v>
      </c>
      <c r="X134" s="27" t="s">
        <v>200</v>
      </c>
      <c r="Y134" s="27"/>
    </row>
    <row r="135" spans="1:25" ht="12.75" customHeight="1">
      <c r="A135" s="2" t="str">
        <f t="shared" si="5"/>
        <v>81Rb m</v>
      </c>
      <c r="B135" s="2" t="str">
        <f t="shared" si="4"/>
        <v>Rb81 m</v>
      </c>
      <c r="C135" s="2" t="s">
        <v>2003</v>
      </c>
      <c r="D135" s="2" t="s">
        <v>41</v>
      </c>
      <c r="E135" s="2">
        <v>81</v>
      </c>
      <c r="F135" s="2" t="s">
        <v>156</v>
      </c>
      <c r="G135" s="2"/>
      <c r="H135" s="26">
        <v>10</v>
      </c>
      <c r="I135" s="26">
        <f>VLOOKUP(A135,'Anciens seuils'!$B$2:$D$786,2,FALSE)</f>
        <v>10000000</v>
      </c>
      <c r="J135" s="26">
        <f>VLOOKUP(A135,'Nouveaux seuils'!$B$7:$C$796,2,FALSE)</f>
        <v>10000000</v>
      </c>
      <c r="K135" s="27" t="s">
        <v>200</v>
      </c>
      <c r="L135" s="27" t="str">
        <f>VLOOKUP(A135,'Anciens seuils'!$B$2:$D$786,3,FALSE)</f>
        <v>NA</v>
      </c>
      <c r="M135" s="27" t="s">
        <v>200</v>
      </c>
      <c r="N135" s="27" t="str">
        <f>VLOOKUP(A135,'Nouveaux seuils'!$B$7:$F$796,5,FALSE)</f>
        <v>NA</v>
      </c>
      <c r="O135" s="28">
        <v>50</v>
      </c>
      <c r="P135" s="28">
        <v>5</v>
      </c>
      <c r="Q135" s="2">
        <v>4</v>
      </c>
      <c r="R135" s="2"/>
      <c r="S135" s="26">
        <v>1000</v>
      </c>
      <c r="T135" s="26" t="str">
        <f>VLOOKUP(A135,'Nouveaux seuils'!$B$7:$E$796,3,FALSE)</f>
        <v>/</v>
      </c>
      <c r="U135" s="26" t="str">
        <f>VLOOKUP(A135,'Nouveaux seuils'!$B$7:$E$796,4,FALSE)</f>
        <v>/</v>
      </c>
      <c r="V135" s="30"/>
      <c r="W135" s="27" t="s">
        <v>200</v>
      </c>
      <c r="X135" s="27"/>
      <c r="Y135" s="27"/>
    </row>
    <row r="136" spans="1:25" ht="12.75" customHeight="1">
      <c r="A136" s="2" t="str">
        <f t="shared" si="5"/>
        <v>81Rb</v>
      </c>
      <c r="B136" s="2" t="str">
        <f t="shared" si="4"/>
        <v>Rb81</v>
      </c>
      <c r="C136" s="2" t="s">
        <v>2004</v>
      </c>
      <c r="D136" s="2" t="s">
        <v>41</v>
      </c>
      <c r="E136" s="2">
        <v>81</v>
      </c>
      <c r="F136" s="2"/>
      <c r="G136" s="2"/>
      <c r="H136" s="26">
        <v>1</v>
      </c>
      <c r="I136" s="26">
        <f>VLOOKUP(A136,'Anciens seuils'!$B$2:$D$786,2,FALSE)</f>
        <v>1000000</v>
      </c>
      <c r="J136" s="26">
        <f>VLOOKUP(A136,'Nouveaux seuils'!$B$7:$C$796,2,FALSE)</f>
        <v>1000000</v>
      </c>
      <c r="K136" s="27">
        <v>20000</v>
      </c>
      <c r="L136" s="27">
        <f>VLOOKUP(A136,'Anciens seuils'!$B$2:$D$786,3,FALSE)</f>
        <v>20000000000</v>
      </c>
      <c r="M136" s="27">
        <v>100000</v>
      </c>
      <c r="N136" s="27">
        <f>VLOOKUP(A136,'Nouveaux seuils'!$B$7:$F$796,5,FALSE)</f>
        <v>100000000000</v>
      </c>
      <c r="O136" s="28">
        <v>50</v>
      </c>
      <c r="P136" s="28">
        <v>5</v>
      </c>
      <c r="Q136" s="2">
        <v>4</v>
      </c>
      <c r="R136" s="2"/>
      <c r="S136" s="26">
        <v>10</v>
      </c>
      <c r="T136" s="26" t="str">
        <f>VLOOKUP(A136,'Nouveaux seuils'!$B$7:$E$796,3,FALSE)</f>
        <v>/</v>
      </c>
      <c r="U136" s="26" t="str">
        <f>VLOOKUP(A136,'Nouveaux seuils'!$B$7:$E$796,4,FALSE)</f>
        <v>/</v>
      </c>
      <c r="V136" s="30"/>
      <c r="W136" s="27" t="s">
        <v>200</v>
      </c>
      <c r="X136" s="27" t="s">
        <v>200</v>
      </c>
      <c r="Y136" s="27"/>
    </row>
    <row r="137" spans="1:25" ht="12.75" customHeight="1">
      <c r="A137" s="2" t="str">
        <f t="shared" si="5"/>
        <v>81Se m</v>
      </c>
      <c r="B137" s="2" t="str">
        <f t="shared" si="4"/>
        <v>Se81 m</v>
      </c>
      <c r="C137" s="2" t="s">
        <v>2005</v>
      </c>
      <c r="D137" s="2" t="s">
        <v>38</v>
      </c>
      <c r="E137" s="2">
        <v>81</v>
      </c>
      <c r="F137" s="2" t="s">
        <v>156</v>
      </c>
      <c r="G137" s="2"/>
      <c r="H137" s="26">
        <v>10</v>
      </c>
      <c r="I137" s="26">
        <f>VLOOKUP(A137,'Anciens seuils'!$B$2:$D$786,2,FALSE)</f>
        <v>10000000</v>
      </c>
      <c r="J137" s="26">
        <f>VLOOKUP(A137,'Nouveaux seuils'!$B$7:$C$796,2,FALSE)</f>
        <v>10000000</v>
      </c>
      <c r="K137" s="27" t="s">
        <v>200</v>
      </c>
      <c r="L137" s="27" t="str">
        <f>VLOOKUP(A137,'Anciens seuils'!$B$2:$D$786,3,FALSE)</f>
        <v>NA</v>
      </c>
      <c r="M137" s="27" t="s">
        <v>200</v>
      </c>
      <c r="N137" s="27" t="str">
        <f>VLOOKUP(A137,'Nouveaux seuils'!$B$7:$F$796,5,FALSE)</f>
        <v>NA</v>
      </c>
      <c r="O137" s="28">
        <v>50</v>
      </c>
      <c r="P137" s="28">
        <v>5</v>
      </c>
      <c r="Q137" s="2">
        <v>4</v>
      </c>
      <c r="R137" s="2"/>
      <c r="S137" s="26">
        <v>1000</v>
      </c>
      <c r="T137" s="26" t="str">
        <f>VLOOKUP(A137,'Nouveaux seuils'!$B$7:$E$796,3,FALSE)</f>
        <v>/</v>
      </c>
      <c r="U137" s="26" t="str">
        <f>VLOOKUP(A137,'Nouveaux seuils'!$B$7:$E$796,4,FALSE)</f>
        <v>/</v>
      </c>
      <c r="V137" s="30"/>
      <c r="W137" s="27" t="s">
        <v>200</v>
      </c>
      <c r="X137" s="27"/>
      <c r="Y137" s="27"/>
    </row>
    <row r="138" spans="1:25" ht="12.75" customHeight="1">
      <c r="A138" s="2" t="str">
        <f t="shared" si="5"/>
        <v>81Se</v>
      </c>
      <c r="B138" s="2" t="str">
        <f t="shared" si="4"/>
        <v>Se81</v>
      </c>
      <c r="C138" s="2" t="s">
        <v>2006</v>
      </c>
      <c r="D138" s="2" t="s">
        <v>38</v>
      </c>
      <c r="E138" s="2">
        <v>81</v>
      </c>
      <c r="F138" s="2"/>
      <c r="G138" s="2"/>
      <c r="H138" s="26">
        <v>1</v>
      </c>
      <c r="I138" s="26">
        <f>VLOOKUP(A138,'Anciens seuils'!$B$2:$D$786,2,FALSE)</f>
        <v>1000000</v>
      </c>
      <c r="J138" s="26">
        <f>VLOOKUP(A138,'Nouveaux seuils'!$B$7:$C$796,2,FALSE)</f>
        <v>1000000</v>
      </c>
      <c r="K138" s="27" t="s">
        <v>200</v>
      </c>
      <c r="L138" s="27" t="str">
        <f>VLOOKUP(A138,'Anciens seuils'!$B$2:$D$786,3,FALSE)</f>
        <v>NA</v>
      </c>
      <c r="M138" s="27" t="s">
        <v>200</v>
      </c>
      <c r="N138" s="27" t="str">
        <f>VLOOKUP(A138,'Nouveaux seuils'!$B$7:$F$796,5,FALSE)</f>
        <v>NA</v>
      </c>
      <c r="O138" s="28">
        <v>50</v>
      </c>
      <c r="P138" s="28">
        <v>5</v>
      </c>
      <c r="Q138" s="2">
        <v>4</v>
      </c>
      <c r="R138" s="2"/>
      <c r="S138" s="26">
        <v>1000</v>
      </c>
      <c r="T138" s="26" t="str">
        <f>VLOOKUP(A138,'Nouveaux seuils'!$B$7:$E$796,3,FALSE)</f>
        <v>/</v>
      </c>
      <c r="U138" s="26" t="str">
        <f>VLOOKUP(A138,'Nouveaux seuils'!$B$7:$E$796,4,FALSE)</f>
        <v>/</v>
      </c>
      <c r="V138" s="30"/>
      <c r="W138" s="27" t="s">
        <v>200</v>
      </c>
      <c r="X138" s="27"/>
      <c r="Y138" s="27"/>
    </row>
    <row r="139" spans="1:25" ht="12.75" customHeight="1">
      <c r="A139" s="2" t="str">
        <f t="shared" si="5"/>
        <v>81Sr</v>
      </c>
      <c r="B139" s="2" t="str">
        <f t="shared" si="4"/>
        <v>Sr81</v>
      </c>
      <c r="C139" s="2" t="s">
        <v>2007</v>
      </c>
      <c r="D139" s="2" t="s">
        <v>42</v>
      </c>
      <c r="E139" s="2">
        <v>81</v>
      </c>
      <c r="F139" s="2"/>
      <c r="G139" s="2"/>
      <c r="H139" s="26">
        <v>0.1</v>
      </c>
      <c r="I139" s="26">
        <f>VLOOKUP(A139,'Anciens seuils'!$B$2:$D$786,2,FALSE)</f>
        <v>100000</v>
      </c>
      <c r="J139" s="26">
        <f>VLOOKUP(A139,'Nouveaux seuils'!$B$7:$C$796,2,FALSE)</f>
        <v>100000</v>
      </c>
      <c r="K139" s="27" t="s">
        <v>200</v>
      </c>
      <c r="L139" s="27" t="str">
        <f>VLOOKUP(A139,'Anciens seuils'!$B$2:$D$786,3,FALSE)</f>
        <v>NA</v>
      </c>
      <c r="M139" s="27" t="s">
        <v>200</v>
      </c>
      <c r="N139" s="27" t="str">
        <f>VLOOKUP(A139,'Nouveaux seuils'!$B$7:$F$796,5,FALSE)</f>
        <v>NA</v>
      </c>
      <c r="O139" s="28">
        <v>50</v>
      </c>
      <c r="P139" s="28">
        <v>5</v>
      </c>
      <c r="Q139" s="2">
        <v>4</v>
      </c>
      <c r="R139" s="2"/>
      <c r="S139" s="26">
        <v>10</v>
      </c>
      <c r="T139" s="26" t="str">
        <f>VLOOKUP(A139,'Nouveaux seuils'!$B$7:$E$796,3,FALSE)</f>
        <v>/</v>
      </c>
      <c r="U139" s="26" t="str">
        <f>VLOOKUP(A139,'Nouveaux seuils'!$B$7:$E$796,4,FALSE)</f>
        <v>/</v>
      </c>
      <c r="V139" s="30"/>
      <c r="W139" s="27" t="s">
        <v>200</v>
      </c>
      <c r="X139" s="27"/>
      <c r="Y139" s="27"/>
    </row>
    <row r="140" spans="1:25" ht="12.75" customHeight="1">
      <c r="A140" s="2" t="str">
        <f t="shared" si="5"/>
        <v>82Br</v>
      </c>
      <c r="B140" s="2" t="str">
        <f t="shared" si="4"/>
        <v>Br82</v>
      </c>
      <c r="C140" s="2" t="s">
        <v>2008</v>
      </c>
      <c r="D140" s="2" t="s">
        <v>39</v>
      </c>
      <c r="E140" s="2">
        <v>82</v>
      </c>
      <c r="F140" s="2"/>
      <c r="G140" s="2"/>
      <c r="H140" s="26">
        <v>1</v>
      </c>
      <c r="I140" s="26">
        <f>VLOOKUP(A140,'Anciens seuils'!$B$2:$D$786,2,FALSE)</f>
        <v>1000000</v>
      </c>
      <c r="J140" s="26">
        <f>VLOOKUP(A140,'Nouveaux seuils'!$B$7:$C$796,2,FALSE)</f>
        <v>1000000</v>
      </c>
      <c r="K140" s="27">
        <v>4000</v>
      </c>
      <c r="L140" s="27">
        <f>VLOOKUP(A140,'Anciens seuils'!$B$2:$D$786,3,FALSE)</f>
        <v>4000000000</v>
      </c>
      <c r="M140" s="27">
        <v>30000</v>
      </c>
      <c r="N140" s="27">
        <f>VLOOKUP(A140,'Nouveaux seuils'!$B$7:$F$796,5,FALSE)</f>
        <v>30000000000</v>
      </c>
      <c r="O140" s="28">
        <v>5</v>
      </c>
      <c r="P140" s="28">
        <v>0.5</v>
      </c>
      <c r="Q140" s="2">
        <v>3</v>
      </c>
      <c r="R140" s="2"/>
      <c r="S140" s="26">
        <v>10</v>
      </c>
      <c r="T140" s="26">
        <f>VLOOKUP(A140,'Nouveaux seuils'!$B$7:$E$796,3,FALSE)</f>
        <v>1</v>
      </c>
      <c r="U140" s="26">
        <f>VLOOKUP(A140,'Nouveaux seuils'!$B$7:$E$796,4,FALSE)</f>
        <v>10</v>
      </c>
      <c r="V140" s="30"/>
      <c r="W140" s="27" t="s">
        <v>200</v>
      </c>
      <c r="X140" s="27" t="s">
        <v>200</v>
      </c>
      <c r="Y140" s="27"/>
    </row>
    <row r="141" spans="1:25" ht="12.75" customHeight="1">
      <c r="A141" s="2" t="str">
        <f t="shared" si="5"/>
        <v>82Rb m</v>
      </c>
      <c r="B141" s="2" t="str">
        <f t="shared" si="4"/>
        <v>Rb82 m</v>
      </c>
      <c r="C141" s="2" t="s">
        <v>2009</v>
      </c>
      <c r="D141" s="2" t="s">
        <v>41</v>
      </c>
      <c r="E141" s="2">
        <v>82</v>
      </c>
      <c r="F141" s="2" t="s">
        <v>156</v>
      </c>
      <c r="G141" s="2"/>
      <c r="H141" s="26">
        <v>1</v>
      </c>
      <c r="I141" s="26">
        <f>VLOOKUP(A141,'Anciens seuils'!$B$2:$D$786,2,FALSE)</f>
        <v>1000000</v>
      </c>
      <c r="J141" s="26">
        <f>VLOOKUP(A141,'Nouveaux seuils'!$B$7:$C$796,2,FALSE)</f>
        <v>1000000</v>
      </c>
      <c r="K141" s="27" t="s">
        <v>200</v>
      </c>
      <c r="L141" s="27" t="str">
        <f>VLOOKUP(A141,'Anciens seuils'!$B$2:$D$786,3,FALSE)</f>
        <v>NA</v>
      </c>
      <c r="M141" s="27" t="s">
        <v>200</v>
      </c>
      <c r="N141" s="27" t="str">
        <f>VLOOKUP(A141,'Nouveaux seuils'!$B$7:$F$796,5,FALSE)</f>
        <v>NA</v>
      </c>
      <c r="O141" s="28">
        <v>50</v>
      </c>
      <c r="P141" s="28">
        <v>5</v>
      </c>
      <c r="Q141" s="2">
        <v>4</v>
      </c>
      <c r="R141" s="2"/>
      <c r="S141" s="26">
        <v>10</v>
      </c>
      <c r="T141" s="26" t="str">
        <f>VLOOKUP(A141,'Nouveaux seuils'!$B$7:$E$796,3,FALSE)</f>
        <v>/</v>
      </c>
      <c r="U141" s="26" t="str">
        <f>VLOOKUP(A141,'Nouveaux seuils'!$B$7:$E$796,4,FALSE)</f>
        <v>/</v>
      </c>
      <c r="V141" s="30"/>
      <c r="W141" s="27" t="s">
        <v>200</v>
      </c>
      <c r="X141" s="27"/>
      <c r="Y141" s="27"/>
    </row>
    <row r="142" spans="1:25" ht="12.75" customHeight="1">
      <c r="A142" s="2" t="str">
        <f t="shared" si="5"/>
        <v>82Sr</v>
      </c>
      <c r="B142" s="2" t="str">
        <f t="shared" si="4"/>
        <v>Sr82</v>
      </c>
      <c r="C142" s="2" t="s">
        <v>2010</v>
      </c>
      <c r="D142" s="2" t="s">
        <v>42</v>
      </c>
      <c r="E142" s="2">
        <v>82</v>
      </c>
      <c r="F142" s="2"/>
      <c r="G142" s="2"/>
      <c r="H142" s="26">
        <v>0.1</v>
      </c>
      <c r="I142" s="26">
        <f>VLOOKUP(A142,'Anciens seuils'!$B$2:$D$786,2,FALSE)</f>
        <v>100000</v>
      </c>
      <c r="J142" s="26">
        <f>VLOOKUP(A142,'Nouveaux seuils'!$B$7:$C$796,2,FALSE)</f>
        <v>100000</v>
      </c>
      <c r="K142" s="27">
        <v>2000</v>
      </c>
      <c r="L142" s="27">
        <v>2000000000</v>
      </c>
      <c r="M142" s="27">
        <v>60000</v>
      </c>
      <c r="N142" s="27">
        <f>VLOOKUP(A142,'Nouveaux seuils'!$B$7:$F$796,5,FALSE)</f>
        <v>60000000000</v>
      </c>
      <c r="O142" s="28" t="s">
        <v>200</v>
      </c>
      <c r="P142" s="28" t="s">
        <v>200</v>
      </c>
      <c r="Q142" s="13" t="s">
        <v>176</v>
      </c>
      <c r="R142" s="2" t="s">
        <v>17</v>
      </c>
      <c r="S142" s="26">
        <v>10</v>
      </c>
      <c r="T142" s="26" t="str">
        <f>VLOOKUP(A142,'Nouveaux seuils'!$B$7:$E$796,3,FALSE)</f>
        <v>/</v>
      </c>
      <c r="U142" s="26" t="str">
        <f>VLOOKUP(A142,'Nouveaux seuils'!$B$7:$E$796,4,FALSE)</f>
        <v>/</v>
      </c>
      <c r="V142" s="30"/>
      <c r="W142" s="27" t="s">
        <v>129</v>
      </c>
      <c r="X142" s="27" t="s">
        <v>200</v>
      </c>
      <c r="Y142" s="27"/>
    </row>
    <row r="143" spans="1:25" ht="12.75" customHeight="1">
      <c r="A143" s="2" t="str">
        <f t="shared" si="5"/>
        <v>83Br</v>
      </c>
      <c r="B143" s="2" t="str">
        <f t="shared" si="4"/>
        <v>Br83</v>
      </c>
      <c r="C143" s="2" t="s">
        <v>2011</v>
      </c>
      <c r="D143" s="2" t="s">
        <v>39</v>
      </c>
      <c r="E143" s="2">
        <v>83</v>
      </c>
      <c r="F143" s="2"/>
      <c r="G143" s="2"/>
      <c r="H143" s="26">
        <v>1</v>
      </c>
      <c r="I143" s="26">
        <f>VLOOKUP(A143,'Anciens seuils'!$B$2:$D$786,2,FALSE)</f>
        <v>1000000</v>
      </c>
      <c r="J143" s="26">
        <f>VLOOKUP(A143,'Nouveaux seuils'!$B$7:$C$796,2,FALSE)</f>
        <v>1000000</v>
      </c>
      <c r="K143" s="27" t="s">
        <v>200</v>
      </c>
      <c r="L143" s="27" t="str">
        <f>VLOOKUP(A143,'Anciens seuils'!$B$2:$D$786,3,FALSE)</f>
        <v>NA</v>
      </c>
      <c r="M143" s="27" t="s">
        <v>200</v>
      </c>
      <c r="N143" s="27" t="str">
        <f>VLOOKUP(A143,'Nouveaux seuils'!$B$7:$F$796,5,FALSE)</f>
        <v>NA</v>
      </c>
      <c r="O143" s="28">
        <v>50</v>
      </c>
      <c r="P143" s="28">
        <v>5</v>
      </c>
      <c r="Q143" s="2">
        <v>4</v>
      </c>
      <c r="R143" s="2"/>
      <c r="S143" s="26">
        <v>1000</v>
      </c>
      <c r="T143" s="26" t="str">
        <f>VLOOKUP(A143,'Nouveaux seuils'!$B$7:$E$796,3,FALSE)</f>
        <v>/</v>
      </c>
      <c r="U143" s="26" t="str">
        <f>VLOOKUP(A143,'Nouveaux seuils'!$B$7:$E$796,4,FALSE)</f>
        <v>/</v>
      </c>
      <c r="V143" s="30"/>
      <c r="W143" s="27" t="s">
        <v>200</v>
      </c>
      <c r="X143" s="27"/>
      <c r="Y143" s="27"/>
    </row>
    <row r="144" spans="1:25" ht="12.75" customHeight="1">
      <c r="A144" s="2" t="str">
        <f t="shared" si="5"/>
        <v>83Kr m</v>
      </c>
      <c r="B144" s="2" t="str">
        <f t="shared" si="4"/>
        <v>Kr83 m</v>
      </c>
      <c r="C144" s="2" t="s">
        <v>2012</v>
      </c>
      <c r="D144" s="2" t="s">
        <v>40</v>
      </c>
      <c r="E144" s="2">
        <v>83</v>
      </c>
      <c r="F144" s="2" t="s">
        <v>156</v>
      </c>
      <c r="G144" s="2"/>
      <c r="H144" s="26">
        <v>1000000</v>
      </c>
      <c r="I144" s="26">
        <f>VLOOKUP(A144,'Anciens seuils'!$B$2:$D$786,2,FALSE)</f>
        <v>1000000000000</v>
      </c>
      <c r="J144" s="26">
        <f>VLOOKUP(A144,'Nouveaux seuils'!$B$7:$C$796,2,FALSE)</f>
        <v>1000000000000</v>
      </c>
      <c r="K144" s="27" t="s">
        <v>200</v>
      </c>
      <c r="L144" s="27" t="str">
        <f>VLOOKUP(A144,'Anciens seuils'!$B$2:$D$786,3,FALSE)</f>
        <v>NA</v>
      </c>
      <c r="M144" s="27" t="s">
        <v>200</v>
      </c>
      <c r="N144" s="27" t="str">
        <f>VLOOKUP(A144,'Nouveaux seuils'!$B$7:$F$796,5,FALSE)</f>
        <v>NA</v>
      </c>
      <c r="O144" s="28">
        <v>50</v>
      </c>
      <c r="P144" s="28">
        <v>5</v>
      </c>
      <c r="Q144" s="2">
        <v>4</v>
      </c>
      <c r="R144" s="2"/>
      <c r="S144" s="26">
        <v>100000</v>
      </c>
      <c r="T144" s="26" t="str">
        <f>VLOOKUP(A144,'Nouveaux seuils'!$B$7:$E$796,3,FALSE)</f>
        <v>/</v>
      </c>
      <c r="U144" s="26">
        <f>VLOOKUP(A144,'Nouveaux seuils'!$B$7:$E$796,4,FALSE)</f>
        <v>100000</v>
      </c>
      <c r="V144" s="30"/>
      <c r="W144" s="27" t="s">
        <v>200</v>
      </c>
      <c r="X144" s="27"/>
      <c r="Y144" s="27"/>
    </row>
    <row r="145" spans="1:25" ht="12.75" customHeight="1">
      <c r="A145" s="2" t="str">
        <f t="shared" si="5"/>
        <v>83Rb</v>
      </c>
      <c r="B145" s="2" t="str">
        <f t="shared" si="4"/>
        <v>Rb83</v>
      </c>
      <c r="C145" s="2" t="s">
        <v>2013</v>
      </c>
      <c r="D145" s="2" t="s">
        <v>41</v>
      </c>
      <c r="E145" s="2">
        <v>83</v>
      </c>
      <c r="F145" s="2"/>
      <c r="G145" s="2"/>
      <c r="H145" s="26">
        <v>1</v>
      </c>
      <c r="I145" s="26">
        <f>VLOOKUP(A145,'Anciens seuils'!$B$2:$D$786,2,FALSE)</f>
        <v>1000000</v>
      </c>
      <c r="J145" s="26">
        <f>VLOOKUP(A145,'Nouveaux seuils'!$B$7:$C$796,2,FALSE)</f>
        <v>1000000</v>
      </c>
      <c r="K145" s="27">
        <v>20000</v>
      </c>
      <c r="L145" s="27">
        <v>20000000000</v>
      </c>
      <c r="M145" s="27">
        <v>100000</v>
      </c>
      <c r="N145" s="27">
        <f>VLOOKUP(A145,'Nouveaux seuils'!$B$7:$F$796,5,FALSE)</f>
        <v>100000000000</v>
      </c>
      <c r="O145" s="28">
        <v>5</v>
      </c>
      <c r="P145" s="28">
        <v>0.5</v>
      </c>
      <c r="Q145" s="2">
        <v>3</v>
      </c>
      <c r="R145" s="2" t="s">
        <v>17</v>
      </c>
      <c r="S145" s="26">
        <v>100</v>
      </c>
      <c r="T145" s="26" t="str">
        <f>VLOOKUP(A145,'Nouveaux seuils'!$B$7:$E$796,3,FALSE)</f>
        <v>/</v>
      </c>
      <c r="U145" s="26" t="str">
        <f>VLOOKUP(A145,'Nouveaux seuils'!$B$7:$E$796,4,FALSE)</f>
        <v>/</v>
      </c>
      <c r="V145" s="30"/>
      <c r="W145" s="27" t="s">
        <v>129</v>
      </c>
      <c r="X145" s="27" t="s">
        <v>200</v>
      </c>
      <c r="Y145" s="27"/>
    </row>
    <row r="146" spans="1:25" ht="12.75" customHeight="1">
      <c r="A146" s="2" t="str">
        <f t="shared" si="5"/>
        <v>83Se</v>
      </c>
      <c r="B146" s="2" t="str">
        <f t="shared" si="4"/>
        <v>Se83</v>
      </c>
      <c r="C146" s="2" t="s">
        <v>2014</v>
      </c>
      <c r="D146" s="2" t="s">
        <v>38</v>
      </c>
      <c r="E146" s="2">
        <v>83</v>
      </c>
      <c r="F146" s="2"/>
      <c r="G146" s="2"/>
      <c r="H146" s="26">
        <v>0.1</v>
      </c>
      <c r="I146" s="26">
        <f>VLOOKUP(A146,'Anciens seuils'!$B$2:$D$786,2,FALSE)</f>
        <v>100000</v>
      </c>
      <c r="J146" s="26">
        <f>VLOOKUP(A146,'Nouveaux seuils'!$B$7:$C$796,2,FALSE)</f>
        <v>100000</v>
      </c>
      <c r="K146" s="27" t="s">
        <v>200</v>
      </c>
      <c r="L146" s="27" t="str">
        <f>VLOOKUP(A146,'Anciens seuils'!$B$2:$D$786,3,FALSE)</f>
        <v>NA</v>
      </c>
      <c r="M146" s="27" t="s">
        <v>200</v>
      </c>
      <c r="N146" s="27" t="str">
        <f>VLOOKUP(A146,'Nouveaux seuils'!$B$7:$F$796,5,FALSE)</f>
        <v>NA</v>
      </c>
      <c r="O146" s="28">
        <v>50</v>
      </c>
      <c r="P146" s="28">
        <v>5</v>
      </c>
      <c r="Q146" s="2">
        <v>4</v>
      </c>
      <c r="R146" s="2"/>
      <c r="S146" s="26">
        <v>10</v>
      </c>
      <c r="T146" s="26" t="str">
        <f>VLOOKUP(A146,'Nouveaux seuils'!$B$7:$E$796,3,FALSE)</f>
        <v>/</v>
      </c>
      <c r="U146" s="26" t="str">
        <f>VLOOKUP(A146,'Nouveaux seuils'!$B$7:$E$796,4,FALSE)</f>
        <v>/</v>
      </c>
      <c r="V146" s="30"/>
      <c r="W146" s="27" t="s">
        <v>200</v>
      </c>
      <c r="X146" s="27"/>
      <c r="Y146" s="27"/>
    </row>
    <row r="147" spans="1:25" ht="12.75" customHeight="1">
      <c r="A147" s="2" t="str">
        <f t="shared" si="5"/>
        <v>83Sr</v>
      </c>
      <c r="B147" s="2" t="str">
        <f t="shared" si="4"/>
        <v>Sr83</v>
      </c>
      <c r="C147" s="2" t="s">
        <v>2015</v>
      </c>
      <c r="D147" s="2" t="s">
        <v>42</v>
      </c>
      <c r="E147" s="2">
        <v>83</v>
      </c>
      <c r="F147" s="2"/>
      <c r="G147" s="2"/>
      <c r="H147" s="26">
        <v>1</v>
      </c>
      <c r="I147" s="26">
        <f>VLOOKUP(A147,'Anciens seuils'!$B$2:$D$786,2,FALSE)</f>
        <v>1000000</v>
      </c>
      <c r="J147" s="26">
        <f>VLOOKUP(A147,'Nouveaux seuils'!$B$7:$C$796,2,FALSE)</f>
        <v>1000000</v>
      </c>
      <c r="K147" s="27" t="s">
        <v>200</v>
      </c>
      <c r="L147" s="27" t="str">
        <f>VLOOKUP(A147,'Anciens seuils'!$B$2:$D$786,3,FALSE)</f>
        <v>NA</v>
      </c>
      <c r="M147" s="27" t="s">
        <v>200</v>
      </c>
      <c r="N147" s="27" t="str">
        <f>VLOOKUP(A147,'Nouveaux seuils'!$B$7:$F$796,5,FALSE)</f>
        <v>NA</v>
      </c>
      <c r="O147" s="28">
        <v>5</v>
      </c>
      <c r="P147" s="28">
        <v>0.5</v>
      </c>
      <c r="Q147" s="2">
        <v>3</v>
      </c>
      <c r="R147" s="2"/>
      <c r="S147" s="26">
        <v>10</v>
      </c>
      <c r="T147" s="26" t="str">
        <f>VLOOKUP(A147,'Nouveaux seuils'!$B$7:$E$796,3,FALSE)</f>
        <v>/</v>
      </c>
      <c r="U147" s="26" t="str">
        <f>VLOOKUP(A147,'Nouveaux seuils'!$B$7:$E$796,4,FALSE)</f>
        <v>/</v>
      </c>
      <c r="V147" s="30"/>
      <c r="W147" s="27" t="s">
        <v>200</v>
      </c>
      <c r="X147" s="27"/>
      <c r="Y147" s="27"/>
    </row>
    <row r="148" spans="1:25" ht="12.75" customHeight="1">
      <c r="A148" s="2" t="str">
        <f t="shared" si="5"/>
        <v>84Br</v>
      </c>
      <c r="B148" s="2" t="str">
        <f t="shared" si="4"/>
        <v>Br84</v>
      </c>
      <c r="C148" s="2" t="s">
        <v>2016</v>
      </c>
      <c r="D148" s="2" t="s">
        <v>39</v>
      </c>
      <c r="E148" s="2">
        <v>84</v>
      </c>
      <c r="F148" s="2"/>
      <c r="G148" s="2"/>
      <c r="H148" s="26">
        <v>0.1</v>
      </c>
      <c r="I148" s="26">
        <f>VLOOKUP(A148,'Anciens seuils'!$B$2:$D$786,2,FALSE)</f>
        <v>100000</v>
      </c>
      <c r="J148" s="26">
        <f>VLOOKUP(A148,'Nouveaux seuils'!$B$7:$C$796,2,FALSE)</f>
        <v>100000</v>
      </c>
      <c r="K148" s="27" t="s">
        <v>200</v>
      </c>
      <c r="L148" s="27" t="str">
        <f>VLOOKUP(A148,'Anciens seuils'!$B$2:$D$786,3,FALSE)</f>
        <v>NA</v>
      </c>
      <c r="M148" s="27" t="s">
        <v>200</v>
      </c>
      <c r="N148" s="27" t="str">
        <f>VLOOKUP(A148,'Nouveaux seuils'!$B$7:$F$796,5,FALSE)</f>
        <v>NA</v>
      </c>
      <c r="O148" s="28">
        <v>50</v>
      </c>
      <c r="P148" s="28">
        <v>5</v>
      </c>
      <c r="Q148" s="2">
        <v>4</v>
      </c>
      <c r="R148" s="2"/>
      <c r="S148" s="26">
        <v>10</v>
      </c>
      <c r="T148" s="26" t="str">
        <f>VLOOKUP(A148,'Nouveaux seuils'!$B$7:$E$796,3,FALSE)</f>
        <v>/</v>
      </c>
      <c r="U148" s="26" t="str">
        <f>VLOOKUP(A148,'Nouveaux seuils'!$B$7:$E$796,4,FALSE)</f>
        <v>/</v>
      </c>
      <c r="V148" s="30"/>
      <c r="W148" s="27" t="s">
        <v>200</v>
      </c>
      <c r="X148" s="27"/>
      <c r="Y148" s="27"/>
    </row>
    <row r="149" spans="1:25" ht="12.75" customHeight="1">
      <c r="A149" s="2" t="str">
        <f t="shared" si="5"/>
        <v>84Rb</v>
      </c>
      <c r="B149" s="2" t="str">
        <f t="shared" si="4"/>
        <v>Rb84</v>
      </c>
      <c r="C149" s="2" t="s">
        <v>2017</v>
      </c>
      <c r="D149" s="2" t="s">
        <v>41</v>
      </c>
      <c r="E149" s="2">
        <v>84</v>
      </c>
      <c r="F149" s="2"/>
      <c r="G149" s="2"/>
      <c r="H149" s="26">
        <v>1</v>
      </c>
      <c r="I149" s="26">
        <f>VLOOKUP(A149,'Anciens seuils'!$B$2:$D$786,2,FALSE)</f>
        <v>1000000</v>
      </c>
      <c r="J149" s="26">
        <f>VLOOKUP(A149,'Nouveaux seuils'!$B$7:$C$796,2,FALSE)</f>
        <v>1000000</v>
      </c>
      <c r="K149" s="27">
        <v>10000</v>
      </c>
      <c r="L149" s="27">
        <f>VLOOKUP(A149,'Anciens seuils'!$B$2:$D$786,3,FALSE)</f>
        <v>10000000000</v>
      </c>
      <c r="M149" s="27">
        <v>70000</v>
      </c>
      <c r="N149" s="27">
        <f>VLOOKUP(A149,'Nouveaux seuils'!$B$7:$F$796,5,FALSE)</f>
        <v>70000000000</v>
      </c>
      <c r="O149" s="28">
        <v>5</v>
      </c>
      <c r="P149" s="28">
        <v>0.5</v>
      </c>
      <c r="Q149" s="2">
        <v>3</v>
      </c>
      <c r="R149" s="2"/>
      <c r="S149" s="26">
        <v>10</v>
      </c>
      <c r="T149" s="26" t="str">
        <f>VLOOKUP(A149,'Nouveaux seuils'!$B$7:$E$796,3,FALSE)</f>
        <v>/</v>
      </c>
      <c r="U149" s="26" t="str">
        <f>VLOOKUP(A149,'Nouveaux seuils'!$B$7:$E$796,4,FALSE)</f>
        <v>/</v>
      </c>
      <c r="V149" s="30"/>
      <c r="W149" s="27" t="s">
        <v>200</v>
      </c>
      <c r="X149" s="27" t="s">
        <v>200</v>
      </c>
      <c r="Y149" s="27"/>
    </row>
    <row r="150" spans="1:25" ht="12.75" customHeight="1">
      <c r="A150" s="2" t="str">
        <f t="shared" si="5"/>
        <v>85Kr m</v>
      </c>
      <c r="B150" s="2" t="str">
        <f t="shared" si="4"/>
        <v>Kr85 m</v>
      </c>
      <c r="C150" s="2" t="s">
        <v>2018</v>
      </c>
      <c r="D150" s="2" t="s">
        <v>40</v>
      </c>
      <c r="E150" s="2">
        <v>85</v>
      </c>
      <c r="F150" s="2" t="s">
        <v>156</v>
      </c>
      <c r="G150" s="2"/>
      <c r="H150" s="26">
        <v>10000</v>
      </c>
      <c r="I150" s="26">
        <f>VLOOKUP(A150,'Anciens seuils'!$B$2:$D$786,2,FALSE)</f>
        <v>10000000000</v>
      </c>
      <c r="J150" s="26">
        <f>VLOOKUP(A150,'Nouveaux seuils'!$B$7:$C$796,2,FALSE)</f>
        <v>10000000000</v>
      </c>
      <c r="K150" s="27">
        <v>80000</v>
      </c>
      <c r="L150" s="27">
        <v>80000000000</v>
      </c>
      <c r="M150" s="27">
        <v>500000</v>
      </c>
      <c r="N150" s="27">
        <f>VLOOKUP(A150,'Nouveaux seuils'!$B$7:$F$796,5,FALSE)</f>
        <v>500000000000</v>
      </c>
      <c r="O150" s="28">
        <v>50</v>
      </c>
      <c r="P150" s="28">
        <v>5</v>
      </c>
      <c r="Q150" s="2">
        <v>4</v>
      </c>
      <c r="R150" s="2"/>
      <c r="S150" s="26">
        <v>1000</v>
      </c>
      <c r="T150" s="26" t="str">
        <f>VLOOKUP(A150,'Nouveaux seuils'!$B$7:$E$796,3,FALSE)</f>
        <v>/</v>
      </c>
      <c r="U150" s="26">
        <f>VLOOKUP(A150,'Nouveaux seuils'!$B$7:$E$796,4,FALSE)</f>
        <v>1000</v>
      </c>
      <c r="V150" s="30"/>
      <c r="W150" s="27" t="s">
        <v>200</v>
      </c>
      <c r="X150" s="27" t="s">
        <v>200</v>
      </c>
      <c r="Y150" s="27"/>
    </row>
    <row r="151" spans="1:25" ht="12.75" customHeight="1">
      <c r="A151" s="2" t="str">
        <f t="shared" si="5"/>
        <v>85Kr</v>
      </c>
      <c r="B151" s="2" t="str">
        <f t="shared" si="4"/>
        <v>Kr85</v>
      </c>
      <c r="C151" s="2" t="s">
        <v>2019</v>
      </c>
      <c r="D151" s="2" t="s">
        <v>40</v>
      </c>
      <c r="E151" s="2">
        <v>85</v>
      </c>
      <c r="F151" s="2"/>
      <c r="G151" s="2"/>
      <c r="H151" s="26">
        <v>0.01</v>
      </c>
      <c r="I151" s="26">
        <f>VLOOKUP(A151,'Anciens seuils'!$B$2:$D$786,2,FALSE)</f>
        <v>10000</v>
      </c>
      <c r="J151" s="26">
        <f>VLOOKUP(A151,'Nouveaux seuils'!$B$7:$C$796,2,FALSE)</f>
        <v>10000</v>
      </c>
      <c r="K151" s="27">
        <v>100000</v>
      </c>
      <c r="L151" s="27">
        <f>VLOOKUP(A151,'Anciens seuils'!$B$2:$D$786,3,FALSE)</f>
        <v>100000000000</v>
      </c>
      <c r="M151" s="27">
        <v>30000000</v>
      </c>
      <c r="N151" s="27">
        <f>VLOOKUP(A151,'Nouveaux seuils'!$B$7:$F$796,5,FALSE)</f>
        <v>30000000000000</v>
      </c>
      <c r="O151" s="28">
        <v>50</v>
      </c>
      <c r="P151" s="28">
        <v>5</v>
      </c>
      <c r="Q151" s="2">
        <v>4</v>
      </c>
      <c r="R151" s="2"/>
      <c r="S151" s="26">
        <v>100000</v>
      </c>
      <c r="T151" s="26" t="str">
        <f>VLOOKUP(A151,'Nouveaux seuils'!$B$7:$E$796,3,FALSE)</f>
        <v>/</v>
      </c>
      <c r="U151" s="26">
        <f>VLOOKUP(A151,'Nouveaux seuils'!$B$7:$E$796,4,FALSE)</f>
        <v>100000</v>
      </c>
      <c r="V151" s="30"/>
      <c r="W151" s="27" t="s">
        <v>200</v>
      </c>
      <c r="X151" s="27" t="s">
        <v>200</v>
      </c>
      <c r="Y151" s="27"/>
    </row>
    <row r="152" spans="1:25" ht="12.75" customHeight="1">
      <c r="A152" s="2" t="str">
        <f t="shared" si="5"/>
        <v>85Sr m</v>
      </c>
      <c r="B152" s="2" t="str">
        <f t="shared" si="4"/>
        <v>Sr85 m</v>
      </c>
      <c r="C152" s="2" t="s">
        <v>2020</v>
      </c>
      <c r="D152" s="2" t="s">
        <v>42</v>
      </c>
      <c r="E152" s="2">
        <v>85</v>
      </c>
      <c r="F152" s="2" t="s">
        <v>156</v>
      </c>
      <c r="G152" s="2"/>
      <c r="H152" s="26">
        <v>10</v>
      </c>
      <c r="I152" s="26">
        <f>VLOOKUP(A152,'Anciens seuils'!$B$2:$D$786,2,FALSE)</f>
        <v>10000000</v>
      </c>
      <c r="J152" s="26">
        <f>VLOOKUP(A152,'Nouveaux seuils'!$B$7:$C$796,2,FALSE)</f>
        <v>10000000</v>
      </c>
      <c r="K152" s="27">
        <v>50000</v>
      </c>
      <c r="L152" s="27">
        <f>VLOOKUP(A152,'Anciens seuils'!$B$2:$D$786,3,FALSE)</f>
        <v>50000000000</v>
      </c>
      <c r="M152" s="27">
        <v>100000</v>
      </c>
      <c r="N152" s="27">
        <f>VLOOKUP(A152,'Nouveaux seuils'!$B$7:$F$796,5,FALSE)</f>
        <v>100000000000</v>
      </c>
      <c r="O152" s="28">
        <v>50</v>
      </c>
      <c r="P152" s="28">
        <v>5</v>
      </c>
      <c r="Q152" s="2">
        <v>4</v>
      </c>
      <c r="R152" s="2"/>
      <c r="S152" s="26">
        <v>100</v>
      </c>
      <c r="T152" s="26">
        <f>VLOOKUP(A152,'Nouveaux seuils'!$B$7:$E$796,3,FALSE)</f>
        <v>100</v>
      </c>
      <c r="U152" s="26">
        <f>VLOOKUP(A152,'Nouveaux seuils'!$B$7:$E$796,4,FALSE)</f>
        <v>100</v>
      </c>
      <c r="V152" s="30"/>
      <c r="W152" s="27" t="s">
        <v>200</v>
      </c>
      <c r="X152" s="27" t="s">
        <v>200</v>
      </c>
      <c r="Y152" s="27"/>
    </row>
    <row r="153" spans="1:25" ht="12.75" customHeight="1">
      <c r="A153" s="2" t="str">
        <f t="shared" si="5"/>
        <v>85Sr</v>
      </c>
      <c r="B153" s="2" t="str">
        <f t="shared" si="4"/>
        <v>Sr85</v>
      </c>
      <c r="C153" s="2" t="s">
        <v>2021</v>
      </c>
      <c r="D153" s="2" t="s">
        <v>42</v>
      </c>
      <c r="E153" s="2">
        <v>85</v>
      </c>
      <c r="F153" s="2"/>
      <c r="G153" s="2"/>
      <c r="H153" s="26">
        <v>1</v>
      </c>
      <c r="I153" s="26">
        <f>VLOOKUP(A153,'Anciens seuils'!$B$2:$D$786,2,FALSE)</f>
        <v>1000000</v>
      </c>
      <c r="J153" s="26">
        <f>VLOOKUP(A153,'Nouveaux seuils'!$B$7:$C$796,2,FALSE)</f>
        <v>1000000</v>
      </c>
      <c r="K153" s="27">
        <v>20000</v>
      </c>
      <c r="L153" s="27">
        <f>VLOOKUP(A153,'Anciens seuils'!$B$2:$D$786,3,FALSE)</f>
        <v>20000000000</v>
      </c>
      <c r="M153" s="27">
        <v>100000</v>
      </c>
      <c r="N153" s="27">
        <f>VLOOKUP(A153,'Nouveaux seuils'!$B$7:$F$796,5,FALSE)</f>
        <v>100000000000</v>
      </c>
      <c r="O153" s="28">
        <v>5</v>
      </c>
      <c r="P153" s="28">
        <v>0.5</v>
      </c>
      <c r="Q153" s="2">
        <v>3</v>
      </c>
      <c r="R153" s="2"/>
      <c r="S153" s="26">
        <v>100</v>
      </c>
      <c r="T153" s="26">
        <f>VLOOKUP(A153,'Nouveaux seuils'!$B$7:$E$796,3,FALSE)</f>
        <v>1</v>
      </c>
      <c r="U153" s="26">
        <f>VLOOKUP(A153,'Nouveaux seuils'!$B$7:$E$796,4,FALSE)</f>
        <v>100</v>
      </c>
      <c r="V153" s="30"/>
      <c r="W153" s="27" t="s">
        <v>200</v>
      </c>
      <c r="X153" s="27" t="s">
        <v>200</v>
      </c>
      <c r="Y153" s="27"/>
    </row>
    <row r="154" spans="1:25" ht="12.75" customHeight="1">
      <c r="A154" s="2" t="str">
        <f t="shared" si="5"/>
        <v>86Rb</v>
      </c>
      <c r="B154" s="2" t="str">
        <f t="shared" si="4"/>
        <v>Rb86</v>
      </c>
      <c r="C154" s="2" t="s">
        <v>2022</v>
      </c>
      <c r="D154" s="2" t="s">
        <v>41</v>
      </c>
      <c r="E154" s="2">
        <v>86</v>
      </c>
      <c r="F154" s="2"/>
      <c r="G154" s="2"/>
      <c r="H154" s="26">
        <v>0.1</v>
      </c>
      <c r="I154" s="26">
        <f>VLOOKUP(A154,'Anciens seuils'!$B$2:$D$786,2,FALSE)</f>
        <v>100000</v>
      </c>
      <c r="J154" s="26">
        <f>VLOOKUP(A154,'Nouveaux seuils'!$B$7:$C$796,2,FALSE)</f>
        <v>100000</v>
      </c>
      <c r="K154" s="27">
        <v>5000</v>
      </c>
      <c r="L154" s="27">
        <f>VLOOKUP(A154,'Anciens seuils'!$B$2:$D$786,3,FALSE)</f>
        <v>5000000000</v>
      </c>
      <c r="M154" s="27">
        <v>700000</v>
      </c>
      <c r="N154" s="27">
        <f>VLOOKUP(A154,'Nouveaux seuils'!$B$7:$F$796,5,FALSE)</f>
        <v>700000000000</v>
      </c>
      <c r="O154" s="28">
        <v>5</v>
      </c>
      <c r="P154" s="28">
        <v>0.5</v>
      </c>
      <c r="Q154" s="2">
        <v>3</v>
      </c>
      <c r="R154" s="2"/>
      <c r="S154" s="26">
        <v>100</v>
      </c>
      <c r="T154" s="26">
        <f>VLOOKUP(A154,'Nouveaux seuils'!$B$7:$E$796,3,FALSE)</f>
        <v>100</v>
      </c>
      <c r="U154" s="26">
        <f>VLOOKUP(A154,'Nouveaux seuils'!$B$7:$E$796,4,FALSE)</f>
        <v>100</v>
      </c>
      <c r="V154" s="30"/>
      <c r="W154" s="27" t="s">
        <v>200</v>
      </c>
      <c r="X154" s="27" t="s">
        <v>200</v>
      </c>
      <c r="Y154" s="27"/>
    </row>
    <row r="155" spans="1:25" ht="12.75" customHeight="1">
      <c r="A155" s="2" t="str">
        <f t="shared" si="5"/>
        <v>86Y m</v>
      </c>
      <c r="B155" s="2" t="str">
        <f t="shared" si="4"/>
        <v>Y86 m</v>
      </c>
      <c r="C155" s="2" t="s">
        <v>2023</v>
      </c>
      <c r="D155" s="2" t="s">
        <v>43</v>
      </c>
      <c r="E155" s="2">
        <v>86</v>
      </c>
      <c r="F155" s="2" t="s">
        <v>156</v>
      </c>
      <c r="G155" s="2"/>
      <c r="H155" s="26">
        <v>10</v>
      </c>
      <c r="I155" s="26">
        <f>VLOOKUP(A155,'Anciens seuils'!$B$2:$D$786,2,FALSE)</f>
        <v>10000000</v>
      </c>
      <c r="J155" s="26">
        <f>VLOOKUP(A155,'Nouveaux seuils'!$B$7:$C$796,2,FALSE)</f>
        <v>10000000</v>
      </c>
      <c r="K155" s="27" t="s">
        <v>200</v>
      </c>
      <c r="L155" s="27" t="str">
        <f>VLOOKUP(A155,'Anciens seuils'!$B$2:$D$786,3,FALSE)</f>
        <v>NA</v>
      </c>
      <c r="M155" s="27" t="s">
        <v>200</v>
      </c>
      <c r="N155" s="27" t="str">
        <f>VLOOKUP(A155,'Nouveaux seuils'!$B$7:$F$796,5,FALSE)</f>
        <v>NA</v>
      </c>
      <c r="O155" s="28">
        <v>50</v>
      </c>
      <c r="P155" s="28">
        <v>5</v>
      </c>
      <c r="Q155" s="2">
        <v>4</v>
      </c>
      <c r="R155" s="2"/>
      <c r="S155" s="26">
        <v>100</v>
      </c>
      <c r="T155" s="26" t="str">
        <f>VLOOKUP(A155,'Nouveaux seuils'!$B$7:$E$796,3,FALSE)</f>
        <v>/</v>
      </c>
      <c r="U155" s="26" t="str">
        <f>VLOOKUP(A155,'Nouveaux seuils'!$B$7:$E$796,4,FALSE)</f>
        <v>/</v>
      </c>
      <c r="V155" s="30"/>
      <c r="W155" s="27" t="s">
        <v>200</v>
      </c>
      <c r="X155" s="27"/>
      <c r="Y155" s="27"/>
    </row>
    <row r="156" spans="1:25" ht="12.75" customHeight="1">
      <c r="A156" s="2" t="str">
        <f t="shared" si="5"/>
        <v>86Y</v>
      </c>
      <c r="B156" s="2" t="str">
        <f t="shared" si="4"/>
        <v>Y86</v>
      </c>
      <c r="C156" s="2" t="s">
        <v>2024</v>
      </c>
      <c r="D156" s="2" t="s">
        <v>43</v>
      </c>
      <c r="E156" s="2">
        <v>86</v>
      </c>
      <c r="F156" s="2"/>
      <c r="G156" s="2"/>
      <c r="H156" s="26">
        <v>0.1</v>
      </c>
      <c r="I156" s="26">
        <f>VLOOKUP(A156,'Anciens seuils'!$B$2:$D$786,2,FALSE)</f>
        <v>100000</v>
      </c>
      <c r="J156" s="26">
        <f>VLOOKUP(A156,'Nouveaux seuils'!$B$7:$C$796,2,FALSE)</f>
        <v>100000</v>
      </c>
      <c r="K156" s="27" t="s">
        <v>200</v>
      </c>
      <c r="L156" s="27" t="str">
        <f>VLOOKUP(A156,'Anciens seuils'!$B$2:$D$786,3,FALSE)</f>
        <v>NA</v>
      </c>
      <c r="M156" s="27" t="s">
        <v>200</v>
      </c>
      <c r="N156" s="27" t="str">
        <f>VLOOKUP(A156,'Nouveaux seuils'!$B$7:$F$796,5,FALSE)</f>
        <v>NA</v>
      </c>
      <c r="O156" s="28">
        <v>5</v>
      </c>
      <c r="P156" s="28">
        <v>0.5</v>
      </c>
      <c r="Q156" s="2">
        <v>3</v>
      </c>
      <c r="R156" s="2"/>
      <c r="S156" s="26">
        <v>10</v>
      </c>
      <c r="T156" s="26" t="str">
        <f>VLOOKUP(A156,'Nouveaux seuils'!$B$7:$E$796,3,FALSE)</f>
        <v>/</v>
      </c>
      <c r="U156" s="26" t="str">
        <f>VLOOKUP(A156,'Nouveaux seuils'!$B$7:$E$796,4,FALSE)</f>
        <v>/</v>
      </c>
      <c r="V156" s="30"/>
      <c r="W156" s="27" t="s">
        <v>200</v>
      </c>
      <c r="X156" s="27"/>
      <c r="Y156" s="27"/>
    </row>
    <row r="157" spans="1:25" ht="12.75" customHeight="1">
      <c r="A157" s="2" t="str">
        <f t="shared" si="5"/>
        <v>86Zr</v>
      </c>
      <c r="B157" s="2" t="str">
        <f t="shared" si="4"/>
        <v>Zr86</v>
      </c>
      <c r="C157" s="2" t="s">
        <v>2025</v>
      </c>
      <c r="D157" s="2" t="s">
        <v>44</v>
      </c>
      <c r="E157" s="2">
        <v>86</v>
      </c>
      <c r="F157" s="2"/>
      <c r="G157" s="2"/>
      <c r="H157" s="26">
        <v>10</v>
      </c>
      <c r="I157" s="26">
        <f>VLOOKUP(A157,'Anciens seuils'!$B$2:$D$786,2,FALSE)</f>
        <v>10000000</v>
      </c>
      <c r="J157" s="26">
        <f>VLOOKUP(A157,'Nouveaux seuils'!$B$7:$C$796,2,FALSE)</f>
        <v>10000000</v>
      </c>
      <c r="K157" s="27" t="s">
        <v>200</v>
      </c>
      <c r="L157" s="27" t="str">
        <f>VLOOKUP(A157,'Anciens seuils'!$B$2:$D$786,3,FALSE)</f>
        <v>NA</v>
      </c>
      <c r="M157" s="27" t="s">
        <v>200</v>
      </c>
      <c r="N157" s="27" t="str">
        <f>VLOOKUP(A157,'Nouveaux seuils'!$B$7:$F$796,5,FALSE)</f>
        <v>NA</v>
      </c>
      <c r="O157" s="28">
        <v>5</v>
      </c>
      <c r="P157" s="28">
        <v>0.5</v>
      </c>
      <c r="Q157" s="2">
        <v>3</v>
      </c>
      <c r="R157" s="2"/>
      <c r="S157" s="26">
        <v>100</v>
      </c>
      <c r="T157" s="26" t="str">
        <f>VLOOKUP(A157,'Nouveaux seuils'!$B$7:$E$796,3,FALSE)</f>
        <v>/</v>
      </c>
      <c r="U157" s="26" t="str">
        <f>VLOOKUP(A157,'Nouveaux seuils'!$B$7:$E$796,4,FALSE)</f>
        <v>/</v>
      </c>
      <c r="V157" s="30"/>
      <c r="W157" s="27" t="s">
        <v>200</v>
      </c>
      <c r="X157" s="27"/>
      <c r="Y157" s="27"/>
    </row>
    <row r="158" spans="1:25" ht="12.75" customHeight="1">
      <c r="A158" s="2" t="str">
        <f t="shared" si="5"/>
        <v>87Kr</v>
      </c>
      <c r="B158" s="2" t="str">
        <f t="shared" si="4"/>
        <v>Kr87</v>
      </c>
      <c r="C158" s="2" t="s">
        <v>2026</v>
      </c>
      <c r="D158" s="2" t="s">
        <v>40</v>
      </c>
      <c r="E158" s="2">
        <v>87</v>
      </c>
      <c r="F158" s="2"/>
      <c r="G158" s="2"/>
      <c r="H158" s="26">
        <v>1000</v>
      </c>
      <c r="I158" s="26">
        <f>VLOOKUP(A158,'Anciens seuils'!$B$2:$D$786,2,FALSE)</f>
        <v>1000000000</v>
      </c>
      <c r="J158" s="26">
        <f>VLOOKUP(A158,'Nouveaux seuils'!$B$7:$C$796,2,FALSE)</f>
        <v>1000000000</v>
      </c>
      <c r="K158" s="27">
        <v>2000</v>
      </c>
      <c r="L158" s="27">
        <f>VLOOKUP(A158,'Anciens seuils'!$B$2:$D$786,3,FALSE)</f>
        <v>2000000000</v>
      </c>
      <c r="M158" s="27">
        <v>90000</v>
      </c>
      <c r="N158" s="27">
        <f>VLOOKUP(A158,'Nouveaux seuils'!$B$7:$F$796,5,FALSE)</f>
        <v>90000000000</v>
      </c>
      <c r="O158" s="28">
        <v>5</v>
      </c>
      <c r="P158" s="28">
        <v>0.5</v>
      </c>
      <c r="Q158" s="2">
        <v>3</v>
      </c>
      <c r="R158" s="2"/>
      <c r="S158" s="26">
        <v>100</v>
      </c>
      <c r="T158" s="26" t="str">
        <f>VLOOKUP(A158,'Nouveaux seuils'!$B$7:$E$796,3,FALSE)</f>
        <v>/</v>
      </c>
      <c r="U158" s="26">
        <f>VLOOKUP(A158,'Nouveaux seuils'!$B$7:$E$796,4,FALSE)</f>
        <v>100</v>
      </c>
      <c r="V158" s="30"/>
      <c r="W158" s="27" t="s">
        <v>200</v>
      </c>
      <c r="X158" s="27" t="s">
        <v>200</v>
      </c>
      <c r="Y158" s="27"/>
    </row>
    <row r="159" spans="1:25" ht="12.75" customHeight="1">
      <c r="A159" s="2" t="str">
        <f t="shared" si="5"/>
        <v>87Rb</v>
      </c>
      <c r="B159" s="2" t="str">
        <f t="shared" si="4"/>
        <v>Rb87</v>
      </c>
      <c r="C159" s="2" t="s">
        <v>2027</v>
      </c>
      <c r="D159" s="2" t="s">
        <v>41</v>
      </c>
      <c r="E159" s="2">
        <v>87</v>
      </c>
      <c r="F159" s="2"/>
      <c r="G159" s="2"/>
      <c r="H159" s="26">
        <v>10</v>
      </c>
      <c r="I159" s="26">
        <f>VLOOKUP(A159,'Anciens seuils'!$B$2:$D$786,2,FALSE)</f>
        <v>10000000</v>
      </c>
      <c r="J159" s="26">
        <f>VLOOKUP(A159,'Nouveaux seuils'!$B$7:$C$796,2,FALSE)</f>
        <v>10000000</v>
      </c>
      <c r="K159" s="27" t="s">
        <v>166</v>
      </c>
      <c r="L159" s="27" t="str">
        <f>VLOOKUP(A159,'Anciens seuils'!$B$2:$D$786,3,FALSE)</f>
        <v>Illimité</v>
      </c>
      <c r="M159" s="27" t="s">
        <v>166</v>
      </c>
      <c r="N159" s="27" t="str">
        <f>VLOOKUP(A159,'Nouveaux seuils'!$B$7:$F$796,5,FALSE)</f>
        <v>NA</v>
      </c>
      <c r="O159" s="28">
        <v>50</v>
      </c>
      <c r="P159" s="28">
        <v>5</v>
      </c>
      <c r="Q159" s="2">
        <v>4</v>
      </c>
      <c r="R159" s="2"/>
      <c r="S159" s="26">
        <v>10000</v>
      </c>
      <c r="T159" s="26" t="str">
        <f>VLOOKUP(A159,'Nouveaux seuils'!$B$7:$E$796,3,FALSE)</f>
        <v>/</v>
      </c>
      <c r="U159" s="26" t="str">
        <f>VLOOKUP(A159,'Nouveaux seuils'!$B$7:$E$796,4,FALSE)</f>
        <v>/</v>
      </c>
      <c r="V159" s="30"/>
      <c r="W159" s="27" t="s">
        <v>200</v>
      </c>
      <c r="X159" s="27" t="s">
        <v>152</v>
      </c>
      <c r="Y159" s="27"/>
    </row>
    <row r="160" spans="1:25" ht="12.75" customHeight="1">
      <c r="A160" s="2" t="str">
        <f t="shared" si="5"/>
        <v>87Sr m</v>
      </c>
      <c r="B160" s="2" t="str">
        <f t="shared" si="4"/>
        <v>Sr87 m</v>
      </c>
      <c r="C160" s="2" t="s">
        <v>2028</v>
      </c>
      <c r="D160" s="2" t="s">
        <v>42</v>
      </c>
      <c r="E160" s="2">
        <v>87</v>
      </c>
      <c r="F160" s="2" t="s">
        <v>156</v>
      </c>
      <c r="G160" s="2"/>
      <c r="H160" s="26">
        <v>1</v>
      </c>
      <c r="I160" s="26">
        <f>VLOOKUP(A160,'Anciens seuils'!$B$2:$D$786,2,FALSE)</f>
        <v>1000000</v>
      </c>
      <c r="J160" s="26">
        <f>VLOOKUP(A160,'Nouveaux seuils'!$B$7:$C$796,2,FALSE)</f>
        <v>1000000</v>
      </c>
      <c r="K160" s="27">
        <v>30000</v>
      </c>
      <c r="L160" s="27">
        <f>VLOOKUP(A160,'Anciens seuils'!$B$2:$D$786,3,FALSE)</f>
        <v>30000000000</v>
      </c>
      <c r="M160" s="27">
        <v>200000</v>
      </c>
      <c r="N160" s="27">
        <f>VLOOKUP(A160,'Nouveaux seuils'!$B$7:$F$796,5,FALSE)</f>
        <v>200000000000</v>
      </c>
      <c r="O160" s="28">
        <v>50</v>
      </c>
      <c r="P160" s="28">
        <v>5</v>
      </c>
      <c r="Q160" s="2">
        <v>4</v>
      </c>
      <c r="R160" s="2"/>
      <c r="S160" s="26">
        <v>100</v>
      </c>
      <c r="T160" s="26">
        <f>VLOOKUP(A160,'Nouveaux seuils'!$B$7:$E$796,3,FALSE)</f>
        <v>100</v>
      </c>
      <c r="U160" s="26">
        <f>VLOOKUP(A160,'Nouveaux seuils'!$B$7:$E$796,4,FALSE)</f>
        <v>100</v>
      </c>
      <c r="V160" s="30"/>
      <c r="W160" s="27" t="s">
        <v>200</v>
      </c>
      <c r="X160" s="27" t="s">
        <v>200</v>
      </c>
      <c r="Y160" s="27"/>
    </row>
    <row r="161" spans="1:25" ht="12.75" customHeight="1">
      <c r="A161" s="2" t="str">
        <f t="shared" si="5"/>
        <v>87Y</v>
      </c>
      <c r="B161" s="2" t="str">
        <f t="shared" si="4"/>
        <v>Y87</v>
      </c>
      <c r="C161" s="2" t="s">
        <v>2029</v>
      </c>
      <c r="D161" s="2" t="s">
        <v>43</v>
      </c>
      <c r="E161" s="2">
        <v>87</v>
      </c>
      <c r="F161" s="2"/>
      <c r="G161" s="2"/>
      <c r="H161" s="26">
        <v>1</v>
      </c>
      <c r="I161" s="26">
        <f>VLOOKUP(A161,'Anciens seuils'!$B$2:$D$786,2,FALSE)</f>
        <v>1000000</v>
      </c>
      <c r="J161" s="26">
        <f>VLOOKUP(A161,'Nouveaux seuils'!$B$7:$C$796,2,FALSE)</f>
        <v>1000000</v>
      </c>
      <c r="K161" s="27">
        <v>10000</v>
      </c>
      <c r="L161" s="27">
        <v>10000000000</v>
      </c>
      <c r="M161" s="27">
        <v>90000</v>
      </c>
      <c r="N161" s="27">
        <f>VLOOKUP(A161,'Nouveaux seuils'!$B$7:$F$796,5,FALSE)</f>
        <v>90000000000</v>
      </c>
      <c r="O161" s="28">
        <v>5</v>
      </c>
      <c r="P161" s="28">
        <v>0.5</v>
      </c>
      <c r="Q161" s="2">
        <v>3</v>
      </c>
      <c r="R161" s="2" t="s">
        <v>17</v>
      </c>
      <c r="S161" s="26">
        <v>10</v>
      </c>
      <c r="T161" s="26" t="str">
        <f>VLOOKUP(A161,'Nouveaux seuils'!$B$7:$E$796,3,FALSE)</f>
        <v>/</v>
      </c>
      <c r="U161" s="26" t="str">
        <f>VLOOKUP(A161,'Nouveaux seuils'!$B$7:$E$796,4,FALSE)</f>
        <v>/</v>
      </c>
      <c r="V161" s="30"/>
      <c r="W161" s="27" t="s">
        <v>129</v>
      </c>
      <c r="X161" s="27" t="s">
        <v>200</v>
      </c>
      <c r="Y161" s="27"/>
    </row>
    <row r="162" spans="1:25" ht="12.75" customHeight="1">
      <c r="A162" s="2" t="str">
        <f t="shared" si="5"/>
        <v>88Kr</v>
      </c>
      <c r="B162" s="2" t="str">
        <f t="shared" si="4"/>
        <v>Kr88</v>
      </c>
      <c r="C162" s="2" t="s">
        <v>2030</v>
      </c>
      <c r="D162" s="2" t="s">
        <v>40</v>
      </c>
      <c r="E162" s="2">
        <v>88</v>
      </c>
      <c r="F162" s="2"/>
      <c r="G162" s="2"/>
      <c r="H162" s="26">
        <v>1000</v>
      </c>
      <c r="I162" s="26">
        <f>VLOOKUP(A162,'Anciens seuils'!$B$2:$D$786,2,FALSE)</f>
        <v>1000000000</v>
      </c>
      <c r="J162" s="26">
        <f>VLOOKUP(A162,'Nouveaux seuils'!$B$7:$C$796,2,FALSE)</f>
        <v>1000000000</v>
      </c>
      <c r="K162" s="27" t="s">
        <v>200</v>
      </c>
      <c r="L162" s="27" t="str">
        <f>VLOOKUP(A162,'Anciens seuils'!$B$2:$D$786,3,FALSE)</f>
        <v>NA</v>
      </c>
      <c r="M162" s="27" t="s">
        <v>200</v>
      </c>
      <c r="N162" s="27" t="str">
        <f>VLOOKUP(A162,'Nouveaux seuils'!$B$7:$F$796,5,FALSE)</f>
        <v>NA</v>
      </c>
      <c r="O162" s="28">
        <v>5</v>
      </c>
      <c r="P162" s="28">
        <v>0.5</v>
      </c>
      <c r="Q162" s="2">
        <v>3</v>
      </c>
      <c r="R162" s="2"/>
      <c r="S162" s="26">
        <v>100</v>
      </c>
      <c r="T162" s="26" t="str">
        <f>VLOOKUP(A162,'Nouveaux seuils'!$B$7:$E$796,3,FALSE)</f>
        <v>/</v>
      </c>
      <c r="U162" s="26">
        <f>VLOOKUP(A162,'Nouveaux seuils'!$B$7:$E$796,4,FALSE)</f>
        <v>100</v>
      </c>
      <c r="V162" s="30"/>
      <c r="W162" s="27" t="s">
        <v>200</v>
      </c>
      <c r="X162" s="27"/>
      <c r="Y162" s="27"/>
    </row>
    <row r="163" spans="1:25" ht="12.75" customHeight="1">
      <c r="A163" s="2" t="str">
        <f t="shared" si="5"/>
        <v>88Nb</v>
      </c>
      <c r="B163" s="2" t="str">
        <f t="shared" si="4"/>
        <v>Nb88</v>
      </c>
      <c r="C163" s="2" t="s">
        <v>2031</v>
      </c>
      <c r="D163" s="2" t="s">
        <v>45</v>
      </c>
      <c r="E163" s="2">
        <v>88</v>
      </c>
      <c r="F163" s="2"/>
      <c r="G163" s="2"/>
      <c r="H163" s="26">
        <v>0.1</v>
      </c>
      <c r="I163" s="26">
        <f>VLOOKUP(A163,'Anciens seuils'!$B$2:$D$786,2,FALSE)</f>
        <v>100000</v>
      </c>
      <c r="J163" s="26">
        <f>VLOOKUP(A163,'Nouveaux seuils'!$B$7:$C$796,2,FALSE)</f>
        <v>100000</v>
      </c>
      <c r="K163" s="27" t="s">
        <v>200</v>
      </c>
      <c r="L163" s="27" t="str">
        <f>VLOOKUP(A163,'Anciens seuils'!$B$2:$D$786,3,FALSE)</f>
        <v>NA</v>
      </c>
      <c r="M163" s="27" t="s">
        <v>200</v>
      </c>
      <c r="N163" s="27" t="str">
        <f>VLOOKUP(A163,'Nouveaux seuils'!$B$7:$F$796,5,FALSE)</f>
        <v>NA</v>
      </c>
      <c r="O163" s="28">
        <v>50</v>
      </c>
      <c r="P163" s="28">
        <v>5</v>
      </c>
      <c r="Q163" s="2">
        <v>4</v>
      </c>
      <c r="R163" s="2"/>
      <c r="S163" s="26">
        <v>10</v>
      </c>
      <c r="T163" s="26" t="str">
        <f>VLOOKUP(A163,'Nouveaux seuils'!$B$7:$E$796,3,FALSE)</f>
        <v>/</v>
      </c>
      <c r="U163" s="26" t="str">
        <f>VLOOKUP(A163,'Nouveaux seuils'!$B$7:$E$796,4,FALSE)</f>
        <v>/</v>
      </c>
      <c r="V163" s="30"/>
      <c r="W163" s="27" t="s">
        <v>200</v>
      </c>
      <c r="X163" s="27"/>
      <c r="Y163" s="27"/>
    </row>
    <row r="164" spans="1:25" ht="12.75" customHeight="1">
      <c r="A164" s="2" t="str">
        <f t="shared" si="5"/>
        <v>88Rb</v>
      </c>
      <c r="B164" s="2" t="str">
        <f t="shared" si="4"/>
        <v>Rb88</v>
      </c>
      <c r="C164" s="2" t="s">
        <v>2032</v>
      </c>
      <c r="D164" s="2" t="s">
        <v>41</v>
      </c>
      <c r="E164" s="2">
        <v>88</v>
      </c>
      <c r="F164" s="2"/>
      <c r="G164" s="2"/>
      <c r="H164" s="26">
        <v>0.1</v>
      </c>
      <c r="I164" s="26">
        <f>VLOOKUP(A164,'Anciens seuils'!$B$2:$D$786,2,FALSE)</f>
        <v>100000</v>
      </c>
      <c r="J164" s="26">
        <f>VLOOKUP(A164,'Nouveaux seuils'!$B$7:$C$796,2,FALSE)</f>
        <v>100000</v>
      </c>
      <c r="K164" s="27" t="s">
        <v>200</v>
      </c>
      <c r="L164" s="27" t="str">
        <f>VLOOKUP(A164,'Anciens seuils'!$B$2:$D$786,3,FALSE)</f>
        <v>NA</v>
      </c>
      <c r="M164" s="27" t="s">
        <v>200</v>
      </c>
      <c r="N164" s="27" t="str">
        <f>VLOOKUP(A164,'Nouveaux seuils'!$B$7:$F$796,5,FALSE)</f>
        <v>NA</v>
      </c>
      <c r="O164" s="28">
        <v>50</v>
      </c>
      <c r="P164" s="28">
        <v>5</v>
      </c>
      <c r="Q164" s="2">
        <v>4</v>
      </c>
      <c r="R164" s="2"/>
      <c r="S164" s="26">
        <v>10</v>
      </c>
      <c r="T164" s="26" t="str">
        <f>VLOOKUP(A164,'Nouveaux seuils'!$B$7:$E$796,3,FALSE)</f>
        <v>/</v>
      </c>
      <c r="U164" s="26" t="str">
        <f>VLOOKUP(A164,'Nouveaux seuils'!$B$7:$E$796,4,FALSE)</f>
        <v>/</v>
      </c>
      <c r="V164" s="30"/>
      <c r="W164" s="27" t="s">
        <v>200</v>
      </c>
      <c r="X164" s="27"/>
      <c r="Y164" s="27"/>
    </row>
    <row r="165" spans="1:25" ht="12.75" customHeight="1">
      <c r="A165" s="2" t="str">
        <f t="shared" si="5"/>
        <v>88Y</v>
      </c>
      <c r="B165" s="2" t="str">
        <f t="shared" si="4"/>
        <v>Y88</v>
      </c>
      <c r="C165" s="2" t="s">
        <v>2033</v>
      </c>
      <c r="D165" s="2" t="s">
        <v>43</v>
      </c>
      <c r="E165" s="2">
        <v>88</v>
      </c>
      <c r="F165" s="2"/>
      <c r="G165" s="2"/>
      <c r="H165" s="26">
        <v>1</v>
      </c>
      <c r="I165" s="26">
        <f>VLOOKUP(A165,'Anciens seuils'!$B$2:$D$786,2,FALSE)</f>
        <v>1000000</v>
      </c>
      <c r="J165" s="26">
        <f>VLOOKUP(A165,'Nouveaux seuils'!$B$7:$C$796,2,FALSE)</f>
        <v>1000000</v>
      </c>
      <c r="K165" s="27">
        <v>4000</v>
      </c>
      <c r="L165" s="27">
        <f>VLOOKUP(A165,'Anciens seuils'!$B$2:$D$786,3,FALSE)</f>
        <v>4000000000</v>
      </c>
      <c r="M165" s="27">
        <v>30000</v>
      </c>
      <c r="N165" s="27">
        <f>VLOOKUP(A165,'Nouveaux seuils'!$B$7:$F$796,5,FALSE)</f>
        <v>30000000000</v>
      </c>
      <c r="O165" s="28">
        <v>5</v>
      </c>
      <c r="P165" s="28">
        <v>0.5</v>
      </c>
      <c r="Q165" s="2">
        <v>3</v>
      </c>
      <c r="R165" s="2"/>
      <c r="S165" s="26">
        <v>10</v>
      </c>
      <c r="T165" s="26" t="str">
        <f>VLOOKUP(A165,'Nouveaux seuils'!$B$7:$E$796,3,FALSE)</f>
        <v>/</v>
      </c>
      <c r="U165" s="26" t="str">
        <f>VLOOKUP(A165,'Nouveaux seuils'!$B$7:$E$796,4,FALSE)</f>
        <v>/</v>
      </c>
      <c r="V165" s="30"/>
      <c r="W165" s="27" t="s">
        <v>200</v>
      </c>
      <c r="X165" s="27" t="s">
        <v>200</v>
      </c>
      <c r="Y165" s="27"/>
    </row>
    <row r="166" spans="1:25" ht="12.75" customHeight="1">
      <c r="A166" s="2" t="str">
        <f t="shared" si="5"/>
        <v>88Zr</v>
      </c>
      <c r="B166" s="2" t="str">
        <f t="shared" si="4"/>
        <v>Zr88</v>
      </c>
      <c r="C166" s="2" t="s">
        <v>2034</v>
      </c>
      <c r="D166" s="2" t="s">
        <v>44</v>
      </c>
      <c r="E166" s="2">
        <v>88</v>
      </c>
      <c r="F166" s="2"/>
      <c r="G166" s="2"/>
      <c r="H166" s="26">
        <v>1</v>
      </c>
      <c r="I166" s="26">
        <f>VLOOKUP(A166,'Anciens seuils'!$B$2:$D$786,2,FALSE)</f>
        <v>1000000</v>
      </c>
      <c r="J166" s="26">
        <f>VLOOKUP(A166,'Nouveaux seuils'!$B$7:$C$796,2,FALSE)</f>
        <v>1000000</v>
      </c>
      <c r="K166" s="27">
        <v>30000</v>
      </c>
      <c r="L166" s="27">
        <f>VLOOKUP(A166,'Anciens seuils'!$B$2:$D$786,3,FALSE)</f>
        <v>30000000000</v>
      </c>
      <c r="M166" s="27">
        <v>20000</v>
      </c>
      <c r="N166" s="27">
        <f>VLOOKUP(A166,'Nouveaux seuils'!$B$7:$F$796,5,FALSE)</f>
        <v>20000000000</v>
      </c>
      <c r="O166" s="28">
        <v>5</v>
      </c>
      <c r="P166" s="28">
        <v>0.5</v>
      </c>
      <c r="Q166" s="2">
        <v>3</v>
      </c>
      <c r="R166" s="2"/>
      <c r="S166" s="26">
        <v>100</v>
      </c>
      <c r="T166" s="26" t="str">
        <f>VLOOKUP(A166,'Nouveaux seuils'!$B$7:$E$796,3,FALSE)</f>
        <v>/</v>
      </c>
      <c r="U166" s="26" t="str">
        <f>VLOOKUP(A166,'Nouveaux seuils'!$B$7:$E$796,4,FALSE)</f>
        <v>/</v>
      </c>
      <c r="V166" s="30"/>
      <c r="W166" s="27" t="s">
        <v>200</v>
      </c>
      <c r="X166" s="27" t="s">
        <v>200</v>
      </c>
      <c r="Y166" s="27"/>
    </row>
    <row r="167" spans="1:25" ht="12.75" customHeight="1">
      <c r="A167" s="2" t="str">
        <f t="shared" si="5"/>
        <v>89Nb (2)</v>
      </c>
      <c r="B167" s="2" t="str">
        <f t="shared" si="4"/>
        <v>Nb89 (2)</v>
      </c>
      <c r="C167" s="2" t="s">
        <v>2035</v>
      </c>
      <c r="D167" s="2" t="s">
        <v>45</v>
      </c>
      <c r="E167" s="2">
        <v>89</v>
      </c>
      <c r="F167" s="13" t="s">
        <v>164</v>
      </c>
      <c r="G167" s="13"/>
      <c r="H167" s="26">
        <v>0.1</v>
      </c>
      <c r="I167" s="26">
        <f>VLOOKUP(A167,'Anciens seuils'!$B$2:$D$786,2,FALSE)</f>
        <v>100000</v>
      </c>
      <c r="J167" s="26">
        <f>VLOOKUP(A167,'Nouveaux seuils'!$B$7:$C$796,2,FALSE)</f>
        <v>100000</v>
      </c>
      <c r="K167" s="27" t="s">
        <v>200</v>
      </c>
      <c r="L167" s="27" t="str">
        <f>VLOOKUP(A167,'Anciens seuils'!$B$2:$D$786,3,FALSE)</f>
        <v>NA</v>
      </c>
      <c r="M167" s="27" t="s">
        <v>200</v>
      </c>
      <c r="N167" s="27" t="str">
        <f>VLOOKUP(A167,'Nouveaux seuils'!$B$7:$F$796,5,FALSE)</f>
        <v>NA</v>
      </c>
      <c r="O167" s="28">
        <v>50</v>
      </c>
      <c r="P167" s="28" t="s">
        <v>200</v>
      </c>
      <c r="Q167" s="2"/>
      <c r="R167" s="2" t="s">
        <v>110</v>
      </c>
      <c r="S167" s="2"/>
      <c r="T167" s="26" t="str">
        <f>VLOOKUP(A167,'Nouveaux seuils'!$B$7:$E$796,3,FALSE)</f>
        <v>/</v>
      </c>
      <c r="U167" s="26" t="str">
        <f>VLOOKUP(A167,'Nouveaux seuils'!$B$7:$E$796,4,FALSE)</f>
        <v>/</v>
      </c>
      <c r="V167" s="30"/>
      <c r="W167" s="27"/>
      <c r="X167" s="27"/>
      <c r="Y167" s="27">
        <f>CONVERT(1.01,"hr","day")</f>
        <v>4.2083333333333334E-2</v>
      </c>
    </row>
    <row r="168" spans="1:25" ht="12.75" customHeight="1">
      <c r="A168" s="2" t="str">
        <f t="shared" si="5"/>
        <v>89Nb (1)</v>
      </c>
      <c r="B168" s="2" t="str">
        <f t="shared" si="4"/>
        <v>Nb89 (1)</v>
      </c>
      <c r="C168" s="2" t="s">
        <v>2036</v>
      </c>
      <c r="D168" s="2" t="s">
        <v>45</v>
      </c>
      <c r="E168" s="2">
        <v>89</v>
      </c>
      <c r="F168" s="13" t="s">
        <v>163</v>
      </c>
      <c r="G168" s="2"/>
      <c r="H168" s="26">
        <v>0.1</v>
      </c>
      <c r="I168" s="26">
        <f>VLOOKUP(A168,'Anciens seuils'!$B$2:$D$786,2,FALSE)</f>
        <v>100000</v>
      </c>
      <c r="J168" s="26">
        <f>VLOOKUP(A168,'Nouveaux seuils'!$B$7:$C$796,2,FALSE)</f>
        <v>100000</v>
      </c>
      <c r="K168" s="27" t="s">
        <v>200</v>
      </c>
      <c r="L168" s="27" t="str">
        <f>VLOOKUP(A168,'Anciens seuils'!$B$2:$D$786,3,FALSE)</f>
        <v>NA</v>
      </c>
      <c r="M168" s="27" t="s">
        <v>200</v>
      </c>
      <c r="N168" s="27" t="str">
        <f>VLOOKUP(A168,'Nouveaux seuils'!$B$7:$F$796,5,FALSE)</f>
        <v>NA</v>
      </c>
      <c r="O168" s="28">
        <v>50</v>
      </c>
      <c r="P168" s="28">
        <v>5</v>
      </c>
      <c r="Q168" s="2">
        <v>4</v>
      </c>
      <c r="R168" s="2" t="s">
        <v>111</v>
      </c>
      <c r="S168" s="26">
        <v>10</v>
      </c>
      <c r="T168" s="26" t="str">
        <f>VLOOKUP(A168,'Nouveaux seuils'!$B$7:$E$796,3,FALSE)</f>
        <v>/</v>
      </c>
      <c r="U168" s="26" t="str">
        <f>VLOOKUP(A168,'Nouveaux seuils'!$B$7:$E$796,4,FALSE)</f>
        <v>/</v>
      </c>
      <c r="V168" s="30"/>
      <c r="W168" s="27"/>
      <c r="X168" s="27"/>
      <c r="Y168" s="27">
        <f>CONVERT(2.03,"hr","day")</f>
        <v>8.4583333333333316E-2</v>
      </c>
    </row>
    <row r="169" spans="1:25">
      <c r="A169" s="2" t="str">
        <f t="shared" si="5"/>
        <v>89Nb</v>
      </c>
      <c r="B169" s="2" t="str">
        <f t="shared" si="4"/>
        <v>Nb89</v>
      </c>
      <c r="C169" s="2" t="s">
        <v>2037</v>
      </c>
      <c r="D169" s="2" t="s">
        <v>45</v>
      </c>
      <c r="E169" s="2">
        <v>89</v>
      </c>
      <c r="F169" s="2"/>
      <c r="G169" s="2"/>
      <c r="H169" s="26">
        <v>0.1</v>
      </c>
      <c r="I169" s="26">
        <v>100000</v>
      </c>
      <c r="J169" s="26">
        <v>100000</v>
      </c>
      <c r="K169" s="27" t="s">
        <v>200</v>
      </c>
      <c r="L169" s="27" t="e">
        <f>VLOOKUP(A169,'Anciens seuils'!$B$2:$D$786,3,FALSE)</f>
        <v>#N/A</v>
      </c>
      <c r="M169" s="27" t="s">
        <v>200</v>
      </c>
      <c r="N169" s="27" t="e">
        <f>VLOOKUP(A169,'Nouveaux seuils'!$B$7:$F$796,5,FALSE)</f>
        <v>#N/A</v>
      </c>
      <c r="O169" s="28">
        <v>50</v>
      </c>
      <c r="P169" s="28">
        <v>5</v>
      </c>
      <c r="Q169" s="2">
        <v>4</v>
      </c>
      <c r="R169" s="2"/>
      <c r="S169" s="26">
        <v>10</v>
      </c>
      <c r="T169" s="26" t="s">
        <v>1815</v>
      </c>
      <c r="U169" s="26" t="s">
        <v>1815</v>
      </c>
      <c r="V169" s="30"/>
      <c r="W169" s="27"/>
      <c r="X169" s="27"/>
      <c r="Y169" s="27"/>
    </row>
    <row r="170" spans="1:25" ht="12.75" customHeight="1">
      <c r="A170" s="2" t="str">
        <f t="shared" si="5"/>
        <v>89Rb</v>
      </c>
      <c r="B170" s="2" t="str">
        <f t="shared" si="4"/>
        <v>Rb89</v>
      </c>
      <c r="C170" s="2" t="s">
        <v>2038</v>
      </c>
      <c r="D170" s="2" t="s">
        <v>41</v>
      </c>
      <c r="E170" s="2">
        <v>89</v>
      </c>
      <c r="F170" s="2"/>
      <c r="G170" s="2"/>
      <c r="H170" s="26">
        <v>0.1</v>
      </c>
      <c r="I170" s="26">
        <f>VLOOKUP(A170,'Anciens seuils'!$B$2:$D$786,2,FALSE)</f>
        <v>100000</v>
      </c>
      <c r="J170" s="26">
        <f>VLOOKUP(A170,'Nouveaux seuils'!$B$7:$C$796,2,FALSE)</f>
        <v>100000</v>
      </c>
      <c r="K170" s="27" t="s">
        <v>200</v>
      </c>
      <c r="L170" s="27" t="str">
        <f>VLOOKUP(A170,'Anciens seuils'!$B$2:$D$786,3,FALSE)</f>
        <v>NA</v>
      </c>
      <c r="M170" s="27" t="s">
        <v>200</v>
      </c>
      <c r="N170" s="27" t="str">
        <f>VLOOKUP(A170,'Nouveaux seuils'!$B$7:$F$796,5,FALSE)</f>
        <v>NA</v>
      </c>
      <c r="O170" s="28">
        <v>50</v>
      </c>
      <c r="P170" s="28">
        <v>5</v>
      </c>
      <c r="Q170" s="2">
        <v>4</v>
      </c>
      <c r="R170" s="2"/>
      <c r="S170" s="26">
        <v>10</v>
      </c>
      <c r="T170" s="26" t="str">
        <f>VLOOKUP(A170,'Nouveaux seuils'!$B$7:$E$796,3,FALSE)</f>
        <v>/</v>
      </c>
      <c r="U170" s="26" t="str">
        <f>VLOOKUP(A170,'Nouveaux seuils'!$B$7:$E$796,4,FALSE)</f>
        <v>/</v>
      </c>
      <c r="V170" s="30"/>
      <c r="W170" s="27" t="s">
        <v>200</v>
      </c>
      <c r="X170" s="27"/>
      <c r="Y170" s="27"/>
    </row>
    <row r="171" spans="1:25" ht="12.75" customHeight="1">
      <c r="A171" s="2" t="str">
        <f t="shared" si="5"/>
        <v>89Sr</v>
      </c>
      <c r="B171" s="2" t="str">
        <f t="shared" si="4"/>
        <v>Sr89</v>
      </c>
      <c r="C171" s="2" t="s">
        <v>2039</v>
      </c>
      <c r="D171" s="2" t="s">
        <v>42</v>
      </c>
      <c r="E171" s="2">
        <v>89</v>
      </c>
      <c r="F171" s="2"/>
      <c r="G171" s="2"/>
      <c r="H171" s="26">
        <v>1</v>
      </c>
      <c r="I171" s="26">
        <f>VLOOKUP(A171,'Anciens seuils'!$B$2:$D$786,2,FALSE)</f>
        <v>1000000</v>
      </c>
      <c r="J171" s="26">
        <f>VLOOKUP(A171,'Nouveaux seuils'!$B$7:$C$796,2,FALSE)</f>
        <v>1000000</v>
      </c>
      <c r="K171" s="27">
        <v>6000</v>
      </c>
      <c r="L171" s="27">
        <f>VLOOKUP(A171,'Anciens seuils'!$B$2:$D$786,3,FALSE)</f>
        <v>6000000000</v>
      </c>
      <c r="M171" s="27">
        <v>20000000</v>
      </c>
      <c r="N171" s="27">
        <f>VLOOKUP(A171,'Nouveaux seuils'!$B$7:$F$796,5,FALSE)</f>
        <v>20000000000000</v>
      </c>
      <c r="O171" s="28">
        <v>5</v>
      </c>
      <c r="P171" s="28">
        <v>0.5</v>
      </c>
      <c r="Q171" s="2">
        <v>3</v>
      </c>
      <c r="R171" s="2"/>
      <c r="S171" s="26">
        <v>1000</v>
      </c>
      <c r="T171" s="26">
        <f>VLOOKUP(A171,'Nouveaux seuils'!$B$7:$E$796,3,FALSE)</f>
        <v>1000</v>
      </c>
      <c r="U171" s="26">
        <f>VLOOKUP(A171,'Nouveaux seuils'!$B$7:$E$796,4,FALSE)</f>
        <v>1000</v>
      </c>
      <c r="V171" s="30"/>
      <c r="W171" s="27" t="s">
        <v>200</v>
      </c>
      <c r="X171" s="27" t="s">
        <v>200</v>
      </c>
      <c r="Y171" s="27"/>
    </row>
    <row r="172" spans="1:25" ht="12.75" customHeight="1">
      <c r="A172" s="2" t="str">
        <f t="shared" si="5"/>
        <v>89Zr</v>
      </c>
      <c r="B172" s="2" t="str">
        <f t="shared" si="4"/>
        <v>Zr89</v>
      </c>
      <c r="C172" s="2" t="s">
        <v>2040</v>
      </c>
      <c r="D172" s="2" t="s">
        <v>44</v>
      </c>
      <c r="E172" s="2">
        <v>89</v>
      </c>
      <c r="F172" s="2"/>
      <c r="G172" s="2"/>
      <c r="H172" s="26">
        <v>1</v>
      </c>
      <c r="I172" s="26">
        <f>VLOOKUP(A172,'Anciens seuils'!$B$2:$D$786,2,FALSE)</f>
        <v>1000000</v>
      </c>
      <c r="J172" s="26">
        <f>VLOOKUP(A172,'Nouveaux seuils'!$B$7:$C$796,2,FALSE)</f>
        <v>1000000</v>
      </c>
      <c r="K172" s="27" t="s">
        <v>200</v>
      </c>
      <c r="L172" s="27" t="str">
        <f>VLOOKUP(A172,'Anciens seuils'!$B$2:$D$786,3,FALSE)</f>
        <v>NA</v>
      </c>
      <c r="M172" s="27" t="s">
        <v>200</v>
      </c>
      <c r="N172" s="27" t="str">
        <f>VLOOKUP(A172,'Nouveaux seuils'!$B$7:$F$796,5,FALSE)</f>
        <v>NA</v>
      </c>
      <c r="O172" s="28">
        <v>5</v>
      </c>
      <c r="P172" s="28">
        <v>0.5</v>
      </c>
      <c r="Q172" s="2">
        <v>3</v>
      </c>
      <c r="R172" s="2"/>
      <c r="S172" s="26">
        <v>10</v>
      </c>
      <c r="T172" s="26" t="str">
        <f>VLOOKUP(A172,'Nouveaux seuils'!$B$7:$E$796,3,FALSE)</f>
        <v>/</v>
      </c>
      <c r="U172" s="26" t="str">
        <f>VLOOKUP(A172,'Nouveaux seuils'!$B$7:$E$796,4,FALSE)</f>
        <v>/</v>
      </c>
      <c r="V172" s="30"/>
      <c r="W172" s="27" t="s">
        <v>200</v>
      </c>
      <c r="X172" s="27"/>
      <c r="Y172" s="27"/>
    </row>
    <row r="173" spans="1:25" ht="12.75" customHeight="1">
      <c r="A173" s="2" t="str">
        <f t="shared" si="5"/>
        <v>90Mo</v>
      </c>
      <c r="B173" s="2" t="str">
        <f t="shared" si="4"/>
        <v>Mo90</v>
      </c>
      <c r="C173" s="2" t="s">
        <v>2041</v>
      </c>
      <c r="D173" s="2" t="s">
        <v>46</v>
      </c>
      <c r="E173" s="2">
        <v>90</v>
      </c>
      <c r="F173" s="2"/>
      <c r="G173" s="2"/>
      <c r="H173" s="26">
        <v>1</v>
      </c>
      <c r="I173" s="26">
        <f>VLOOKUP(A173,'Anciens seuils'!$B$2:$D$786,2,FALSE)</f>
        <v>1000000</v>
      </c>
      <c r="J173" s="26">
        <f>VLOOKUP(A173,'Nouveaux seuils'!$B$7:$C$796,2,FALSE)</f>
        <v>1000000</v>
      </c>
      <c r="K173" s="27" t="s">
        <v>200</v>
      </c>
      <c r="L173" s="27" t="str">
        <f>VLOOKUP(A173,'Anciens seuils'!$B$2:$D$786,3,FALSE)</f>
        <v>NA</v>
      </c>
      <c r="M173" s="27" t="s">
        <v>200</v>
      </c>
      <c r="N173" s="27" t="str">
        <f>VLOOKUP(A173,'Nouveaux seuils'!$B$7:$F$796,5,FALSE)</f>
        <v>NA</v>
      </c>
      <c r="O173" s="28">
        <v>5</v>
      </c>
      <c r="P173" s="28">
        <v>0.5</v>
      </c>
      <c r="Q173" s="2">
        <v>3</v>
      </c>
      <c r="R173" s="2"/>
      <c r="S173" s="26">
        <v>10</v>
      </c>
      <c r="T173" s="26">
        <f>VLOOKUP(A173,'Nouveaux seuils'!$B$7:$E$796,3,FALSE)</f>
        <v>10</v>
      </c>
      <c r="U173" s="26">
        <f>VLOOKUP(A173,'Nouveaux seuils'!$B$7:$E$796,4,FALSE)</f>
        <v>10</v>
      </c>
      <c r="V173" s="30"/>
      <c r="W173" s="27" t="s">
        <v>200</v>
      </c>
      <c r="X173" s="27"/>
      <c r="Y173" s="27"/>
    </row>
    <row r="174" spans="1:25" ht="12.75" customHeight="1">
      <c r="A174" s="2" t="str">
        <f t="shared" si="5"/>
        <v>90Nb</v>
      </c>
      <c r="B174" s="2" t="str">
        <f t="shared" si="4"/>
        <v>Nb90</v>
      </c>
      <c r="C174" s="2" t="s">
        <v>2042</v>
      </c>
      <c r="D174" s="2" t="s">
        <v>45</v>
      </c>
      <c r="E174" s="2">
        <v>90</v>
      </c>
      <c r="F174" s="2"/>
      <c r="G174" s="2"/>
      <c r="H174" s="26">
        <v>0.1</v>
      </c>
      <c r="I174" s="26">
        <f>VLOOKUP(A174,'Anciens seuils'!$B$2:$D$786,2,FALSE)</f>
        <v>100000</v>
      </c>
      <c r="J174" s="26">
        <f>VLOOKUP(A174,'Nouveaux seuils'!$B$7:$C$796,2,FALSE)</f>
        <v>100000</v>
      </c>
      <c r="K174" s="27" t="s">
        <v>200</v>
      </c>
      <c r="L174" s="27" t="str">
        <f>VLOOKUP(A174,'Anciens seuils'!$B$2:$D$786,3,FALSE)</f>
        <v>NA</v>
      </c>
      <c r="M174" s="27" t="s">
        <v>200</v>
      </c>
      <c r="N174" s="27" t="str">
        <f>VLOOKUP(A174,'Nouveaux seuils'!$B$7:$F$796,5,FALSE)</f>
        <v>NA</v>
      </c>
      <c r="O174" s="28">
        <v>5</v>
      </c>
      <c r="P174" s="28">
        <v>0.5</v>
      </c>
      <c r="Q174" s="2">
        <v>3</v>
      </c>
      <c r="R174" s="2"/>
      <c r="S174" s="26">
        <v>10</v>
      </c>
      <c r="T174" s="26" t="str">
        <f>VLOOKUP(A174,'Nouveaux seuils'!$B$7:$E$796,3,FALSE)</f>
        <v>/</v>
      </c>
      <c r="U174" s="26" t="str">
        <f>VLOOKUP(A174,'Nouveaux seuils'!$B$7:$E$796,4,FALSE)</f>
        <v>/</v>
      </c>
      <c r="V174" s="30"/>
      <c r="W174" s="27" t="s">
        <v>200</v>
      </c>
      <c r="X174" s="27"/>
      <c r="Y174" s="27"/>
    </row>
    <row r="175" spans="1:25" ht="12.75" customHeight="1">
      <c r="A175" s="2" t="str">
        <f t="shared" si="5"/>
        <v>90Sr</v>
      </c>
      <c r="B175" s="2" t="str">
        <f t="shared" si="4"/>
        <v>Sr90</v>
      </c>
      <c r="C175" s="2" t="s">
        <v>2043</v>
      </c>
      <c r="D175" s="2" t="s">
        <v>42</v>
      </c>
      <c r="E175" s="2">
        <v>90</v>
      </c>
      <c r="F175" s="2"/>
      <c r="G175" s="2"/>
      <c r="H175" s="26">
        <v>0.01</v>
      </c>
      <c r="I175" s="26">
        <f>VLOOKUP(A175,'Anciens seuils'!$B$2:$D$786,2,FALSE)</f>
        <v>10000</v>
      </c>
      <c r="J175" s="26">
        <f>VLOOKUP(A175,'Nouveaux seuils'!$B$7:$C$796,2,FALSE)</f>
        <v>10000</v>
      </c>
      <c r="K175" s="27">
        <v>3000</v>
      </c>
      <c r="L175" s="27">
        <v>3000000000</v>
      </c>
      <c r="M175" s="27">
        <v>1000000</v>
      </c>
      <c r="N175" s="27">
        <f>VLOOKUP(A175,'Nouveaux seuils'!$B$7:$F$796,5,FALSE)</f>
        <v>1000000000000</v>
      </c>
      <c r="O175" s="28">
        <v>5</v>
      </c>
      <c r="P175" s="28">
        <v>0.05</v>
      </c>
      <c r="Q175" s="2">
        <v>2</v>
      </c>
      <c r="R175" s="2" t="s">
        <v>17</v>
      </c>
      <c r="S175" s="26">
        <v>100</v>
      </c>
      <c r="T175" s="26">
        <f>VLOOKUP(A175,'Nouveaux seuils'!$B$7:$E$796,3,FALSE)</f>
        <v>1</v>
      </c>
      <c r="U175" s="26">
        <f>VLOOKUP(A175,'Nouveaux seuils'!$B$7:$E$796,4,FALSE)</f>
        <v>100</v>
      </c>
      <c r="V175" s="30"/>
      <c r="W175" s="27" t="s">
        <v>129</v>
      </c>
      <c r="X175" s="27" t="s">
        <v>200</v>
      </c>
      <c r="Y175" s="27"/>
    </row>
    <row r="176" spans="1:25" ht="12.75" customHeight="1">
      <c r="A176" s="2" t="str">
        <f t="shared" si="5"/>
        <v>90Y m</v>
      </c>
      <c r="B176" s="2" t="str">
        <f t="shared" si="4"/>
        <v>Y90 m</v>
      </c>
      <c r="C176" s="2" t="s">
        <v>2044</v>
      </c>
      <c r="D176" s="2" t="s">
        <v>43</v>
      </c>
      <c r="E176" s="2">
        <v>90</v>
      </c>
      <c r="F176" s="2" t="s">
        <v>156</v>
      </c>
      <c r="G176" s="2"/>
      <c r="H176" s="26">
        <v>1</v>
      </c>
      <c r="I176" s="26">
        <f>VLOOKUP(A176,'Anciens seuils'!$B$2:$D$786,2,FALSE)</f>
        <v>1000000</v>
      </c>
      <c r="J176" s="26">
        <f>VLOOKUP(A176,'Nouveaux seuils'!$B$7:$C$796,2,FALSE)</f>
        <v>1000000</v>
      </c>
      <c r="K176" s="27" t="s">
        <v>200</v>
      </c>
      <c r="L176" s="27" t="str">
        <f>VLOOKUP(A176,'Anciens seuils'!$B$2:$D$786,3,FALSE)</f>
        <v>NA</v>
      </c>
      <c r="M176" s="27" t="s">
        <v>200</v>
      </c>
      <c r="N176" s="27" t="str">
        <f>VLOOKUP(A176,'Nouveaux seuils'!$B$7:$F$796,5,FALSE)</f>
        <v>NA</v>
      </c>
      <c r="O176" s="28">
        <v>5</v>
      </c>
      <c r="P176" s="28">
        <v>0.5</v>
      </c>
      <c r="Q176" s="2">
        <v>3</v>
      </c>
      <c r="R176" s="2"/>
      <c r="S176" s="26">
        <v>10</v>
      </c>
      <c r="T176" s="26" t="str">
        <f>VLOOKUP(A176,'Nouveaux seuils'!$B$7:$E$796,3,FALSE)</f>
        <v>/</v>
      </c>
      <c r="U176" s="26" t="str">
        <f>VLOOKUP(A176,'Nouveaux seuils'!$B$7:$E$796,4,FALSE)</f>
        <v>/</v>
      </c>
      <c r="V176" s="30"/>
      <c r="W176" s="27" t="s">
        <v>200</v>
      </c>
      <c r="X176" s="27"/>
      <c r="Y176" s="27"/>
    </row>
    <row r="177" spans="1:25" ht="12.75" customHeight="1">
      <c r="A177" s="2" t="str">
        <f t="shared" si="5"/>
        <v>90Y</v>
      </c>
      <c r="B177" s="2" t="str">
        <f t="shared" si="4"/>
        <v>Y90</v>
      </c>
      <c r="C177" s="2" t="s">
        <v>2045</v>
      </c>
      <c r="D177" s="2" t="s">
        <v>43</v>
      </c>
      <c r="E177" s="2">
        <v>90</v>
      </c>
      <c r="F177" s="2"/>
      <c r="G177" s="2"/>
      <c r="H177" s="26">
        <v>0.1</v>
      </c>
      <c r="I177" s="26">
        <f>VLOOKUP(A177,'Anciens seuils'!$B$2:$D$786,2,FALSE)</f>
        <v>100000</v>
      </c>
      <c r="J177" s="26">
        <f>VLOOKUP(A177,'Nouveaux seuils'!$B$7:$C$796,2,FALSE)</f>
        <v>100000</v>
      </c>
      <c r="K177" s="27">
        <v>3000</v>
      </c>
      <c r="L177" s="27">
        <f>VLOOKUP(A177,'Anciens seuils'!$B$2:$D$786,3,FALSE)</f>
        <v>3000000000</v>
      </c>
      <c r="M177" s="27">
        <v>5000000</v>
      </c>
      <c r="N177" s="27">
        <f>VLOOKUP(A177,'Nouveaux seuils'!$B$7:$F$796,5,FALSE)</f>
        <v>5000000000000</v>
      </c>
      <c r="O177" s="28">
        <v>5</v>
      </c>
      <c r="P177" s="28">
        <v>0.5</v>
      </c>
      <c r="Q177" s="2">
        <v>3</v>
      </c>
      <c r="R177" s="2"/>
      <c r="S177" s="26">
        <v>1000</v>
      </c>
      <c r="T177" s="26">
        <f>VLOOKUP(A177,'Nouveaux seuils'!$B$7:$E$796,3,FALSE)</f>
        <v>1000</v>
      </c>
      <c r="U177" s="26">
        <f>VLOOKUP(A177,'Nouveaux seuils'!$B$7:$E$796,4,FALSE)</f>
        <v>1000</v>
      </c>
      <c r="V177" s="30"/>
      <c r="W177" s="27" t="s">
        <v>200</v>
      </c>
      <c r="X177" s="27" t="s">
        <v>200</v>
      </c>
      <c r="Y177" s="27"/>
    </row>
    <row r="178" spans="1:25" ht="12.75" customHeight="1">
      <c r="A178" s="2" t="str">
        <f t="shared" si="5"/>
        <v>91Sr</v>
      </c>
      <c r="B178" s="2" t="str">
        <f t="shared" si="4"/>
        <v>Sr91</v>
      </c>
      <c r="C178" s="2" t="s">
        <v>2046</v>
      </c>
      <c r="D178" s="2" t="s">
        <v>42</v>
      </c>
      <c r="E178" s="2">
        <v>91</v>
      </c>
      <c r="F178" s="2"/>
      <c r="G178" s="2"/>
      <c r="H178" s="26">
        <v>0.1</v>
      </c>
      <c r="I178" s="26">
        <f>VLOOKUP(A178,'Anciens seuils'!$B$2:$D$786,2,FALSE)</f>
        <v>100000</v>
      </c>
      <c r="J178" s="26">
        <f>VLOOKUP(A178,'Nouveaux seuils'!$B$7:$C$796,2,FALSE)</f>
        <v>100000</v>
      </c>
      <c r="K178" s="27">
        <v>3000</v>
      </c>
      <c r="L178" s="27">
        <v>3000000000</v>
      </c>
      <c r="M178" s="27">
        <v>60000</v>
      </c>
      <c r="N178" s="27">
        <f>VLOOKUP(A178,'Nouveaux seuils'!$B$7:$F$796,5,FALSE)</f>
        <v>60000000000</v>
      </c>
      <c r="O178" s="28">
        <v>5</v>
      </c>
      <c r="P178" s="28">
        <v>0.5</v>
      </c>
      <c r="Q178" s="2">
        <v>3</v>
      </c>
      <c r="R178" s="2"/>
      <c r="S178" s="26">
        <v>10</v>
      </c>
      <c r="T178" s="26">
        <f>VLOOKUP(A178,'Nouveaux seuils'!$B$7:$E$796,3,FALSE)</f>
        <v>10</v>
      </c>
      <c r="U178" s="26">
        <f>VLOOKUP(A178,'Nouveaux seuils'!$B$7:$E$796,4,FALSE)</f>
        <v>10</v>
      </c>
      <c r="V178" s="30"/>
      <c r="W178" s="27" t="s">
        <v>129</v>
      </c>
      <c r="X178" s="27" t="s">
        <v>200</v>
      </c>
      <c r="Y178" s="27"/>
    </row>
    <row r="179" spans="1:25" ht="12.75" customHeight="1">
      <c r="A179" s="2" t="str">
        <f t="shared" si="5"/>
        <v>91Y m</v>
      </c>
      <c r="B179" s="2" t="str">
        <f t="shared" si="4"/>
        <v>Y91 m</v>
      </c>
      <c r="C179" s="2" t="s">
        <v>2047</v>
      </c>
      <c r="D179" s="2" t="s">
        <v>43</v>
      </c>
      <c r="E179" s="2">
        <v>91</v>
      </c>
      <c r="F179" s="2" t="s">
        <v>156</v>
      </c>
      <c r="G179" s="2"/>
      <c r="H179" s="26">
        <v>1</v>
      </c>
      <c r="I179" s="26">
        <f>VLOOKUP(A179,'Anciens seuils'!$B$2:$D$786,2,FALSE)</f>
        <v>1000000</v>
      </c>
      <c r="J179" s="26">
        <f>VLOOKUP(A179,'Nouveaux seuils'!$B$7:$C$796,2,FALSE)</f>
        <v>1000000</v>
      </c>
      <c r="K179" s="27">
        <v>20000</v>
      </c>
      <c r="L179" s="27">
        <f>VLOOKUP(A179,'Anciens seuils'!$B$2:$D$786,3,FALSE)</f>
        <v>20000000000</v>
      </c>
      <c r="M179" s="27">
        <v>100000</v>
      </c>
      <c r="N179" s="27">
        <f>VLOOKUP(A179,'Nouveaux seuils'!$B$7:$F$796,5,FALSE)</f>
        <v>100000000000</v>
      </c>
      <c r="O179" s="28">
        <v>50</v>
      </c>
      <c r="P179" s="28">
        <v>5</v>
      </c>
      <c r="Q179" s="2">
        <v>4</v>
      </c>
      <c r="R179" s="2"/>
      <c r="S179" s="26">
        <v>100</v>
      </c>
      <c r="T179" s="26">
        <f>VLOOKUP(A179,'Nouveaux seuils'!$B$7:$E$796,3,FALSE)</f>
        <v>100</v>
      </c>
      <c r="U179" s="26">
        <f>VLOOKUP(A179,'Nouveaux seuils'!$B$7:$E$796,4,FALSE)</f>
        <v>100</v>
      </c>
      <c r="V179" s="30"/>
      <c r="W179" s="27" t="s">
        <v>200</v>
      </c>
      <c r="X179" s="27" t="s">
        <v>200</v>
      </c>
      <c r="Y179" s="27"/>
    </row>
    <row r="180" spans="1:25" ht="12.75" customHeight="1">
      <c r="A180" s="2" t="str">
        <f t="shared" si="5"/>
        <v>91Y</v>
      </c>
      <c r="B180" s="2" t="str">
        <f t="shared" si="4"/>
        <v>Y91</v>
      </c>
      <c r="C180" s="2" t="s">
        <v>2048</v>
      </c>
      <c r="D180" s="2" t="s">
        <v>43</v>
      </c>
      <c r="E180" s="2">
        <v>91</v>
      </c>
      <c r="F180" s="2"/>
      <c r="G180" s="2"/>
      <c r="H180" s="26">
        <v>1</v>
      </c>
      <c r="I180" s="26">
        <f>VLOOKUP(A180,'Anciens seuils'!$B$2:$D$786,2,FALSE)</f>
        <v>1000000</v>
      </c>
      <c r="J180" s="26">
        <f>VLOOKUP(A180,'Nouveaux seuils'!$B$7:$C$796,2,FALSE)</f>
        <v>1000000</v>
      </c>
      <c r="K180" s="27">
        <v>6000</v>
      </c>
      <c r="L180" s="27">
        <f>VLOOKUP(A180,'Anciens seuils'!$B$2:$D$786,3,FALSE)</f>
        <v>6000000000</v>
      </c>
      <c r="M180" s="27">
        <v>8000000</v>
      </c>
      <c r="N180" s="27">
        <f>VLOOKUP(A180,'Nouveaux seuils'!$B$7:$F$796,5,FALSE)</f>
        <v>8000000000000</v>
      </c>
      <c r="O180" s="28">
        <v>5</v>
      </c>
      <c r="P180" s="28">
        <v>0.05</v>
      </c>
      <c r="Q180" s="2">
        <v>2</v>
      </c>
      <c r="R180" s="2"/>
      <c r="S180" s="26">
        <v>1000</v>
      </c>
      <c r="T180" s="26">
        <f>VLOOKUP(A180,'Nouveaux seuils'!$B$7:$E$796,3,FALSE)</f>
        <v>100</v>
      </c>
      <c r="U180" s="26">
        <f>VLOOKUP(A180,'Nouveaux seuils'!$B$7:$E$796,4,FALSE)</f>
        <v>1000</v>
      </c>
      <c r="V180" s="30"/>
      <c r="W180" s="27" t="s">
        <v>200</v>
      </c>
      <c r="X180" s="27" t="s">
        <v>200</v>
      </c>
      <c r="Y180" s="27"/>
    </row>
    <row r="181" spans="1:25" ht="12.75" customHeight="1">
      <c r="A181" s="2" t="str">
        <f t="shared" si="5"/>
        <v>92Sr</v>
      </c>
      <c r="B181" s="2" t="str">
        <f t="shared" si="4"/>
        <v>Sr92</v>
      </c>
      <c r="C181" s="2" t="s">
        <v>2049</v>
      </c>
      <c r="D181" s="2" t="s">
        <v>42</v>
      </c>
      <c r="E181" s="2">
        <v>92</v>
      </c>
      <c r="F181" s="2"/>
      <c r="G181" s="2"/>
      <c r="H181" s="26">
        <v>1</v>
      </c>
      <c r="I181" s="26">
        <f>VLOOKUP(A181,'Anciens seuils'!$B$2:$D$786,2,FALSE)</f>
        <v>1000000</v>
      </c>
      <c r="J181" s="26">
        <f>VLOOKUP(A181,'Nouveaux seuils'!$B$7:$C$796,2,FALSE)</f>
        <v>1000000</v>
      </c>
      <c r="K181" s="27">
        <v>10000</v>
      </c>
      <c r="L181" s="27">
        <v>10000000000</v>
      </c>
      <c r="M181" s="27">
        <v>40000</v>
      </c>
      <c r="N181" s="27">
        <f>VLOOKUP(A181,'Nouveaux seuils'!$B$7:$F$796,5,FALSE)</f>
        <v>40000000000</v>
      </c>
      <c r="O181" s="28">
        <v>5</v>
      </c>
      <c r="P181" s="28">
        <v>0.5</v>
      </c>
      <c r="Q181" s="2">
        <v>3</v>
      </c>
      <c r="R181" s="2"/>
      <c r="S181" s="26">
        <v>10</v>
      </c>
      <c r="T181" s="26">
        <f>VLOOKUP(A181,'Nouveaux seuils'!$B$7:$E$796,3,FALSE)</f>
        <v>10</v>
      </c>
      <c r="U181" s="26">
        <f>VLOOKUP(A181,'Nouveaux seuils'!$B$7:$E$796,4,FALSE)</f>
        <v>10</v>
      </c>
      <c r="V181" s="30"/>
      <c r="W181" s="27" t="s">
        <v>129</v>
      </c>
      <c r="X181" s="27" t="s">
        <v>200</v>
      </c>
      <c r="Y181" s="27"/>
    </row>
    <row r="182" spans="1:25" ht="12.75" customHeight="1">
      <c r="A182" s="2" t="str">
        <f t="shared" si="5"/>
        <v>92Y</v>
      </c>
      <c r="B182" s="2" t="str">
        <f t="shared" si="4"/>
        <v>Y92</v>
      </c>
      <c r="C182" s="2" t="s">
        <v>2050</v>
      </c>
      <c r="D182" s="2" t="s">
        <v>43</v>
      </c>
      <c r="E182" s="2">
        <v>92</v>
      </c>
      <c r="F182" s="2"/>
      <c r="G182" s="2"/>
      <c r="H182" s="26">
        <v>0.1</v>
      </c>
      <c r="I182" s="26">
        <f>VLOOKUP(A182,'Anciens seuils'!$B$2:$D$786,2,FALSE)</f>
        <v>100000</v>
      </c>
      <c r="J182" s="26">
        <f>VLOOKUP(A182,'Nouveaux seuils'!$B$7:$C$796,2,FALSE)</f>
        <v>100000</v>
      </c>
      <c r="K182" s="27">
        <v>2000</v>
      </c>
      <c r="L182" s="27">
        <f>VLOOKUP(A182,'Anciens seuils'!$B$2:$D$786,3,FALSE)</f>
        <v>2000000000</v>
      </c>
      <c r="M182" s="27">
        <v>200000</v>
      </c>
      <c r="N182" s="27">
        <f>VLOOKUP(A182,'Nouveaux seuils'!$B$7:$F$796,5,FALSE)</f>
        <v>200000000000</v>
      </c>
      <c r="O182" s="28">
        <v>5</v>
      </c>
      <c r="P182" s="28">
        <v>0.5</v>
      </c>
      <c r="Q182" s="2">
        <v>3</v>
      </c>
      <c r="R182" s="2"/>
      <c r="S182" s="26">
        <v>100</v>
      </c>
      <c r="T182" s="26">
        <f>VLOOKUP(A182,'Nouveaux seuils'!$B$7:$E$796,3,FALSE)</f>
        <v>100</v>
      </c>
      <c r="U182" s="26">
        <f>VLOOKUP(A182,'Nouveaux seuils'!$B$7:$E$796,4,FALSE)</f>
        <v>100</v>
      </c>
      <c r="V182" s="30"/>
      <c r="W182" s="27" t="s">
        <v>200</v>
      </c>
      <c r="X182" s="27" t="s">
        <v>200</v>
      </c>
      <c r="Y182" s="27"/>
    </row>
    <row r="183" spans="1:25" ht="12.75" customHeight="1">
      <c r="A183" s="2" t="str">
        <f t="shared" si="5"/>
        <v>93Mo m</v>
      </c>
      <c r="B183" s="2" t="str">
        <f t="shared" si="4"/>
        <v>Mo93 m</v>
      </c>
      <c r="C183" s="2" t="s">
        <v>2051</v>
      </c>
      <c r="D183" s="2" t="s">
        <v>46</v>
      </c>
      <c r="E183" s="2">
        <v>93</v>
      </c>
      <c r="F183" s="2" t="s">
        <v>156</v>
      </c>
      <c r="G183" s="2"/>
      <c r="H183" s="26">
        <v>1</v>
      </c>
      <c r="I183" s="26">
        <f>VLOOKUP(A183,'Anciens seuils'!$B$2:$D$786,2,FALSE)</f>
        <v>1000000</v>
      </c>
      <c r="J183" s="26">
        <f>VLOOKUP(A183,'Nouveaux seuils'!$B$7:$C$796,2,FALSE)</f>
        <v>1000000</v>
      </c>
      <c r="K183" s="27" t="s">
        <v>200</v>
      </c>
      <c r="L183" s="27" t="str">
        <f>VLOOKUP(A183,'Anciens seuils'!$B$2:$D$786,3,FALSE)</f>
        <v>NA</v>
      </c>
      <c r="M183" s="27" t="s">
        <v>200</v>
      </c>
      <c r="N183" s="27" t="str">
        <f>VLOOKUP(A183,'Nouveaux seuils'!$B$7:$F$796,5,FALSE)</f>
        <v>NA</v>
      </c>
      <c r="O183" s="28">
        <v>50</v>
      </c>
      <c r="P183" s="28">
        <v>5</v>
      </c>
      <c r="Q183" s="2">
        <v>4</v>
      </c>
      <c r="R183" s="2"/>
      <c r="S183" s="26">
        <v>10</v>
      </c>
      <c r="T183" s="26" t="str">
        <f>VLOOKUP(A183,'Nouveaux seuils'!$B$7:$E$796,3,FALSE)</f>
        <v>/</v>
      </c>
      <c r="U183" s="26" t="str">
        <f>VLOOKUP(A183,'Nouveaux seuils'!$B$7:$E$796,4,FALSE)</f>
        <v>/</v>
      </c>
      <c r="V183" s="30"/>
      <c r="W183" s="27" t="s">
        <v>200</v>
      </c>
      <c r="X183" s="27"/>
      <c r="Y183" s="27"/>
    </row>
    <row r="184" spans="1:25" ht="12.75" customHeight="1">
      <c r="A184" s="2" t="str">
        <f t="shared" si="5"/>
        <v>93Mo</v>
      </c>
      <c r="B184" s="2" t="str">
        <f t="shared" si="4"/>
        <v>Mo93</v>
      </c>
      <c r="C184" s="2" t="s">
        <v>2052</v>
      </c>
      <c r="D184" s="2" t="s">
        <v>46</v>
      </c>
      <c r="E184" s="2">
        <v>93</v>
      </c>
      <c r="F184" s="2"/>
      <c r="G184" s="2"/>
      <c r="H184" s="26">
        <v>100</v>
      </c>
      <c r="I184" s="26">
        <f>VLOOKUP(A184,'Anciens seuils'!$B$2:$D$786,2,FALSE)</f>
        <v>100000000</v>
      </c>
      <c r="J184" s="26">
        <f>VLOOKUP(A184,'Nouveaux seuils'!$B$7:$C$796,2,FALSE)</f>
        <v>100000000</v>
      </c>
      <c r="K184" s="27">
        <v>400000</v>
      </c>
      <c r="L184" s="27">
        <f>VLOOKUP(A184,'Anciens seuils'!$B$2:$D$786,3,FALSE)</f>
        <v>400000000000</v>
      </c>
      <c r="M184" s="27">
        <v>300000000</v>
      </c>
      <c r="N184" s="27">
        <f>VLOOKUP(A184,'Nouveaux seuils'!$B$7:$F$796,5,FALSE)</f>
        <v>300000000000000</v>
      </c>
      <c r="O184" s="28">
        <v>5</v>
      </c>
      <c r="P184" s="28">
        <v>0.5</v>
      </c>
      <c r="Q184" s="2">
        <v>3</v>
      </c>
      <c r="R184" s="2"/>
      <c r="S184" s="26">
        <v>1000</v>
      </c>
      <c r="T184" s="26">
        <f>VLOOKUP(A184,'Nouveaux seuils'!$B$7:$E$796,3,FALSE)</f>
        <v>10</v>
      </c>
      <c r="U184" s="26">
        <f>VLOOKUP(A184,'Nouveaux seuils'!$B$7:$E$796,4,FALSE)</f>
        <v>1000</v>
      </c>
      <c r="V184" s="30"/>
      <c r="W184" s="27" t="s">
        <v>200</v>
      </c>
      <c r="X184" s="27" t="s">
        <v>151</v>
      </c>
      <c r="Y184" s="27"/>
    </row>
    <row r="185" spans="1:25" ht="12.75" customHeight="1">
      <c r="A185" s="2" t="str">
        <f t="shared" si="5"/>
        <v>93Nb m</v>
      </c>
      <c r="B185" s="2" t="str">
        <f t="shared" si="4"/>
        <v>Nb93 m</v>
      </c>
      <c r="C185" s="2" t="s">
        <v>2053</v>
      </c>
      <c r="D185" s="2" t="s">
        <v>45</v>
      </c>
      <c r="E185" s="2">
        <v>93</v>
      </c>
      <c r="F185" s="2" t="s">
        <v>156</v>
      </c>
      <c r="G185" s="2"/>
      <c r="H185" s="26">
        <v>10</v>
      </c>
      <c r="I185" s="26">
        <f>VLOOKUP(A185,'Anciens seuils'!$B$2:$D$786,2,FALSE)</f>
        <v>10000000</v>
      </c>
      <c r="J185" s="26">
        <f>VLOOKUP(A185,'Nouveaux seuils'!$B$7:$C$796,2,FALSE)</f>
        <v>10000000</v>
      </c>
      <c r="K185" s="27">
        <v>400000</v>
      </c>
      <c r="L185" s="27">
        <f>VLOOKUP(A185,'Anciens seuils'!$B$2:$D$786,3,FALSE)</f>
        <v>400000000000</v>
      </c>
      <c r="M185" s="27">
        <v>300000000</v>
      </c>
      <c r="N185" s="27">
        <f>VLOOKUP(A185,'Nouveaux seuils'!$B$7:$F$796,5,FALSE)</f>
        <v>300000000000000</v>
      </c>
      <c r="O185" s="28">
        <v>5</v>
      </c>
      <c r="P185" s="28">
        <v>0.5</v>
      </c>
      <c r="Q185" s="2">
        <v>3</v>
      </c>
      <c r="R185" s="2"/>
      <c r="S185" s="26">
        <v>10000</v>
      </c>
      <c r="T185" s="26">
        <f>VLOOKUP(A185,'Nouveaux seuils'!$B$7:$E$796,3,FALSE)</f>
        <v>10</v>
      </c>
      <c r="U185" s="26">
        <f>VLOOKUP(A185,'Nouveaux seuils'!$B$7:$E$796,4,FALSE)</f>
        <v>10000</v>
      </c>
      <c r="V185" s="30"/>
      <c r="W185" s="27" t="s">
        <v>200</v>
      </c>
      <c r="X185" s="27" t="s">
        <v>200</v>
      </c>
      <c r="Y185" s="27"/>
    </row>
    <row r="186" spans="1:25" ht="12.75" customHeight="1">
      <c r="A186" s="2" t="str">
        <f t="shared" si="5"/>
        <v>93Tc m</v>
      </c>
      <c r="B186" s="2" t="str">
        <f t="shared" si="4"/>
        <v>Tc93 m</v>
      </c>
      <c r="C186" s="2" t="s">
        <v>2054</v>
      </c>
      <c r="D186" s="2" t="s">
        <v>47</v>
      </c>
      <c r="E186" s="2">
        <v>93</v>
      </c>
      <c r="F186" s="2" t="s">
        <v>156</v>
      </c>
      <c r="G186" s="2"/>
      <c r="H186" s="26">
        <v>1</v>
      </c>
      <c r="I186" s="26">
        <f>VLOOKUP(A186,'Anciens seuils'!$B$2:$D$786,2,FALSE)</f>
        <v>1000000</v>
      </c>
      <c r="J186" s="26">
        <f>VLOOKUP(A186,'Nouveaux seuils'!$B$7:$C$796,2,FALSE)</f>
        <v>1000000</v>
      </c>
      <c r="K186" s="27" t="s">
        <v>200</v>
      </c>
      <c r="L186" s="27" t="str">
        <f>VLOOKUP(A186,'Anciens seuils'!$B$2:$D$786,3,FALSE)</f>
        <v>NA</v>
      </c>
      <c r="M186" s="27" t="s">
        <v>200</v>
      </c>
      <c r="N186" s="27" t="str">
        <f>VLOOKUP(A186,'Nouveaux seuils'!$B$7:$F$796,5,FALSE)</f>
        <v>NA</v>
      </c>
      <c r="O186" s="28">
        <v>50</v>
      </c>
      <c r="P186" s="28">
        <v>5</v>
      </c>
      <c r="Q186" s="2">
        <v>4</v>
      </c>
      <c r="R186" s="2"/>
      <c r="S186" s="26">
        <v>10</v>
      </c>
      <c r="T186" s="26" t="str">
        <f>VLOOKUP(A186,'Nouveaux seuils'!$B$7:$E$796,3,FALSE)</f>
        <v>/</v>
      </c>
      <c r="U186" s="26" t="str">
        <f>VLOOKUP(A186,'Nouveaux seuils'!$B$7:$E$796,4,FALSE)</f>
        <v>/</v>
      </c>
      <c r="V186" s="30"/>
      <c r="W186" s="27" t="s">
        <v>200</v>
      </c>
      <c r="X186" s="27"/>
      <c r="Y186" s="27"/>
    </row>
    <row r="187" spans="1:25" ht="12.75" customHeight="1">
      <c r="A187" s="2" t="str">
        <f t="shared" si="5"/>
        <v>93Tc</v>
      </c>
      <c r="B187" s="2" t="str">
        <f t="shared" si="4"/>
        <v>Tc93</v>
      </c>
      <c r="C187" s="2" t="s">
        <v>2055</v>
      </c>
      <c r="D187" s="2" t="s">
        <v>47</v>
      </c>
      <c r="E187" s="2">
        <v>93</v>
      </c>
      <c r="F187" s="2"/>
      <c r="G187" s="2"/>
      <c r="H187" s="26">
        <v>1</v>
      </c>
      <c r="I187" s="26">
        <f>VLOOKUP(A187,'Anciens seuils'!$B$2:$D$786,2,FALSE)</f>
        <v>1000000</v>
      </c>
      <c r="J187" s="26">
        <f>VLOOKUP(A187,'Nouveaux seuils'!$B$7:$C$796,2,FALSE)</f>
        <v>1000000</v>
      </c>
      <c r="K187" s="27" t="s">
        <v>200</v>
      </c>
      <c r="L187" s="27" t="str">
        <f>VLOOKUP(A187,'Anciens seuils'!$B$2:$D$786,3,FALSE)</f>
        <v>NA</v>
      </c>
      <c r="M187" s="27" t="s">
        <v>200</v>
      </c>
      <c r="N187" s="27" t="str">
        <f>VLOOKUP(A187,'Nouveaux seuils'!$B$7:$F$796,5,FALSE)</f>
        <v>NA</v>
      </c>
      <c r="O187" s="28">
        <v>50</v>
      </c>
      <c r="P187" s="28">
        <v>5</v>
      </c>
      <c r="Q187" s="2">
        <v>4</v>
      </c>
      <c r="R187" s="2"/>
      <c r="S187" s="26">
        <v>10</v>
      </c>
      <c r="T187" s="26" t="str">
        <f>VLOOKUP(A187,'Nouveaux seuils'!$B$7:$E$796,3,FALSE)</f>
        <v>/</v>
      </c>
      <c r="U187" s="26" t="str">
        <f>VLOOKUP(A187,'Nouveaux seuils'!$B$7:$E$796,4,FALSE)</f>
        <v>/</v>
      </c>
      <c r="V187" s="30"/>
      <c r="W187" s="27" t="s">
        <v>200</v>
      </c>
      <c r="X187" s="27"/>
      <c r="Y187" s="27"/>
    </row>
    <row r="188" spans="1:25" ht="12.75" customHeight="1">
      <c r="A188" s="2" t="str">
        <f t="shared" si="5"/>
        <v>93Y</v>
      </c>
      <c r="B188" s="2" t="str">
        <f t="shared" si="4"/>
        <v>Y93</v>
      </c>
      <c r="C188" s="2" t="s">
        <v>2056</v>
      </c>
      <c r="D188" s="2" t="s">
        <v>43</v>
      </c>
      <c r="E188" s="2">
        <v>93</v>
      </c>
      <c r="F188" s="2"/>
      <c r="G188" s="2"/>
      <c r="H188" s="26">
        <v>0.1</v>
      </c>
      <c r="I188" s="26">
        <f>VLOOKUP(A188,'Anciens seuils'!$B$2:$D$786,2,FALSE)</f>
        <v>100000</v>
      </c>
      <c r="J188" s="26">
        <f>VLOOKUP(A188,'Nouveaux seuils'!$B$7:$C$796,2,FALSE)</f>
        <v>100000</v>
      </c>
      <c r="K188" s="27">
        <v>3000</v>
      </c>
      <c r="L188" s="27">
        <f>VLOOKUP(A188,'Anciens seuils'!$B$2:$D$786,3,FALSE)</f>
        <v>3000000000</v>
      </c>
      <c r="M188" s="27">
        <v>600000</v>
      </c>
      <c r="N188" s="27">
        <f>VLOOKUP(A188,'Nouveaux seuils'!$B$7:$F$796,5,FALSE)</f>
        <v>600000000000</v>
      </c>
      <c r="O188" s="28">
        <v>5</v>
      </c>
      <c r="P188" s="28">
        <v>0.5</v>
      </c>
      <c r="Q188" s="2">
        <v>3</v>
      </c>
      <c r="R188" s="2"/>
      <c r="S188" s="26">
        <v>100</v>
      </c>
      <c r="T188" s="26">
        <f>VLOOKUP(A188,'Nouveaux seuils'!$B$7:$E$796,3,FALSE)</f>
        <v>100</v>
      </c>
      <c r="U188" s="26">
        <f>VLOOKUP(A188,'Nouveaux seuils'!$B$7:$E$796,4,FALSE)</f>
        <v>100</v>
      </c>
      <c r="V188" s="30"/>
      <c r="W188" s="27" t="s">
        <v>200</v>
      </c>
      <c r="X188" s="27" t="s">
        <v>200</v>
      </c>
      <c r="Y188" s="27"/>
    </row>
    <row r="189" spans="1:25" ht="12.75" customHeight="1">
      <c r="A189" s="2" t="str">
        <f t="shared" si="5"/>
        <v>93Zr</v>
      </c>
      <c r="B189" s="2" t="str">
        <f t="shared" si="4"/>
        <v>Zr93</v>
      </c>
      <c r="C189" s="2" t="s">
        <v>2057</v>
      </c>
      <c r="D189" s="2" t="s">
        <v>44</v>
      </c>
      <c r="E189" s="2">
        <v>93</v>
      </c>
      <c r="F189" s="2"/>
      <c r="G189" s="2"/>
      <c r="H189" s="26">
        <v>10</v>
      </c>
      <c r="I189" s="26">
        <f>VLOOKUP(A189,'Anciens seuils'!$B$2:$D$786,2,FALSE)</f>
        <v>10000000</v>
      </c>
      <c r="J189" s="26">
        <f>VLOOKUP(A189,'Nouveaux seuils'!$B$7:$C$796,2,FALSE)</f>
        <v>10000000</v>
      </c>
      <c r="K189" s="27" t="s">
        <v>166</v>
      </c>
      <c r="L189" s="27" t="str">
        <f>VLOOKUP(A189,'Anciens seuils'!$B$2:$D$786,3,FALSE)</f>
        <v>Illimité</v>
      </c>
      <c r="M189" s="27" t="s">
        <v>166</v>
      </c>
      <c r="N189" s="27" t="str">
        <f>VLOOKUP(A189,'Nouveaux seuils'!$B$7:$F$796,5,FALSE)</f>
        <v>NA</v>
      </c>
      <c r="O189" s="28">
        <v>5</v>
      </c>
      <c r="P189" s="28">
        <v>0.05</v>
      </c>
      <c r="Q189" s="2">
        <v>2</v>
      </c>
      <c r="R189" s="2" t="s">
        <v>17</v>
      </c>
      <c r="S189" s="26">
        <v>1000</v>
      </c>
      <c r="T189" s="26">
        <f>VLOOKUP(A189,'Nouveaux seuils'!$B$7:$E$796,3,FALSE)</f>
        <v>10</v>
      </c>
      <c r="U189" s="26">
        <f>VLOOKUP(A189,'Nouveaux seuils'!$B$7:$E$796,4,FALSE)</f>
        <v>1000</v>
      </c>
      <c r="V189" s="30"/>
      <c r="W189" s="27" t="s">
        <v>200</v>
      </c>
      <c r="X189" s="27" t="s">
        <v>152</v>
      </c>
      <c r="Y189" s="27"/>
    </row>
    <row r="190" spans="1:25" ht="12.75" customHeight="1">
      <c r="A190" s="2" t="str">
        <f t="shared" si="5"/>
        <v>94Nb</v>
      </c>
      <c r="B190" s="2" t="str">
        <f t="shared" si="4"/>
        <v>Nb94</v>
      </c>
      <c r="C190" s="2" t="s">
        <v>2058</v>
      </c>
      <c r="D190" s="2" t="s">
        <v>45</v>
      </c>
      <c r="E190" s="2">
        <v>94</v>
      </c>
      <c r="F190" s="2"/>
      <c r="G190" s="2"/>
      <c r="H190" s="26">
        <v>1</v>
      </c>
      <c r="I190" s="26">
        <f>VLOOKUP(A190,'Anciens seuils'!$B$2:$D$786,2,FALSE)</f>
        <v>1000000</v>
      </c>
      <c r="J190" s="26">
        <f>VLOOKUP(A190,'Nouveaux seuils'!$B$7:$C$796,2,FALSE)</f>
        <v>1000000</v>
      </c>
      <c r="K190" s="27">
        <v>7000</v>
      </c>
      <c r="L190" s="27">
        <f>VLOOKUP(A190,'Anciens seuils'!$B$2:$D$786,3,FALSE)</f>
        <v>7000000000</v>
      </c>
      <c r="M190" s="27">
        <v>40000</v>
      </c>
      <c r="N190" s="27">
        <f>VLOOKUP(A190,'Nouveaux seuils'!$B$7:$F$796,5,FALSE)</f>
        <v>40000000000</v>
      </c>
      <c r="O190" s="28">
        <v>5</v>
      </c>
      <c r="P190" s="28">
        <v>0.05</v>
      </c>
      <c r="Q190" s="2">
        <v>2</v>
      </c>
      <c r="R190" s="2"/>
      <c r="S190" s="26">
        <v>10</v>
      </c>
      <c r="T190" s="26">
        <f>VLOOKUP(A190,'Nouveaux seuils'!$B$7:$E$796,3,FALSE)</f>
        <v>0.1</v>
      </c>
      <c r="U190" s="26">
        <f>VLOOKUP(A190,'Nouveaux seuils'!$B$7:$E$796,4,FALSE)</f>
        <v>10</v>
      </c>
      <c r="V190" s="30"/>
      <c r="W190" s="27" t="s">
        <v>200</v>
      </c>
      <c r="X190" s="27" t="s">
        <v>200</v>
      </c>
      <c r="Y190" s="27"/>
    </row>
    <row r="191" spans="1:25" ht="12.75" customHeight="1">
      <c r="A191" s="2" t="str">
        <f t="shared" si="5"/>
        <v>94Ru</v>
      </c>
      <c r="B191" s="2" t="str">
        <f t="shared" si="4"/>
        <v>Ru94</v>
      </c>
      <c r="C191" s="2" t="s">
        <v>2059</v>
      </c>
      <c r="D191" s="2" t="s">
        <v>48</v>
      </c>
      <c r="E191" s="2">
        <v>94</v>
      </c>
      <c r="F191" s="2"/>
      <c r="G191" s="2"/>
      <c r="H191" s="26">
        <v>1</v>
      </c>
      <c r="I191" s="26">
        <f>VLOOKUP(A191,'Anciens seuils'!$B$2:$D$786,2,FALSE)</f>
        <v>1000000</v>
      </c>
      <c r="J191" s="26">
        <f>VLOOKUP(A191,'Nouveaux seuils'!$B$7:$C$796,2,FALSE)</f>
        <v>1000000</v>
      </c>
      <c r="K191" s="27" t="s">
        <v>200</v>
      </c>
      <c r="L191" s="27" t="str">
        <f>VLOOKUP(A191,'Anciens seuils'!$B$2:$D$786,3,FALSE)</f>
        <v>NA</v>
      </c>
      <c r="M191" s="27" t="s">
        <v>200</v>
      </c>
      <c r="N191" s="27" t="str">
        <f>VLOOKUP(A191,'Nouveaux seuils'!$B$7:$F$796,5,FALSE)</f>
        <v>NA</v>
      </c>
      <c r="O191" s="28">
        <v>50</v>
      </c>
      <c r="P191" s="28">
        <v>5</v>
      </c>
      <c r="Q191" s="2">
        <v>4</v>
      </c>
      <c r="R191" s="2"/>
      <c r="S191" s="26">
        <v>100</v>
      </c>
      <c r="T191" s="26" t="str">
        <f>VLOOKUP(A191,'Nouveaux seuils'!$B$7:$E$796,3,FALSE)</f>
        <v>/</v>
      </c>
      <c r="U191" s="26" t="str">
        <f>VLOOKUP(A191,'Nouveaux seuils'!$B$7:$E$796,4,FALSE)</f>
        <v>/</v>
      </c>
      <c r="V191" s="30"/>
      <c r="W191" s="27" t="s">
        <v>200</v>
      </c>
      <c r="X191" s="27"/>
      <c r="Y191" s="27"/>
    </row>
    <row r="192" spans="1:25" ht="12.75" customHeight="1">
      <c r="A192" s="2" t="str">
        <f t="shared" si="5"/>
        <v>94Tc m</v>
      </c>
      <c r="B192" s="2" t="str">
        <f t="shared" si="4"/>
        <v>Tc94 m</v>
      </c>
      <c r="C192" s="2" t="s">
        <v>2060</v>
      </c>
      <c r="D192" s="2" t="s">
        <v>47</v>
      </c>
      <c r="E192" s="2">
        <v>94</v>
      </c>
      <c r="F192" s="2" t="s">
        <v>156</v>
      </c>
      <c r="G192" s="2"/>
      <c r="H192" s="26">
        <v>0.1</v>
      </c>
      <c r="I192" s="26">
        <f>VLOOKUP(A192,'Anciens seuils'!$B$2:$D$786,2,FALSE)</f>
        <v>100000</v>
      </c>
      <c r="J192" s="26">
        <f>VLOOKUP(A192,'Nouveaux seuils'!$B$7:$C$796,2,FALSE)</f>
        <v>100000</v>
      </c>
      <c r="K192" s="27" t="s">
        <v>200</v>
      </c>
      <c r="L192" s="27" t="str">
        <f>VLOOKUP(A192,'Anciens seuils'!$B$2:$D$786,3,FALSE)</f>
        <v>NA</v>
      </c>
      <c r="M192" s="27" t="s">
        <v>200</v>
      </c>
      <c r="N192" s="27" t="str">
        <f>VLOOKUP(A192,'Nouveaux seuils'!$B$7:$F$796,5,FALSE)</f>
        <v>NA</v>
      </c>
      <c r="O192" s="28">
        <v>50</v>
      </c>
      <c r="P192" s="28">
        <v>5</v>
      </c>
      <c r="Q192" s="2">
        <v>4</v>
      </c>
      <c r="R192" s="2"/>
      <c r="S192" s="26">
        <v>10</v>
      </c>
      <c r="T192" s="26" t="str">
        <f>VLOOKUP(A192,'Nouveaux seuils'!$B$7:$E$796,3,FALSE)</f>
        <v>/</v>
      </c>
      <c r="U192" s="26" t="str">
        <f>VLOOKUP(A192,'Nouveaux seuils'!$B$7:$E$796,4,FALSE)</f>
        <v>/</v>
      </c>
      <c r="V192" s="30"/>
      <c r="W192" s="27" t="s">
        <v>200</v>
      </c>
      <c r="X192" s="27"/>
      <c r="Y192" s="27"/>
    </row>
    <row r="193" spans="1:25" ht="12.75" customHeight="1">
      <c r="A193" s="2" t="str">
        <f t="shared" si="5"/>
        <v>94Tc</v>
      </c>
      <c r="B193" s="2" t="str">
        <f t="shared" si="4"/>
        <v>Tc94</v>
      </c>
      <c r="C193" s="2" t="s">
        <v>2061</v>
      </c>
      <c r="D193" s="2" t="s">
        <v>47</v>
      </c>
      <c r="E193" s="2">
        <v>94</v>
      </c>
      <c r="F193" s="2"/>
      <c r="G193" s="2"/>
      <c r="H193" s="26">
        <v>1</v>
      </c>
      <c r="I193" s="26">
        <f>VLOOKUP(A193,'Anciens seuils'!$B$2:$D$786,2,FALSE)</f>
        <v>1000000</v>
      </c>
      <c r="J193" s="26">
        <f>VLOOKUP(A193,'Nouveaux seuils'!$B$7:$C$796,2,FALSE)</f>
        <v>1000000</v>
      </c>
      <c r="K193" s="27" t="s">
        <v>200</v>
      </c>
      <c r="L193" s="27" t="str">
        <f>VLOOKUP(A193,'Anciens seuils'!$B$2:$D$786,3,FALSE)</f>
        <v>NA</v>
      </c>
      <c r="M193" s="27" t="s">
        <v>200</v>
      </c>
      <c r="N193" s="27" t="str">
        <f>VLOOKUP(A193,'Nouveaux seuils'!$B$7:$F$796,5,FALSE)</f>
        <v>NA</v>
      </c>
      <c r="O193" s="28">
        <v>50</v>
      </c>
      <c r="P193" s="28">
        <v>5</v>
      </c>
      <c r="Q193" s="2">
        <v>4</v>
      </c>
      <c r="R193" s="2"/>
      <c r="S193" s="26">
        <v>10</v>
      </c>
      <c r="T193" s="26" t="str">
        <f>VLOOKUP(A193,'Nouveaux seuils'!$B$7:$E$796,3,FALSE)</f>
        <v>/</v>
      </c>
      <c r="U193" s="26" t="str">
        <f>VLOOKUP(A193,'Nouveaux seuils'!$B$7:$E$796,4,FALSE)</f>
        <v>/</v>
      </c>
      <c r="V193" s="30"/>
      <c r="W193" s="27" t="s">
        <v>200</v>
      </c>
      <c r="X193" s="27"/>
      <c r="Y193" s="27"/>
    </row>
    <row r="194" spans="1:25" ht="12.75" customHeight="1">
      <c r="A194" s="2" t="str">
        <f t="shared" si="5"/>
        <v>94Y</v>
      </c>
      <c r="B194" s="2" t="str">
        <f t="shared" ref="B194:B257" si="6">TRIM($D194&amp;$E194&amp;" " &amp;$F194&amp;" " &amp;$G194)</f>
        <v>Y94</v>
      </c>
      <c r="C194" s="2" t="s">
        <v>2062</v>
      </c>
      <c r="D194" s="2" t="s">
        <v>43</v>
      </c>
      <c r="E194" s="2">
        <v>94</v>
      </c>
      <c r="F194" s="2"/>
      <c r="G194" s="2"/>
      <c r="H194" s="26">
        <v>0.1</v>
      </c>
      <c r="I194" s="26">
        <f>VLOOKUP(A194,'Anciens seuils'!$B$2:$D$786,2,FALSE)</f>
        <v>100000</v>
      </c>
      <c r="J194" s="26">
        <f>VLOOKUP(A194,'Nouveaux seuils'!$B$7:$C$796,2,FALSE)</f>
        <v>100000</v>
      </c>
      <c r="K194" s="27" t="s">
        <v>200</v>
      </c>
      <c r="L194" s="27" t="str">
        <f>VLOOKUP(A194,'Anciens seuils'!$B$2:$D$786,3,FALSE)</f>
        <v>NA</v>
      </c>
      <c r="M194" s="27" t="s">
        <v>200</v>
      </c>
      <c r="N194" s="27" t="str">
        <f>VLOOKUP(A194,'Nouveaux seuils'!$B$7:$F$796,5,FALSE)</f>
        <v>NA</v>
      </c>
      <c r="O194" s="28">
        <v>50</v>
      </c>
      <c r="P194" s="28">
        <v>5</v>
      </c>
      <c r="Q194" s="2">
        <v>4</v>
      </c>
      <c r="R194" s="2"/>
      <c r="S194" s="26">
        <v>10</v>
      </c>
      <c r="T194" s="26" t="str">
        <f>VLOOKUP(A194,'Nouveaux seuils'!$B$7:$E$796,3,FALSE)</f>
        <v>/</v>
      </c>
      <c r="U194" s="26" t="str">
        <f>VLOOKUP(A194,'Nouveaux seuils'!$B$7:$E$796,4,FALSE)</f>
        <v>/</v>
      </c>
      <c r="V194" s="30"/>
      <c r="W194" s="27" t="s">
        <v>200</v>
      </c>
      <c r="X194" s="27"/>
      <c r="Y194" s="27"/>
    </row>
    <row r="195" spans="1:25" ht="12.75" customHeight="1">
      <c r="A195" s="2" t="str">
        <f t="shared" ref="A195:A258" si="7">TRIM(E195&amp;D195&amp;" " &amp;F195&amp;" " &amp;G195)</f>
        <v>95Nb m</v>
      </c>
      <c r="B195" s="2" t="str">
        <f t="shared" si="6"/>
        <v>Nb95 m</v>
      </c>
      <c r="C195" s="2" t="s">
        <v>2063</v>
      </c>
      <c r="D195" s="2" t="s">
        <v>45</v>
      </c>
      <c r="E195" s="2">
        <v>95</v>
      </c>
      <c r="F195" s="2" t="s">
        <v>156</v>
      </c>
      <c r="G195" s="2"/>
      <c r="H195" s="26">
        <v>10</v>
      </c>
      <c r="I195" s="26">
        <f>VLOOKUP(A195,'Anciens seuils'!$B$2:$D$786,2,FALSE)</f>
        <v>10000000</v>
      </c>
      <c r="J195" s="26">
        <f>VLOOKUP(A195,'Nouveaux seuils'!$B$7:$C$796,2,FALSE)</f>
        <v>10000000</v>
      </c>
      <c r="K195" s="27" t="s">
        <v>200</v>
      </c>
      <c r="L195" s="27" t="str">
        <f>VLOOKUP(A195,'Anciens seuils'!$B$2:$D$786,3,FALSE)</f>
        <v>NA</v>
      </c>
      <c r="M195" s="27" t="s">
        <v>200</v>
      </c>
      <c r="N195" s="27" t="str">
        <f>VLOOKUP(A195,'Nouveaux seuils'!$B$7:$F$796,5,FALSE)</f>
        <v>NA</v>
      </c>
      <c r="O195" s="28">
        <v>5</v>
      </c>
      <c r="P195" s="28">
        <v>0.5</v>
      </c>
      <c r="Q195" s="2">
        <v>3</v>
      </c>
      <c r="R195" s="2"/>
      <c r="S195" s="26">
        <v>100</v>
      </c>
      <c r="T195" s="26" t="str">
        <f>VLOOKUP(A195,'Nouveaux seuils'!$B$7:$E$796,3,FALSE)</f>
        <v>/</v>
      </c>
      <c r="U195" s="26" t="str">
        <f>VLOOKUP(A195,'Nouveaux seuils'!$B$7:$E$796,4,FALSE)</f>
        <v>/</v>
      </c>
      <c r="V195" s="30"/>
      <c r="W195" s="27" t="s">
        <v>200</v>
      </c>
      <c r="X195" s="27"/>
      <c r="Y195" s="27"/>
    </row>
    <row r="196" spans="1:25" ht="12.75" customHeight="1">
      <c r="A196" s="2" t="str">
        <f t="shared" si="7"/>
        <v>95Nb</v>
      </c>
      <c r="B196" s="2" t="str">
        <f t="shared" si="6"/>
        <v>Nb95</v>
      </c>
      <c r="C196" s="2" t="s">
        <v>2064</v>
      </c>
      <c r="D196" s="2" t="s">
        <v>45</v>
      </c>
      <c r="E196" s="2">
        <v>95</v>
      </c>
      <c r="F196" s="2"/>
      <c r="G196" s="2"/>
      <c r="H196" s="26">
        <v>1</v>
      </c>
      <c r="I196" s="26">
        <f>VLOOKUP(A196,'Anciens seuils'!$B$2:$D$786,2,FALSE)</f>
        <v>1000000</v>
      </c>
      <c r="J196" s="26">
        <f>VLOOKUP(A196,'Nouveaux seuils'!$B$7:$C$796,2,FALSE)</f>
        <v>1000000</v>
      </c>
      <c r="K196" s="27">
        <v>10000</v>
      </c>
      <c r="L196" s="27">
        <f>VLOOKUP(A196,'Anciens seuils'!$B$2:$D$786,3,FALSE)</f>
        <v>10000000000</v>
      </c>
      <c r="M196" s="27">
        <v>90000</v>
      </c>
      <c r="N196" s="27">
        <f>VLOOKUP(A196,'Nouveaux seuils'!$B$7:$F$796,5,FALSE)</f>
        <v>90000000000</v>
      </c>
      <c r="O196" s="28">
        <v>5</v>
      </c>
      <c r="P196" s="28">
        <v>0.5</v>
      </c>
      <c r="Q196" s="2">
        <v>3</v>
      </c>
      <c r="R196" s="2"/>
      <c r="S196" s="26">
        <v>10</v>
      </c>
      <c r="T196" s="26">
        <f>VLOOKUP(A196,'Nouveaux seuils'!$B$7:$E$796,3,FALSE)</f>
        <v>1</v>
      </c>
      <c r="U196" s="26">
        <f>VLOOKUP(A196,'Nouveaux seuils'!$B$7:$E$796,4,FALSE)</f>
        <v>10</v>
      </c>
      <c r="V196" s="30"/>
      <c r="W196" s="27" t="s">
        <v>200</v>
      </c>
      <c r="X196" s="27" t="s">
        <v>200</v>
      </c>
      <c r="Y196" s="27"/>
    </row>
    <row r="197" spans="1:25" ht="12.75" customHeight="1">
      <c r="A197" s="2" t="str">
        <f t="shared" si="7"/>
        <v>95Tc m</v>
      </c>
      <c r="B197" s="2" t="str">
        <f t="shared" si="6"/>
        <v>Tc95 m</v>
      </c>
      <c r="C197" s="2" t="s">
        <v>2065</v>
      </c>
      <c r="D197" s="2" t="s">
        <v>47</v>
      </c>
      <c r="E197" s="2">
        <v>95</v>
      </c>
      <c r="F197" s="2" t="s">
        <v>156</v>
      </c>
      <c r="G197" s="2"/>
      <c r="H197" s="26">
        <v>1</v>
      </c>
      <c r="I197" s="26">
        <f>VLOOKUP(A197,'Anciens seuils'!$B$2:$D$786,2,FALSE)</f>
        <v>1000000</v>
      </c>
      <c r="J197" s="26">
        <f>VLOOKUP(A197,'Nouveaux seuils'!$B$7:$C$796,2,FALSE)</f>
        <v>1000000</v>
      </c>
      <c r="K197" s="27">
        <v>20000</v>
      </c>
      <c r="L197" s="27">
        <v>20000000000</v>
      </c>
      <c r="M197" s="27">
        <v>100000</v>
      </c>
      <c r="N197" s="27">
        <f>VLOOKUP(A197,'Nouveaux seuils'!$B$7:$F$796,5,FALSE)</f>
        <v>100000000000</v>
      </c>
      <c r="O197" s="28" t="s">
        <v>200</v>
      </c>
      <c r="P197" s="28" t="s">
        <v>200</v>
      </c>
      <c r="Q197" s="13" t="s">
        <v>176</v>
      </c>
      <c r="R197" s="2" t="s">
        <v>17</v>
      </c>
      <c r="S197" s="26">
        <v>10</v>
      </c>
      <c r="T197" s="26" t="str">
        <f>VLOOKUP(A197,'Nouveaux seuils'!$B$7:$E$796,3,FALSE)</f>
        <v>/</v>
      </c>
      <c r="U197" s="26" t="str">
        <f>VLOOKUP(A197,'Nouveaux seuils'!$B$7:$E$796,4,FALSE)</f>
        <v>/</v>
      </c>
      <c r="V197" s="30"/>
      <c r="W197" s="27" t="s">
        <v>129</v>
      </c>
      <c r="X197" s="27" t="s">
        <v>200</v>
      </c>
      <c r="Y197" s="27"/>
    </row>
    <row r="198" spans="1:25" ht="12.75" customHeight="1">
      <c r="A198" s="2" t="str">
        <f t="shared" si="7"/>
        <v>95Tc</v>
      </c>
      <c r="B198" s="2" t="str">
        <f t="shared" si="6"/>
        <v>Tc95</v>
      </c>
      <c r="C198" s="2" t="s">
        <v>2066</v>
      </c>
      <c r="D198" s="2" t="s">
        <v>47</v>
      </c>
      <c r="E198" s="2">
        <v>95</v>
      </c>
      <c r="F198" s="2"/>
      <c r="G198" s="2"/>
      <c r="H198" s="26">
        <v>1</v>
      </c>
      <c r="I198" s="26">
        <f>VLOOKUP(A198,'Anciens seuils'!$B$2:$D$786,2,FALSE)</f>
        <v>1000000</v>
      </c>
      <c r="J198" s="26">
        <f>VLOOKUP(A198,'Nouveaux seuils'!$B$7:$C$796,2,FALSE)</f>
        <v>1000000</v>
      </c>
      <c r="K198" s="27" t="s">
        <v>200</v>
      </c>
      <c r="L198" s="27" t="str">
        <f>VLOOKUP(A198,'Anciens seuils'!$B$2:$D$786,3,FALSE)</f>
        <v>NA</v>
      </c>
      <c r="M198" s="27" t="s">
        <v>200</v>
      </c>
      <c r="N198" s="27" t="str">
        <f>VLOOKUP(A198,'Nouveaux seuils'!$B$7:$F$796,5,FALSE)</f>
        <v>NA</v>
      </c>
      <c r="O198" s="28" t="s">
        <v>200</v>
      </c>
      <c r="P198" s="28" t="s">
        <v>200</v>
      </c>
      <c r="Q198" s="13" t="s">
        <v>176</v>
      </c>
      <c r="R198" s="2"/>
      <c r="S198" s="26">
        <v>10</v>
      </c>
      <c r="T198" s="26" t="str">
        <f>VLOOKUP(A198,'Nouveaux seuils'!$B$7:$E$796,3,FALSE)</f>
        <v>/</v>
      </c>
      <c r="U198" s="26" t="str">
        <f>VLOOKUP(A198,'Nouveaux seuils'!$B$7:$E$796,4,FALSE)</f>
        <v>/</v>
      </c>
      <c r="V198" s="30"/>
      <c r="W198" s="27" t="s">
        <v>200</v>
      </c>
      <c r="X198" s="27"/>
      <c r="Y198" s="27"/>
    </row>
    <row r="199" spans="1:25" ht="12.75" customHeight="1">
      <c r="A199" s="2" t="str">
        <f t="shared" si="7"/>
        <v>95Y</v>
      </c>
      <c r="B199" s="2" t="str">
        <f t="shared" si="6"/>
        <v>Y95</v>
      </c>
      <c r="C199" s="2" t="s">
        <v>2067</v>
      </c>
      <c r="D199" s="2" t="s">
        <v>43</v>
      </c>
      <c r="E199" s="2">
        <v>95</v>
      </c>
      <c r="F199" s="2"/>
      <c r="G199" s="2"/>
      <c r="H199" s="26">
        <v>0.1</v>
      </c>
      <c r="I199" s="26">
        <f>VLOOKUP(A199,'Anciens seuils'!$B$2:$D$786,2,FALSE)</f>
        <v>100000</v>
      </c>
      <c r="J199" s="26">
        <f>VLOOKUP(A199,'Nouveaux seuils'!$B$7:$C$796,2,FALSE)</f>
        <v>100000</v>
      </c>
      <c r="K199" s="27" t="s">
        <v>200</v>
      </c>
      <c r="L199" s="27" t="str">
        <f>VLOOKUP(A199,'Anciens seuils'!$B$2:$D$786,3,FALSE)</f>
        <v>NA</v>
      </c>
      <c r="M199" s="27" t="s">
        <v>200</v>
      </c>
      <c r="N199" s="27" t="str">
        <f>VLOOKUP(A199,'Nouveaux seuils'!$B$7:$F$796,5,FALSE)</f>
        <v>NA</v>
      </c>
      <c r="O199" s="28">
        <v>50</v>
      </c>
      <c r="P199" s="28">
        <v>5</v>
      </c>
      <c r="Q199" s="2">
        <v>4</v>
      </c>
      <c r="R199" s="2"/>
      <c r="S199" s="26">
        <v>10</v>
      </c>
      <c r="T199" s="26" t="str">
        <f>VLOOKUP(A199,'Nouveaux seuils'!$B$7:$E$796,3,FALSE)</f>
        <v>/</v>
      </c>
      <c r="U199" s="26" t="str">
        <f>VLOOKUP(A199,'Nouveaux seuils'!$B$7:$E$796,4,FALSE)</f>
        <v>/</v>
      </c>
      <c r="V199" s="30"/>
      <c r="W199" s="27" t="s">
        <v>200</v>
      </c>
      <c r="X199" s="27"/>
      <c r="Y199" s="27"/>
    </row>
    <row r="200" spans="1:25" ht="12.75" customHeight="1">
      <c r="A200" s="2" t="str">
        <f t="shared" si="7"/>
        <v>95Zr</v>
      </c>
      <c r="B200" s="2" t="str">
        <f t="shared" si="6"/>
        <v>Zr95</v>
      </c>
      <c r="C200" s="2" t="s">
        <v>2068</v>
      </c>
      <c r="D200" s="2" t="s">
        <v>44</v>
      </c>
      <c r="E200" s="2">
        <v>95</v>
      </c>
      <c r="F200" s="2"/>
      <c r="G200" s="2"/>
      <c r="H200" s="26">
        <v>1</v>
      </c>
      <c r="I200" s="26">
        <f>VLOOKUP(A200,'Anciens seuils'!$B$2:$D$786,2,FALSE)</f>
        <v>1000000</v>
      </c>
      <c r="J200" s="26">
        <f>VLOOKUP(A200,'Nouveaux seuils'!$B$7:$C$796,2,FALSE)</f>
        <v>1000000</v>
      </c>
      <c r="K200" s="27">
        <v>20000</v>
      </c>
      <c r="L200" s="27">
        <v>20000000000</v>
      </c>
      <c r="M200" s="27">
        <v>40000</v>
      </c>
      <c r="N200" s="27">
        <f>VLOOKUP(A200,'Nouveaux seuils'!$B$7:$F$796,5,FALSE)</f>
        <v>40000000000</v>
      </c>
      <c r="O200" s="28">
        <v>5</v>
      </c>
      <c r="P200" s="28">
        <v>0.5</v>
      </c>
      <c r="Q200" s="2">
        <v>3</v>
      </c>
      <c r="R200" s="2"/>
      <c r="S200" s="26">
        <v>10</v>
      </c>
      <c r="T200" s="26">
        <f>VLOOKUP(A200,'Nouveaux seuils'!$B$7:$E$796,3,FALSE)</f>
        <v>1</v>
      </c>
      <c r="U200" s="26">
        <f>VLOOKUP(A200,'Nouveaux seuils'!$B$7:$E$796,4,FALSE)</f>
        <v>10</v>
      </c>
      <c r="V200" s="30"/>
      <c r="W200" s="27" t="s">
        <v>129</v>
      </c>
      <c r="X200" s="27" t="s">
        <v>200</v>
      </c>
      <c r="Y200" s="27"/>
    </row>
    <row r="201" spans="1:25" ht="12.75" customHeight="1">
      <c r="A201" s="2" t="str">
        <f t="shared" si="7"/>
        <v>96Nb</v>
      </c>
      <c r="B201" s="2" t="str">
        <f t="shared" si="6"/>
        <v>Nb96</v>
      </c>
      <c r="C201" s="2" t="s">
        <v>2069</v>
      </c>
      <c r="D201" s="2" t="s">
        <v>45</v>
      </c>
      <c r="E201" s="2">
        <v>96</v>
      </c>
      <c r="F201" s="2"/>
      <c r="G201" s="2"/>
      <c r="H201" s="26">
        <v>0.1</v>
      </c>
      <c r="I201" s="26">
        <f>VLOOKUP(A201,'Anciens seuils'!$B$2:$D$786,2,FALSE)</f>
        <v>100000</v>
      </c>
      <c r="J201" s="26">
        <f>VLOOKUP(A201,'Nouveaux seuils'!$B$7:$C$796,2,FALSE)</f>
        <v>100000</v>
      </c>
      <c r="K201" s="27" t="s">
        <v>200</v>
      </c>
      <c r="L201" s="27" t="str">
        <f>VLOOKUP(A201,'Anciens seuils'!$B$2:$D$786,3,FALSE)</f>
        <v>NA</v>
      </c>
      <c r="M201" s="27" t="s">
        <v>200</v>
      </c>
      <c r="N201" s="27" t="str">
        <f>VLOOKUP(A201,'Nouveaux seuils'!$B$7:$F$796,5,FALSE)</f>
        <v>NA</v>
      </c>
      <c r="O201" s="28">
        <v>5</v>
      </c>
      <c r="P201" s="28">
        <v>0.5</v>
      </c>
      <c r="Q201" s="2">
        <v>3</v>
      </c>
      <c r="R201" s="2"/>
      <c r="S201" s="26">
        <v>10</v>
      </c>
      <c r="T201" s="26" t="str">
        <f>VLOOKUP(A201,'Nouveaux seuils'!$B$7:$E$796,3,FALSE)</f>
        <v>/</v>
      </c>
      <c r="U201" s="26" t="str">
        <f>VLOOKUP(A201,'Nouveaux seuils'!$B$7:$E$796,4,FALSE)</f>
        <v>/</v>
      </c>
      <c r="V201" s="30"/>
      <c r="W201" s="27" t="s">
        <v>200</v>
      </c>
      <c r="X201" s="27"/>
      <c r="Y201" s="27"/>
    </row>
    <row r="202" spans="1:25" ht="12.75" customHeight="1">
      <c r="A202" s="2" t="str">
        <f t="shared" si="7"/>
        <v>96Tc m</v>
      </c>
      <c r="B202" s="2" t="str">
        <f t="shared" si="6"/>
        <v>Tc96 m</v>
      </c>
      <c r="C202" s="2" t="s">
        <v>2070</v>
      </c>
      <c r="D202" s="2" t="s">
        <v>47</v>
      </c>
      <c r="E202" s="2">
        <v>96</v>
      </c>
      <c r="F202" s="2" t="s">
        <v>156</v>
      </c>
      <c r="G202" s="2"/>
      <c r="H202" s="26">
        <v>10</v>
      </c>
      <c r="I202" s="26">
        <f>VLOOKUP(A202,'Anciens seuils'!$B$2:$D$786,2,FALSE)</f>
        <v>10000000</v>
      </c>
      <c r="J202" s="26">
        <f>VLOOKUP(A202,'Nouveaux seuils'!$B$7:$C$796,2,FALSE)</f>
        <v>10000000</v>
      </c>
      <c r="K202" s="27">
        <v>4000</v>
      </c>
      <c r="L202" s="27">
        <v>4000000000</v>
      </c>
      <c r="M202" s="27">
        <v>30000</v>
      </c>
      <c r="N202" s="27">
        <f>VLOOKUP(A202,'Nouveaux seuils'!$B$7:$F$796,5,FALSE)</f>
        <v>30000000000</v>
      </c>
      <c r="O202" s="28">
        <v>50</v>
      </c>
      <c r="P202" s="28">
        <v>5</v>
      </c>
      <c r="Q202" s="2">
        <v>4</v>
      </c>
      <c r="R202" s="2"/>
      <c r="S202" s="26">
        <v>1000</v>
      </c>
      <c r="T202" s="26">
        <f>VLOOKUP(A202,'Nouveaux seuils'!$B$7:$E$796,3,FALSE)</f>
        <v>1000</v>
      </c>
      <c r="U202" s="26">
        <f>VLOOKUP(A202,'Nouveaux seuils'!$B$7:$E$796,4,FALSE)</f>
        <v>1000</v>
      </c>
      <c r="V202" s="30"/>
      <c r="W202" s="27" t="s">
        <v>129</v>
      </c>
      <c r="X202" s="27" t="s">
        <v>200</v>
      </c>
      <c r="Y202" s="27"/>
    </row>
    <row r="203" spans="1:25" ht="12.75" customHeight="1">
      <c r="A203" s="2" t="str">
        <f t="shared" si="7"/>
        <v>96Tc</v>
      </c>
      <c r="B203" s="2" t="str">
        <f t="shared" si="6"/>
        <v>Tc96</v>
      </c>
      <c r="C203" s="2" t="s">
        <v>2071</v>
      </c>
      <c r="D203" s="2" t="s">
        <v>47</v>
      </c>
      <c r="E203" s="2">
        <v>96</v>
      </c>
      <c r="F203" s="2"/>
      <c r="G203" s="2"/>
      <c r="H203" s="26">
        <v>1</v>
      </c>
      <c r="I203" s="26">
        <f>VLOOKUP(A203,'Anciens seuils'!$B$2:$D$786,2,FALSE)</f>
        <v>1000000</v>
      </c>
      <c r="J203" s="26">
        <f>VLOOKUP(A203,'Nouveaux seuils'!$B$7:$C$796,2,FALSE)</f>
        <v>1000000</v>
      </c>
      <c r="K203" s="27">
        <v>4000</v>
      </c>
      <c r="L203" s="27">
        <f>VLOOKUP(A203,'Anciens seuils'!$B$2:$D$786,3,FALSE)</f>
        <v>4000000000</v>
      </c>
      <c r="M203" s="27">
        <v>30000</v>
      </c>
      <c r="N203" s="27">
        <f>VLOOKUP(A203,'Nouveaux seuils'!$B$7:$F$796,5,FALSE)</f>
        <v>30000000000</v>
      </c>
      <c r="O203" s="28">
        <v>5</v>
      </c>
      <c r="P203" s="28">
        <v>0.5</v>
      </c>
      <c r="Q203" s="2">
        <v>3</v>
      </c>
      <c r="R203" s="2"/>
      <c r="S203" s="26">
        <v>10</v>
      </c>
      <c r="T203" s="26">
        <f>VLOOKUP(A203,'Nouveaux seuils'!$B$7:$E$796,3,FALSE)</f>
        <v>1</v>
      </c>
      <c r="U203" s="26">
        <f>VLOOKUP(A203,'Nouveaux seuils'!$B$7:$E$796,4,FALSE)</f>
        <v>10</v>
      </c>
      <c r="V203" s="30"/>
      <c r="W203" s="27" t="s">
        <v>200</v>
      </c>
      <c r="X203" s="27" t="s">
        <v>200</v>
      </c>
      <c r="Y203" s="27"/>
    </row>
    <row r="204" spans="1:25" ht="12.75" customHeight="1">
      <c r="A204" s="2" t="str">
        <f t="shared" si="7"/>
        <v>97Nb</v>
      </c>
      <c r="B204" s="2" t="str">
        <f t="shared" si="6"/>
        <v>Nb97</v>
      </c>
      <c r="C204" s="2" t="s">
        <v>2072</v>
      </c>
      <c r="D204" s="2" t="s">
        <v>45</v>
      </c>
      <c r="E204" s="2">
        <v>97</v>
      </c>
      <c r="F204" s="2"/>
      <c r="G204" s="2"/>
      <c r="H204" s="26">
        <v>1</v>
      </c>
      <c r="I204" s="26">
        <f>VLOOKUP(A204,'Anciens seuils'!$B$2:$D$786,2,FALSE)</f>
        <v>1000000</v>
      </c>
      <c r="J204" s="26">
        <f>VLOOKUP(A204,'Nouveaux seuils'!$B$7:$C$796,2,FALSE)</f>
        <v>1000000</v>
      </c>
      <c r="K204" s="27">
        <v>9000</v>
      </c>
      <c r="L204" s="27">
        <f>VLOOKUP(A204,'Anciens seuils'!$B$2:$D$786,3,FALSE)</f>
        <v>9000000000</v>
      </c>
      <c r="M204" s="27">
        <v>100000</v>
      </c>
      <c r="N204" s="27">
        <f>VLOOKUP(A204,'Nouveaux seuils'!$B$7:$F$796,5,FALSE)</f>
        <v>100000000000</v>
      </c>
      <c r="O204" s="28">
        <v>50</v>
      </c>
      <c r="P204" s="28">
        <v>5</v>
      </c>
      <c r="Q204" s="2">
        <v>4</v>
      </c>
      <c r="R204" s="2"/>
      <c r="S204" s="26">
        <v>10</v>
      </c>
      <c r="T204" s="26">
        <f>VLOOKUP(A204,'Nouveaux seuils'!$B$7:$E$796,3,FALSE)</f>
        <v>10</v>
      </c>
      <c r="U204" s="26">
        <f>VLOOKUP(A204,'Nouveaux seuils'!$B$7:$E$796,4,FALSE)</f>
        <v>10</v>
      </c>
      <c r="V204" s="30"/>
      <c r="W204" s="27" t="s">
        <v>200</v>
      </c>
      <c r="X204" s="27" t="s">
        <v>200</v>
      </c>
      <c r="Y204" s="27"/>
    </row>
    <row r="205" spans="1:25" ht="12.75" customHeight="1">
      <c r="A205" s="2" t="str">
        <f t="shared" si="7"/>
        <v>97Ru</v>
      </c>
      <c r="B205" s="2" t="str">
        <f t="shared" si="6"/>
        <v>Ru97</v>
      </c>
      <c r="C205" s="2" t="s">
        <v>2073</v>
      </c>
      <c r="D205" s="2" t="s">
        <v>48</v>
      </c>
      <c r="E205" s="2">
        <v>97</v>
      </c>
      <c r="F205" s="2"/>
      <c r="G205" s="2"/>
      <c r="H205" s="26">
        <v>10</v>
      </c>
      <c r="I205" s="26">
        <f>VLOOKUP(A205,'Anciens seuils'!$B$2:$D$786,2,FALSE)</f>
        <v>10000000</v>
      </c>
      <c r="J205" s="26">
        <f>VLOOKUP(A205,'Nouveaux seuils'!$B$7:$C$796,2,FALSE)</f>
        <v>10000000</v>
      </c>
      <c r="K205" s="27">
        <v>50000</v>
      </c>
      <c r="L205" s="27">
        <f>VLOOKUP(A205,'Anciens seuils'!$B$2:$D$786,3,FALSE)</f>
        <v>50000000000</v>
      </c>
      <c r="M205" s="27">
        <v>300000</v>
      </c>
      <c r="N205" s="27">
        <f>VLOOKUP(A205,'Nouveaux seuils'!$B$7:$F$796,5,FALSE)</f>
        <v>300000000000</v>
      </c>
      <c r="O205" s="28">
        <v>5</v>
      </c>
      <c r="P205" s="28">
        <v>0.5</v>
      </c>
      <c r="Q205" s="2">
        <v>3</v>
      </c>
      <c r="R205" s="2"/>
      <c r="S205" s="26">
        <v>100</v>
      </c>
      <c r="T205" s="26">
        <f>VLOOKUP(A205,'Nouveaux seuils'!$B$7:$E$796,3,FALSE)</f>
        <v>10</v>
      </c>
      <c r="U205" s="26">
        <f>VLOOKUP(A205,'Nouveaux seuils'!$B$7:$E$796,4,FALSE)</f>
        <v>100</v>
      </c>
      <c r="V205" s="30"/>
      <c r="W205" s="27" t="s">
        <v>200</v>
      </c>
      <c r="X205" s="27" t="s">
        <v>200</v>
      </c>
      <c r="Y205" s="27"/>
    </row>
    <row r="206" spans="1:25" ht="12.75" customHeight="1">
      <c r="A206" s="2" t="str">
        <f t="shared" si="7"/>
        <v>97Tc m</v>
      </c>
      <c r="B206" s="2" t="str">
        <f t="shared" si="6"/>
        <v>Tc97 m</v>
      </c>
      <c r="C206" s="2" t="s">
        <v>2074</v>
      </c>
      <c r="D206" s="2" t="s">
        <v>47</v>
      </c>
      <c r="E206" s="2">
        <v>97</v>
      </c>
      <c r="F206" s="2" t="s">
        <v>156</v>
      </c>
      <c r="G206" s="2"/>
      <c r="H206" s="26">
        <v>10</v>
      </c>
      <c r="I206" s="26">
        <f>VLOOKUP(A206,'Anciens seuils'!$B$2:$D$786,2,FALSE)</f>
        <v>10000000</v>
      </c>
      <c r="J206" s="26">
        <f>VLOOKUP(A206,'Nouveaux seuils'!$B$7:$C$796,2,FALSE)</f>
        <v>10000000</v>
      </c>
      <c r="K206" s="27">
        <v>400000</v>
      </c>
      <c r="L206" s="27">
        <f>VLOOKUP(A206,'Anciens seuils'!$B$2:$D$786,3,FALSE)</f>
        <v>400000000000</v>
      </c>
      <c r="M206" s="27">
        <v>40000000</v>
      </c>
      <c r="N206" s="27">
        <f>VLOOKUP(A206,'Nouveaux seuils'!$B$7:$F$796,5,FALSE)</f>
        <v>40000000000000</v>
      </c>
      <c r="O206" s="28" t="s">
        <v>200</v>
      </c>
      <c r="P206" s="28" t="s">
        <v>200</v>
      </c>
      <c r="Q206" s="2"/>
      <c r="R206" s="2"/>
      <c r="S206" s="2"/>
      <c r="T206" s="26">
        <f>VLOOKUP(A206,'Nouveaux seuils'!$B$7:$E$796,3,FALSE)</f>
        <v>100</v>
      </c>
      <c r="U206" s="26">
        <f>VLOOKUP(A206,'Nouveaux seuils'!$B$7:$E$796,4,FALSE)</f>
        <v>1000</v>
      </c>
      <c r="V206" s="30"/>
      <c r="W206" s="27" t="s">
        <v>200</v>
      </c>
      <c r="X206" s="27" t="s">
        <v>200</v>
      </c>
      <c r="Y206" s="27"/>
    </row>
    <row r="207" spans="1:25" ht="12.75" customHeight="1">
      <c r="A207" s="2" t="str">
        <f t="shared" si="7"/>
        <v>97Tc</v>
      </c>
      <c r="B207" s="2" t="str">
        <f t="shared" si="6"/>
        <v>Tc97</v>
      </c>
      <c r="C207" s="2" t="s">
        <v>2075</v>
      </c>
      <c r="D207" s="2" t="s">
        <v>47</v>
      </c>
      <c r="E207" s="2">
        <v>97</v>
      </c>
      <c r="F207" s="2"/>
      <c r="G207" s="2"/>
      <c r="H207" s="26">
        <v>100</v>
      </c>
      <c r="I207" s="26">
        <f>VLOOKUP(A207,'Anciens seuils'!$B$2:$D$786,2,FALSE)</f>
        <v>100000000</v>
      </c>
      <c r="J207" s="26">
        <f>VLOOKUP(A207,'Nouveaux seuils'!$B$7:$C$796,2,FALSE)</f>
        <v>100000000</v>
      </c>
      <c r="K207" s="27" t="s">
        <v>166</v>
      </c>
      <c r="L207" s="27" t="str">
        <f>VLOOKUP(A207,'Anciens seuils'!$B$2:$D$786,3,FALSE)</f>
        <v>Illimité</v>
      </c>
      <c r="M207" s="27" t="s">
        <v>166</v>
      </c>
      <c r="N207" s="27" t="str">
        <f>VLOOKUP(A207,'Nouveaux seuils'!$B$7:$F$796,5,FALSE)</f>
        <v>NA</v>
      </c>
      <c r="O207" s="28">
        <v>50</v>
      </c>
      <c r="P207" s="28">
        <v>5</v>
      </c>
      <c r="Q207" s="2">
        <v>4</v>
      </c>
      <c r="R207" s="2"/>
      <c r="S207" s="26">
        <v>1000</v>
      </c>
      <c r="T207" s="26">
        <f>VLOOKUP(A207,'Nouveaux seuils'!$B$7:$E$796,3,FALSE)</f>
        <v>10</v>
      </c>
      <c r="U207" s="26">
        <f>VLOOKUP(A207,'Nouveaux seuils'!$B$7:$E$796,4,FALSE)</f>
        <v>1000</v>
      </c>
      <c r="V207" s="30"/>
      <c r="W207" s="27" t="s">
        <v>200</v>
      </c>
      <c r="X207" s="27" t="s">
        <v>152</v>
      </c>
      <c r="Y207" s="27"/>
    </row>
    <row r="208" spans="1:25" ht="12.75" customHeight="1">
      <c r="A208" s="2" t="str">
        <f t="shared" si="7"/>
        <v>97Tc m</v>
      </c>
      <c r="B208" s="2" t="str">
        <f t="shared" si="6"/>
        <v>Tc 97 m</v>
      </c>
      <c r="C208" s="2" t="s">
        <v>2076</v>
      </c>
      <c r="D208" s="2" t="s">
        <v>193</v>
      </c>
      <c r="E208" s="2">
        <v>97</v>
      </c>
      <c r="F208" s="2" t="s">
        <v>156</v>
      </c>
      <c r="G208" s="2"/>
      <c r="H208" s="26">
        <v>10</v>
      </c>
      <c r="I208" s="26">
        <f>VLOOKUP(A208,'Anciens seuils'!$B$2:$D$786,2,FALSE)</f>
        <v>10000000</v>
      </c>
      <c r="J208" s="26">
        <f>VLOOKUP(A208,'Nouveaux seuils'!$B$7:$C$796,2,FALSE)</f>
        <v>10000000</v>
      </c>
      <c r="K208" s="27">
        <v>400000</v>
      </c>
      <c r="L208" s="27">
        <f>VLOOKUP(A208,'Anciens seuils'!$B$2:$D$786,3,FALSE)</f>
        <v>400000000000</v>
      </c>
      <c r="M208" s="27">
        <v>40000000000000</v>
      </c>
      <c r="N208" s="27">
        <f>VLOOKUP(A208,'Nouveaux seuils'!$B$7:$F$796,5,FALSE)</f>
        <v>40000000000000</v>
      </c>
      <c r="O208" s="28">
        <v>5</v>
      </c>
      <c r="P208" s="28">
        <v>0.5</v>
      </c>
      <c r="Q208" s="2">
        <v>3</v>
      </c>
      <c r="R208" s="2"/>
      <c r="S208" s="26">
        <v>1000</v>
      </c>
      <c r="T208" s="26">
        <f>VLOOKUP(A208,'Nouveaux seuils'!$B$7:$E$796,3,FALSE)</f>
        <v>100</v>
      </c>
      <c r="U208" s="26">
        <f>VLOOKUP(A208,'Nouveaux seuils'!$B$7:$E$796,4,FALSE)</f>
        <v>1000</v>
      </c>
      <c r="V208" s="30"/>
      <c r="W208" s="27"/>
      <c r="X208" s="27"/>
      <c r="Y208" s="27"/>
    </row>
    <row r="209" spans="1:25" ht="12.75" customHeight="1">
      <c r="A209" s="2" t="str">
        <f t="shared" si="7"/>
        <v>97Zr</v>
      </c>
      <c r="B209" s="2" t="str">
        <f t="shared" si="6"/>
        <v>Zr97</v>
      </c>
      <c r="C209" s="2" t="s">
        <v>2077</v>
      </c>
      <c r="D209" s="2" t="s">
        <v>44</v>
      </c>
      <c r="E209" s="2">
        <v>97</v>
      </c>
      <c r="F209" s="2"/>
      <c r="G209" s="2"/>
      <c r="H209" s="26">
        <v>0.1</v>
      </c>
      <c r="I209" s="26">
        <f>VLOOKUP(A209,'Anciens seuils'!$B$2:$D$786,2,FALSE)</f>
        <v>100000</v>
      </c>
      <c r="J209" s="26">
        <f>VLOOKUP(A209,'Nouveaux seuils'!$B$7:$C$796,2,FALSE)</f>
        <v>100000</v>
      </c>
      <c r="K209" s="27">
        <v>4000</v>
      </c>
      <c r="L209" s="27">
        <v>4000000000</v>
      </c>
      <c r="M209" s="27">
        <v>40000</v>
      </c>
      <c r="N209" s="27">
        <f>VLOOKUP(A209,'Nouveaux seuils'!$B$7:$F$796,5,FALSE)</f>
        <v>40000000000</v>
      </c>
      <c r="O209" s="28">
        <v>5</v>
      </c>
      <c r="P209" s="28">
        <v>0.5</v>
      </c>
      <c r="Q209" s="2">
        <v>3</v>
      </c>
      <c r="R209" s="2" t="s">
        <v>17</v>
      </c>
      <c r="S209" s="26">
        <v>10</v>
      </c>
      <c r="T209" s="26">
        <f>VLOOKUP(A209,'Nouveaux seuils'!$B$7:$E$796,3,FALSE)</f>
        <v>10</v>
      </c>
      <c r="U209" s="26">
        <f>VLOOKUP(A209,'Nouveaux seuils'!$B$7:$E$796,4,FALSE)</f>
        <v>10</v>
      </c>
      <c r="V209" s="30"/>
      <c r="W209" s="27" t="s">
        <v>129</v>
      </c>
      <c r="X209" s="27" t="s">
        <v>200</v>
      </c>
      <c r="Y209" s="27"/>
    </row>
    <row r="210" spans="1:25" ht="12.75" customHeight="1">
      <c r="A210" s="2" t="str">
        <f t="shared" si="7"/>
        <v>98Nb</v>
      </c>
      <c r="B210" s="2" t="str">
        <f t="shared" si="6"/>
        <v>Nb98</v>
      </c>
      <c r="C210" s="2" t="s">
        <v>2078</v>
      </c>
      <c r="D210" s="2" t="s">
        <v>45</v>
      </c>
      <c r="E210" s="2">
        <v>98</v>
      </c>
      <c r="F210" s="2"/>
      <c r="G210" s="2"/>
      <c r="H210" s="26">
        <v>0.1</v>
      </c>
      <c r="I210" s="26">
        <f>VLOOKUP(A210,'Anciens seuils'!$B$2:$D$786,2,FALSE)</f>
        <v>100000</v>
      </c>
      <c r="J210" s="26">
        <f>VLOOKUP(A210,'Nouveaux seuils'!$B$7:$C$796,2,FALSE)</f>
        <v>100000</v>
      </c>
      <c r="K210" s="27" t="s">
        <v>200</v>
      </c>
      <c r="L210" s="27" t="str">
        <f>VLOOKUP(A210,'Anciens seuils'!$B$2:$D$786,3,FALSE)</f>
        <v>NA</v>
      </c>
      <c r="M210" s="27" t="s">
        <v>200</v>
      </c>
      <c r="N210" s="27" t="str">
        <f>VLOOKUP(A210,'Nouveaux seuils'!$B$7:$F$796,5,FALSE)</f>
        <v>NA</v>
      </c>
      <c r="O210" s="28">
        <v>50</v>
      </c>
      <c r="P210" s="28">
        <v>5</v>
      </c>
      <c r="Q210" s="2">
        <v>4</v>
      </c>
      <c r="R210" s="2"/>
      <c r="S210" s="26">
        <v>10</v>
      </c>
      <c r="T210" s="26">
        <f>VLOOKUP(A210,'Nouveaux seuils'!$B$7:$E$796,3,FALSE)</f>
        <v>10</v>
      </c>
      <c r="U210" s="26">
        <f>VLOOKUP(A210,'Nouveaux seuils'!$B$7:$E$796,4,FALSE)</f>
        <v>10</v>
      </c>
      <c r="V210" s="30"/>
      <c r="W210" s="27" t="s">
        <v>200</v>
      </c>
      <c r="X210" s="27"/>
      <c r="Y210" s="27"/>
    </row>
    <row r="211" spans="1:25" ht="12.75" customHeight="1">
      <c r="A211" s="2" t="str">
        <f t="shared" si="7"/>
        <v>98Tc</v>
      </c>
      <c r="B211" s="2" t="str">
        <f t="shared" si="6"/>
        <v>Tc98</v>
      </c>
      <c r="C211" s="2" t="s">
        <v>2079</v>
      </c>
      <c r="D211" s="2" t="s">
        <v>47</v>
      </c>
      <c r="E211" s="2">
        <v>98</v>
      </c>
      <c r="F211" s="2"/>
      <c r="G211" s="2"/>
      <c r="H211" s="26">
        <v>1</v>
      </c>
      <c r="I211" s="26">
        <f>VLOOKUP(A211,'Anciens seuils'!$B$2:$D$786,2,FALSE)</f>
        <v>1000000</v>
      </c>
      <c r="J211" s="26">
        <f>VLOOKUP(A211,'Nouveaux seuils'!$B$7:$C$796,2,FALSE)</f>
        <v>1000000</v>
      </c>
      <c r="K211" s="27">
        <v>8000</v>
      </c>
      <c r="L211" s="27">
        <f>VLOOKUP(A211,'Anciens seuils'!$B$2:$D$786,3,FALSE)</f>
        <v>8000000000</v>
      </c>
      <c r="M211" s="27">
        <v>50000</v>
      </c>
      <c r="N211" s="27">
        <f>VLOOKUP(A211,'Nouveaux seuils'!$B$7:$F$796,5,FALSE)</f>
        <v>50000000000</v>
      </c>
      <c r="O211" s="28">
        <v>50</v>
      </c>
      <c r="P211" s="28">
        <v>5</v>
      </c>
      <c r="Q211" s="2">
        <v>4</v>
      </c>
      <c r="R211" s="2"/>
      <c r="S211" s="26">
        <v>10</v>
      </c>
      <c r="T211" s="26" t="str">
        <f>VLOOKUP(A211,'Nouveaux seuils'!$B$7:$E$796,3,FALSE)</f>
        <v>/</v>
      </c>
      <c r="U211" s="26" t="str">
        <f>VLOOKUP(A211,'Nouveaux seuils'!$B$7:$E$796,4,FALSE)</f>
        <v>/</v>
      </c>
      <c r="V211" s="30"/>
      <c r="W211" s="27" t="s">
        <v>200</v>
      </c>
      <c r="X211" s="27" t="s">
        <v>200</v>
      </c>
      <c r="Y211" s="27"/>
    </row>
    <row r="212" spans="1:25" ht="12.75" customHeight="1">
      <c r="A212" s="2" t="str">
        <f t="shared" si="7"/>
        <v>99Mo</v>
      </c>
      <c r="B212" s="2" t="str">
        <f t="shared" si="6"/>
        <v>Mo99</v>
      </c>
      <c r="C212" s="2" t="s">
        <v>2080</v>
      </c>
      <c r="D212" s="2" t="s">
        <v>46</v>
      </c>
      <c r="E212" s="2">
        <v>99</v>
      </c>
      <c r="F212" s="2"/>
      <c r="G212" s="2"/>
      <c r="H212" s="26">
        <v>1</v>
      </c>
      <c r="I212" s="26">
        <f>VLOOKUP(A212,'Anciens seuils'!$B$2:$D$786,2,FALSE)</f>
        <v>1000000</v>
      </c>
      <c r="J212" s="26">
        <f>VLOOKUP(A212,'Nouveaux seuils'!$B$7:$C$796,2,FALSE)</f>
        <v>1000000</v>
      </c>
      <c r="K212" s="27">
        <v>10000</v>
      </c>
      <c r="L212" s="27">
        <v>10000000000</v>
      </c>
      <c r="M212" s="27">
        <v>300000</v>
      </c>
      <c r="N212" s="27">
        <f>VLOOKUP(A212,'Nouveaux seuils'!$B$7:$F$796,5,FALSE)</f>
        <v>300000000000</v>
      </c>
      <c r="O212" s="28">
        <v>5</v>
      </c>
      <c r="P212" s="28">
        <v>0.5</v>
      </c>
      <c r="Q212" s="2">
        <v>3</v>
      </c>
      <c r="R212" s="2"/>
      <c r="S212" s="26">
        <v>100</v>
      </c>
      <c r="T212" s="26">
        <f>VLOOKUP(A212,'Nouveaux seuils'!$B$7:$E$796,3,FALSE)</f>
        <v>10</v>
      </c>
      <c r="U212" s="26">
        <f>VLOOKUP(A212,'Nouveaux seuils'!$B$7:$E$796,4,FALSE)</f>
        <v>100</v>
      </c>
      <c r="V212" s="30"/>
      <c r="W212" s="27" t="s">
        <v>129</v>
      </c>
      <c r="X212" s="27" t="s">
        <v>200</v>
      </c>
      <c r="Y212" s="27"/>
    </row>
    <row r="213" spans="1:25" ht="12.75" customHeight="1">
      <c r="A213" s="2" t="str">
        <f t="shared" si="7"/>
        <v>99Rh m</v>
      </c>
      <c r="B213" s="2" t="str">
        <f t="shared" si="6"/>
        <v>Rh99 m</v>
      </c>
      <c r="C213" s="2" t="s">
        <v>2081</v>
      </c>
      <c r="D213" s="2" t="s">
        <v>49</v>
      </c>
      <c r="E213" s="2">
        <v>99</v>
      </c>
      <c r="F213" s="2" t="s">
        <v>156</v>
      </c>
      <c r="G213" s="2"/>
      <c r="H213" s="26">
        <v>1</v>
      </c>
      <c r="I213" s="26">
        <f>VLOOKUP(A213,'Anciens seuils'!$B$2:$D$786,2,FALSE)</f>
        <v>1000000</v>
      </c>
      <c r="J213" s="26">
        <f>VLOOKUP(A213,'Nouveaux seuils'!$B$7:$C$796,2,FALSE)</f>
        <v>1000000</v>
      </c>
      <c r="K213" s="27" t="s">
        <v>200</v>
      </c>
      <c r="L213" s="27" t="str">
        <f>VLOOKUP(A213,'Anciens seuils'!$B$2:$D$786,3,FALSE)</f>
        <v>NA</v>
      </c>
      <c r="M213" s="27" t="s">
        <v>200</v>
      </c>
      <c r="N213" s="27" t="str">
        <f>VLOOKUP(A213,'Nouveaux seuils'!$B$7:$F$796,5,FALSE)</f>
        <v>NA</v>
      </c>
      <c r="O213" s="28" t="s">
        <v>200</v>
      </c>
      <c r="P213" s="28" t="s">
        <v>200</v>
      </c>
      <c r="Q213" s="2"/>
      <c r="R213" s="2"/>
      <c r="S213" s="2"/>
      <c r="T213" s="26" t="str">
        <f>VLOOKUP(A213,'Nouveaux seuils'!$B$7:$E$796,3,FALSE)</f>
        <v>/</v>
      </c>
      <c r="U213" s="26" t="str">
        <f>VLOOKUP(A213,'Nouveaux seuils'!$B$7:$E$796,4,FALSE)</f>
        <v>/</v>
      </c>
      <c r="V213" s="30"/>
      <c r="W213" s="27" t="s">
        <v>200</v>
      </c>
      <c r="X213" s="27"/>
      <c r="Y213" s="27"/>
    </row>
    <row r="214" spans="1:25" ht="12.75" customHeight="1">
      <c r="A214" s="2" t="str">
        <f t="shared" si="7"/>
        <v>99Rh</v>
      </c>
      <c r="B214" s="2" t="str">
        <f t="shared" si="6"/>
        <v>Rh99</v>
      </c>
      <c r="C214" s="2" t="s">
        <v>2082</v>
      </c>
      <c r="D214" s="2" t="s">
        <v>49</v>
      </c>
      <c r="E214" s="2">
        <v>99</v>
      </c>
      <c r="F214" s="2"/>
      <c r="G214" s="2"/>
      <c r="H214" s="26">
        <v>1</v>
      </c>
      <c r="I214" s="26">
        <f>VLOOKUP(A214,'Anciens seuils'!$B$2:$D$786,2,FALSE)</f>
        <v>1000000</v>
      </c>
      <c r="J214" s="26">
        <f>VLOOKUP(A214,'Nouveaux seuils'!$B$7:$C$796,2,FALSE)</f>
        <v>1000000</v>
      </c>
      <c r="K214" s="27">
        <v>20000</v>
      </c>
      <c r="L214" s="27">
        <f>VLOOKUP(A214,'Anciens seuils'!$B$2:$D$786,3,FALSE)</f>
        <v>20000000000</v>
      </c>
      <c r="M214" s="27">
        <v>100000</v>
      </c>
      <c r="N214" s="27">
        <f>VLOOKUP(A214,'Nouveaux seuils'!$B$7:$F$796,5,FALSE)</f>
        <v>100000000000</v>
      </c>
      <c r="O214" s="28">
        <v>5</v>
      </c>
      <c r="P214" s="28">
        <v>0.5</v>
      </c>
      <c r="Q214" s="2">
        <v>3</v>
      </c>
      <c r="R214" s="2"/>
      <c r="S214" s="26">
        <v>10</v>
      </c>
      <c r="T214" s="26" t="str">
        <f>VLOOKUP(A214,'Nouveaux seuils'!$B$7:$E$796,3,FALSE)</f>
        <v>/</v>
      </c>
      <c r="U214" s="26" t="str">
        <f>VLOOKUP(A214,'Nouveaux seuils'!$B$7:$E$796,4,FALSE)</f>
        <v>/</v>
      </c>
      <c r="V214" s="30"/>
      <c r="W214" s="27" t="s">
        <v>200</v>
      </c>
      <c r="X214" s="27" t="s">
        <v>200</v>
      </c>
      <c r="Y214" s="27"/>
    </row>
    <row r="215" spans="1:25" ht="12.75" customHeight="1">
      <c r="A215" s="2" t="str">
        <f t="shared" si="7"/>
        <v>99Rh m</v>
      </c>
      <c r="B215" s="2" t="str">
        <f t="shared" si="6"/>
        <v>Rh 99 m</v>
      </c>
      <c r="C215" s="2" t="s">
        <v>2083</v>
      </c>
      <c r="D215" s="2" t="s">
        <v>194</v>
      </c>
      <c r="E215" s="2">
        <v>99</v>
      </c>
      <c r="F215" s="2" t="s">
        <v>156</v>
      </c>
      <c r="G215" s="2"/>
      <c r="H215" s="26">
        <v>1</v>
      </c>
      <c r="I215" s="26">
        <f>VLOOKUP(A215,'Anciens seuils'!$B$2:$D$786,2,FALSE)</f>
        <v>1000000</v>
      </c>
      <c r="J215" s="26">
        <f>VLOOKUP(A215,'Nouveaux seuils'!$B$7:$C$796,2,FALSE)</f>
        <v>1000000</v>
      </c>
      <c r="K215" s="27" t="s">
        <v>200</v>
      </c>
      <c r="L215" s="27" t="str">
        <f>VLOOKUP(A215,'Anciens seuils'!$B$2:$D$786,3,FALSE)</f>
        <v>NA</v>
      </c>
      <c r="M215" s="27" t="s">
        <v>200</v>
      </c>
      <c r="N215" s="27" t="str">
        <f>VLOOKUP(A215,'Nouveaux seuils'!$B$7:$F$796,5,FALSE)</f>
        <v>NA</v>
      </c>
      <c r="O215" s="28">
        <v>50</v>
      </c>
      <c r="P215" s="28">
        <v>5</v>
      </c>
      <c r="Q215" s="2">
        <v>4</v>
      </c>
      <c r="R215" s="2"/>
      <c r="S215" s="26">
        <v>10</v>
      </c>
      <c r="T215" s="26" t="str">
        <f>VLOOKUP(A215,'Nouveaux seuils'!$B$7:$E$796,3,FALSE)</f>
        <v>/</v>
      </c>
      <c r="U215" s="26" t="str">
        <f>VLOOKUP(A215,'Nouveaux seuils'!$B$7:$E$796,4,FALSE)</f>
        <v>/</v>
      </c>
      <c r="V215" s="30"/>
      <c r="W215" s="27"/>
      <c r="X215" s="27"/>
      <c r="Y215" s="27"/>
    </row>
    <row r="216" spans="1:25" ht="12.75" customHeight="1">
      <c r="A216" s="2" t="str">
        <f t="shared" si="7"/>
        <v>99Tc m</v>
      </c>
      <c r="B216" s="2" t="str">
        <f t="shared" si="6"/>
        <v>Tc99 m</v>
      </c>
      <c r="C216" s="2" t="s">
        <v>2084</v>
      </c>
      <c r="D216" s="2" t="s">
        <v>47</v>
      </c>
      <c r="E216" s="2">
        <v>99</v>
      </c>
      <c r="F216" s="2" t="s">
        <v>156</v>
      </c>
      <c r="G216" s="2"/>
      <c r="H216" s="26">
        <v>10</v>
      </c>
      <c r="I216" s="26">
        <f>VLOOKUP(A216,'Anciens seuils'!$B$2:$D$786,2,FALSE)</f>
        <v>10000000</v>
      </c>
      <c r="J216" s="26">
        <f>VLOOKUP(A216,'Nouveaux seuils'!$B$7:$C$796,2,FALSE)</f>
        <v>10000000</v>
      </c>
      <c r="K216" s="27">
        <v>100000</v>
      </c>
      <c r="L216" s="27">
        <f>VLOOKUP(A216,'Anciens seuils'!$B$2:$D$786,3,FALSE)</f>
        <v>100000000000</v>
      </c>
      <c r="M216" s="27">
        <v>700000</v>
      </c>
      <c r="N216" s="27">
        <f>VLOOKUP(A216,'Nouveaux seuils'!$B$7:$F$796,5,FALSE)</f>
        <v>700000000000</v>
      </c>
      <c r="O216" s="28" t="s">
        <v>200</v>
      </c>
      <c r="P216" s="28" t="s">
        <v>200</v>
      </c>
      <c r="Q216" s="2"/>
      <c r="R216" s="2"/>
      <c r="S216" s="2"/>
      <c r="T216" s="26">
        <f>VLOOKUP(A216,'Nouveaux seuils'!$B$7:$E$796,3,FALSE)</f>
        <v>100</v>
      </c>
      <c r="U216" s="26">
        <f>VLOOKUP(A216,'Nouveaux seuils'!$B$7:$E$796,4,FALSE)</f>
        <v>100</v>
      </c>
      <c r="V216" s="30"/>
      <c r="W216" s="27" t="s">
        <v>200</v>
      </c>
      <c r="X216" s="27" t="s">
        <v>200</v>
      </c>
      <c r="Y216" s="27"/>
    </row>
    <row r="217" spans="1:25" ht="12.75" customHeight="1">
      <c r="A217" s="2" t="str">
        <f t="shared" si="7"/>
        <v>99Tc</v>
      </c>
      <c r="B217" s="2" t="str">
        <f t="shared" si="6"/>
        <v>Tc99</v>
      </c>
      <c r="C217" s="2" t="s">
        <v>2085</v>
      </c>
      <c r="D217" s="2" t="s">
        <v>47</v>
      </c>
      <c r="E217" s="2">
        <v>99</v>
      </c>
      <c r="F217" s="2"/>
      <c r="G217" s="2"/>
      <c r="H217" s="26">
        <v>10</v>
      </c>
      <c r="I217" s="26">
        <f>VLOOKUP(A217,'Anciens seuils'!$B$2:$D$786,2,FALSE)</f>
        <v>10000000</v>
      </c>
      <c r="J217" s="26">
        <f>VLOOKUP(A217,'Nouveaux seuils'!$B$7:$C$796,2,FALSE)</f>
        <v>10000000</v>
      </c>
      <c r="K217" s="27">
        <v>400000</v>
      </c>
      <c r="L217" s="27">
        <f>VLOOKUP(A217,'Anciens seuils'!$B$2:$D$786,3,FALSE)</f>
        <v>400000000000</v>
      </c>
      <c r="M217" s="27">
        <v>30000000</v>
      </c>
      <c r="N217" s="27">
        <f>VLOOKUP(A217,'Nouveaux seuils'!$B$7:$F$796,5,FALSE)</f>
        <v>30000000000000</v>
      </c>
      <c r="O217" s="28">
        <v>50</v>
      </c>
      <c r="P217" s="28">
        <v>5</v>
      </c>
      <c r="Q217" s="2">
        <v>4</v>
      </c>
      <c r="R217" s="2"/>
      <c r="S217" s="26">
        <v>10000</v>
      </c>
      <c r="T217" s="26">
        <f>VLOOKUP(A217,'Nouveaux seuils'!$B$7:$E$796,3,FALSE)</f>
        <v>1</v>
      </c>
      <c r="U217" s="26">
        <f>VLOOKUP(A217,'Nouveaux seuils'!$B$7:$E$796,4,FALSE)</f>
        <v>10000</v>
      </c>
      <c r="V217" s="30"/>
      <c r="W217" s="27" t="s">
        <v>200</v>
      </c>
      <c r="X217" s="27" t="s">
        <v>200</v>
      </c>
      <c r="Y217" s="27"/>
    </row>
    <row r="218" spans="1:25" ht="12.75" customHeight="1">
      <c r="A218" s="2" t="str">
        <f t="shared" si="7"/>
        <v>99Tc m</v>
      </c>
      <c r="B218" s="2" t="str">
        <f t="shared" si="6"/>
        <v>Tc 99 m</v>
      </c>
      <c r="C218" s="2" t="s">
        <v>2086</v>
      </c>
      <c r="D218" s="2" t="s">
        <v>193</v>
      </c>
      <c r="E218" s="2">
        <v>99</v>
      </c>
      <c r="F218" s="2" t="s">
        <v>156</v>
      </c>
      <c r="G218" s="2"/>
      <c r="H218" s="26">
        <v>10</v>
      </c>
      <c r="I218" s="26">
        <f>VLOOKUP(A218,'Anciens seuils'!$B$2:$D$786,2,FALSE)</f>
        <v>10000000</v>
      </c>
      <c r="J218" s="26">
        <f>VLOOKUP(A218,'Nouveaux seuils'!$B$7:$C$796,2,FALSE)</f>
        <v>10000000</v>
      </c>
      <c r="K218" s="27">
        <v>100000</v>
      </c>
      <c r="L218" s="27">
        <f>VLOOKUP(A218,'Anciens seuils'!$B$2:$D$786,3,FALSE)</f>
        <v>100000000000</v>
      </c>
      <c r="M218" s="27">
        <v>700000000000</v>
      </c>
      <c r="N218" s="27">
        <f>VLOOKUP(A218,'Nouveaux seuils'!$B$7:$F$796,5,FALSE)</f>
        <v>700000000000</v>
      </c>
      <c r="O218" s="28">
        <v>50</v>
      </c>
      <c r="P218" s="28">
        <v>5</v>
      </c>
      <c r="Q218" s="2">
        <v>4</v>
      </c>
      <c r="R218" s="2"/>
      <c r="S218" s="26">
        <v>100</v>
      </c>
      <c r="T218" s="26">
        <f>VLOOKUP(A218,'Nouveaux seuils'!$B$7:$E$796,3,FALSE)</f>
        <v>100</v>
      </c>
      <c r="U218" s="26">
        <f>VLOOKUP(A218,'Nouveaux seuils'!$B$7:$E$796,4,FALSE)</f>
        <v>100</v>
      </c>
      <c r="V218" s="30"/>
      <c r="W218" s="27"/>
      <c r="X218" s="27"/>
      <c r="Y218" s="27"/>
    </row>
    <row r="219" spans="1:25" ht="12.75" customHeight="1">
      <c r="A219" s="2" t="str">
        <f t="shared" si="7"/>
        <v>100Pd</v>
      </c>
      <c r="B219" s="2" t="str">
        <f t="shared" si="6"/>
        <v>Pd100</v>
      </c>
      <c r="C219" s="2" t="s">
        <v>2087</v>
      </c>
      <c r="D219" s="2" t="s">
        <v>50</v>
      </c>
      <c r="E219" s="2">
        <v>100</v>
      </c>
      <c r="F219" s="2"/>
      <c r="G219" s="2"/>
      <c r="H219" s="26">
        <v>10</v>
      </c>
      <c r="I219" s="26">
        <f>VLOOKUP(A219,'Anciens seuils'!$B$2:$D$786,2,FALSE)</f>
        <v>10000000</v>
      </c>
      <c r="J219" s="26">
        <f>VLOOKUP(A219,'Nouveaux seuils'!$B$7:$C$796,2,FALSE)</f>
        <v>10000000</v>
      </c>
      <c r="K219" s="27" t="s">
        <v>200</v>
      </c>
      <c r="L219" s="27" t="str">
        <f>VLOOKUP(A219,'Anciens seuils'!$B$2:$D$786,3,FALSE)</f>
        <v>NA</v>
      </c>
      <c r="M219" s="27" t="s">
        <v>200</v>
      </c>
      <c r="N219" s="27" t="str">
        <f>VLOOKUP(A219,'Nouveaux seuils'!$B$7:$F$796,5,FALSE)</f>
        <v>NA</v>
      </c>
      <c r="O219" s="28">
        <v>5</v>
      </c>
      <c r="P219" s="28">
        <v>0.5</v>
      </c>
      <c r="Q219" s="2">
        <v>3</v>
      </c>
      <c r="R219" s="2"/>
      <c r="S219" s="26">
        <v>100</v>
      </c>
      <c r="T219" s="26" t="str">
        <f>VLOOKUP(A219,'Nouveaux seuils'!$B$7:$E$796,3,FALSE)</f>
        <v>/</v>
      </c>
      <c r="U219" s="26" t="str">
        <f>VLOOKUP(A219,'Nouveaux seuils'!$B$7:$E$796,4,FALSE)</f>
        <v>/</v>
      </c>
      <c r="V219" s="30"/>
      <c r="W219" s="27" t="s">
        <v>200</v>
      </c>
      <c r="X219" s="27"/>
      <c r="Y219" s="27"/>
    </row>
    <row r="220" spans="1:25" ht="12.75" customHeight="1">
      <c r="A220" s="2" t="str">
        <f t="shared" si="7"/>
        <v>100Rh</v>
      </c>
      <c r="B220" s="2" t="str">
        <f t="shared" si="6"/>
        <v>Rh100</v>
      </c>
      <c r="C220" s="2" t="s">
        <v>2088</v>
      </c>
      <c r="D220" s="2" t="s">
        <v>49</v>
      </c>
      <c r="E220" s="2">
        <v>100</v>
      </c>
      <c r="F220" s="2"/>
      <c r="G220" s="2"/>
      <c r="H220" s="26">
        <v>1</v>
      </c>
      <c r="I220" s="26">
        <f>VLOOKUP(A220,'Anciens seuils'!$B$2:$D$786,2,FALSE)</f>
        <v>1000000</v>
      </c>
      <c r="J220" s="26">
        <f>VLOOKUP(A220,'Nouveaux seuils'!$B$7:$C$796,2,FALSE)</f>
        <v>1000000</v>
      </c>
      <c r="K220" s="27" t="s">
        <v>200</v>
      </c>
      <c r="L220" s="27" t="str">
        <f>VLOOKUP(A220,'Anciens seuils'!$B$2:$D$786,3,FALSE)</f>
        <v>NA</v>
      </c>
      <c r="M220" s="27" t="s">
        <v>200</v>
      </c>
      <c r="N220" s="27" t="str">
        <f>VLOOKUP(A220,'Nouveaux seuils'!$B$7:$F$796,5,FALSE)</f>
        <v>NA</v>
      </c>
      <c r="O220" s="28">
        <v>5</v>
      </c>
      <c r="P220" s="28">
        <v>0.5</v>
      </c>
      <c r="Q220" s="2">
        <v>3</v>
      </c>
      <c r="R220" s="2"/>
      <c r="S220" s="26">
        <v>10</v>
      </c>
      <c r="T220" s="26" t="str">
        <f>VLOOKUP(A220,'Nouveaux seuils'!$B$7:$E$796,3,FALSE)</f>
        <v>/</v>
      </c>
      <c r="U220" s="26" t="str">
        <f>VLOOKUP(A220,'Nouveaux seuils'!$B$7:$E$796,4,FALSE)</f>
        <v>/</v>
      </c>
      <c r="V220" s="30"/>
      <c r="W220" s="27" t="s">
        <v>200</v>
      </c>
      <c r="X220" s="27"/>
      <c r="Y220" s="27"/>
    </row>
    <row r="221" spans="1:25" ht="12.75" customHeight="1">
      <c r="A221" s="2" t="str">
        <f t="shared" si="7"/>
        <v>101Mo</v>
      </c>
      <c r="B221" s="2" t="str">
        <f t="shared" si="6"/>
        <v>Mo101</v>
      </c>
      <c r="C221" s="2" t="s">
        <v>2089</v>
      </c>
      <c r="D221" s="2" t="s">
        <v>46</v>
      </c>
      <c r="E221" s="2">
        <v>101</v>
      </c>
      <c r="F221" s="2"/>
      <c r="G221" s="2"/>
      <c r="H221" s="26">
        <v>1</v>
      </c>
      <c r="I221" s="26">
        <f>VLOOKUP(A221,'Anciens seuils'!$B$2:$D$786,2,FALSE)</f>
        <v>1000000</v>
      </c>
      <c r="J221" s="26">
        <f>VLOOKUP(A221,'Nouveaux seuils'!$B$7:$C$796,2,FALSE)</f>
        <v>1000000</v>
      </c>
      <c r="K221" s="27" t="s">
        <v>200</v>
      </c>
      <c r="L221" s="27" t="str">
        <f>VLOOKUP(A221,'Anciens seuils'!$B$2:$D$786,3,FALSE)</f>
        <v>NA</v>
      </c>
      <c r="M221" s="27" t="s">
        <v>200</v>
      </c>
      <c r="N221" s="27" t="str">
        <f>VLOOKUP(A221,'Nouveaux seuils'!$B$7:$F$796,5,FALSE)</f>
        <v>NA</v>
      </c>
      <c r="O221" s="28">
        <v>50</v>
      </c>
      <c r="P221" s="28">
        <v>5</v>
      </c>
      <c r="Q221" s="2">
        <v>4</v>
      </c>
      <c r="R221" s="2"/>
      <c r="S221" s="26">
        <v>10</v>
      </c>
      <c r="T221" s="26">
        <f>VLOOKUP(A221,'Nouveaux seuils'!$B$7:$E$796,3,FALSE)</f>
        <v>10</v>
      </c>
      <c r="U221" s="26">
        <f>VLOOKUP(A221,'Nouveaux seuils'!$B$7:$E$796,4,FALSE)</f>
        <v>10</v>
      </c>
      <c r="V221" s="30"/>
      <c r="W221" s="27" t="s">
        <v>200</v>
      </c>
      <c r="X221" s="27"/>
      <c r="Y221" s="27"/>
    </row>
    <row r="222" spans="1:25" ht="12.75" customHeight="1">
      <c r="A222" s="2" t="str">
        <f t="shared" si="7"/>
        <v>101Pd</v>
      </c>
      <c r="B222" s="2" t="str">
        <f t="shared" si="6"/>
        <v>Pd101</v>
      </c>
      <c r="C222" s="2" t="s">
        <v>2090</v>
      </c>
      <c r="D222" s="2" t="s">
        <v>50</v>
      </c>
      <c r="E222" s="2">
        <v>101</v>
      </c>
      <c r="F222" s="2"/>
      <c r="G222" s="2"/>
      <c r="H222" s="26">
        <v>1</v>
      </c>
      <c r="I222" s="26">
        <f>VLOOKUP(A222,'Anciens seuils'!$B$2:$D$786,2,FALSE)</f>
        <v>1000000</v>
      </c>
      <c r="J222" s="26">
        <f>VLOOKUP(A222,'Nouveaux seuils'!$B$7:$C$796,2,FALSE)</f>
        <v>1000000</v>
      </c>
      <c r="K222" s="27" t="s">
        <v>200</v>
      </c>
      <c r="L222" s="27" t="str">
        <f>VLOOKUP(A222,'Anciens seuils'!$B$2:$D$786,3,FALSE)</f>
        <v>NA</v>
      </c>
      <c r="M222" s="27" t="s">
        <v>200</v>
      </c>
      <c r="N222" s="27" t="str">
        <f>VLOOKUP(A222,'Nouveaux seuils'!$B$7:$F$796,5,FALSE)</f>
        <v>NA</v>
      </c>
      <c r="O222" s="28">
        <v>50</v>
      </c>
      <c r="P222" s="28">
        <v>5</v>
      </c>
      <c r="Q222" s="2">
        <v>4</v>
      </c>
      <c r="R222" s="2"/>
      <c r="S222" s="26">
        <v>100</v>
      </c>
      <c r="T222" s="26" t="str">
        <f>VLOOKUP(A222,'Nouveaux seuils'!$B$7:$E$796,3,FALSE)</f>
        <v>/</v>
      </c>
      <c r="U222" s="26" t="str">
        <f>VLOOKUP(A222,'Nouveaux seuils'!$B$7:$E$796,4,FALSE)</f>
        <v>/</v>
      </c>
      <c r="V222" s="30"/>
      <c r="W222" s="27" t="s">
        <v>200</v>
      </c>
      <c r="X222" s="27"/>
      <c r="Y222" s="27"/>
    </row>
    <row r="223" spans="1:25" ht="12.75" customHeight="1">
      <c r="A223" s="2" t="str">
        <f t="shared" si="7"/>
        <v>101Rh m</v>
      </c>
      <c r="B223" s="2" t="str">
        <f t="shared" si="6"/>
        <v>Rh101 m</v>
      </c>
      <c r="C223" s="2" t="s">
        <v>2091</v>
      </c>
      <c r="D223" s="2" t="s">
        <v>49</v>
      </c>
      <c r="E223" s="2">
        <v>101</v>
      </c>
      <c r="F223" s="2" t="s">
        <v>156</v>
      </c>
      <c r="G223" s="2"/>
      <c r="H223" s="26">
        <v>10</v>
      </c>
      <c r="I223" s="26">
        <f>VLOOKUP(A223,'Anciens seuils'!$B$2:$D$786,2,FALSE)</f>
        <v>10000000</v>
      </c>
      <c r="J223" s="26">
        <f>VLOOKUP(A223,'Nouveaux seuils'!$B$7:$C$796,2,FALSE)</f>
        <v>10000000</v>
      </c>
      <c r="K223" s="27" t="s">
        <v>200</v>
      </c>
      <c r="L223" s="27" t="str">
        <f>VLOOKUP(A223,'Anciens seuils'!$B$2:$D$786,3,FALSE)</f>
        <v>NA</v>
      </c>
      <c r="M223" s="27" t="s">
        <v>200</v>
      </c>
      <c r="N223" s="27" t="str">
        <f>VLOOKUP(A223,'Nouveaux seuils'!$B$7:$F$796,5,FALSE)</f>
        <v>NA</v>
      </c>
      <c r="O223" s="28" t="s">
        <v>200</v>
      </c>
      <c r="P223" s="28" t="s">
        <v>200</v>
      </c>
      <c r="Q223" s="2"/>
      <c r="R223" s="2"/>
      <c r="S223" s="2"/>
      <c r="T223" s="26" t="str">
        <f>VLOOKUP(A223,'Nouveaux seuils'!$B$7:$E$796,3,FALSE)</f>
        <v>/</v>
      </c>
      <c r="U223" s="26" t="str">
        <f>VLOOKUP(A223,'Nouveaux seuils'!$B$7:$E$796,4,FALSE)</f>
        <v>/</v>
      </c>
      <c r="V223" s="30"/>
      <c r="W223" s="27" t="s">
        <v>200</v>
      </c>
      <c r="X223" s="27"/>
      <c r="Y223" s="27"/>
    </row>
    <row r="224" spans="1:25" ht="12.75" customHeight="1">
      <c r="A224" s="2" t="str">
        <f t="shared" si="7"/>
        <v>101Rh</v>
      </c>
      <c r="B224" s="2" t="str">
        <f t="shared" si="6"/>
        <v>Rh101</v>
      </c>
      <c r="C224" s="2" t="s">
        <v>2092</v>
      </c>
      <c r="D224" s="2" t="s">
        <v>49</v>
      </c>
      <c r="E224" s="2">
        <v>101</v>
      </c>
      <c r="F224" s="2"/>
      <c r="G224" s="2"/>
      <c r="H224" s="26">
        <v>10</v>
      </c>
      <c r="I224" s="26">
        <f>VLOOKUP(A224,'Anciens seuils'!$B$2:$D$786,2,FALSE)</f>
        <v>10000000</v>
      </c>
      <c r="J224" s="26">
        <f>VLOOKUP(A224,'Nouveaux seuils'!$B$7:$C$796,2,FALSE)</f>
        <v>10000000</v>
      </c>
      <c r="K224" s="27">
        <v>40000</v>
      </c>
      <c r="L224" s="27">
        <f>VLOOKUP(A224,'Anciens seuils'!$B$2:$D$786,3,FALSE)</f>
        <v>40000000000</v>
      </c>
      <c r="M224" s="27">
        <v>300000</v>
      </c>
      <c r="N224" s="27">
        <f>VLOOKUP(A224,'Nouveaux seuils'!$B$7:$F$796,5,FALSE)</f>
        <v>300000000000</v>
      </c>
      <c r="O224" s="28">
        <v>5</v>
      </c>
      <c r="P224" s="28">
        <v>0.5</v>
      </c>
      <c r="Q224" s="2">
        <v>3</v>
      </c>
      <c r="R224" s="2"/>
      <c r="S224" s="26">
        <v>100</v>
      </c>
      <c r="T224" s="26" t="str">
        <f>VLOOKUP(A224,'Nouveaux seuils'!$B$7:$E$796,3,FALSE)</f>
        <v>/</v>
      </c>
      <c r="U224" s="26" t="str">
        <f>VLOOKUP(A224,'Nouveaux seuils'!$B$7:$E$796,4,FALSE)</f>
        <v>/</v>
      </c>
      <c r="V224" s="30"/>
      <c r="W224" s="27" t="s">
        <v>200</v>
      </c>
      <c r="X224" s="27" t="s">
        <v>200</v>
      </c>
      <c r="Y224" s="27"/>
    </row>
    <row r="225" spans="1:25" ht="12.75" customHeight="1">
      <c r="A225" s="2" t="str">
        <f t="shared" si="7"/>
        <v>101Rh m</v>
      </c>
      <c r="B225" s="2" t="str">
        <f t="shared" si="6"/>
        <v>Rh 101 m</v>
      </c>
      <c r="C225" s="2" t="s">
        <v>2093</v>
      </c>
      <c r="D225" s="2" t="s">
        <v>194</v>
      </c>
      <c r="E225" s="2">
        <v>101</v>
      </c>
      <c r="F225" s="2" t="s">
        <v>156</v>
      </c>
      <c r="G225" s="2"/>
      <c r="H225" s="26">
        <v>10</v>
      </c>
      <c r="I225" s="26">
        <f>VLOOKUP(A225,'Anciens seuils'!$B$2:$D$786,2,FALSE)</f>
        <v>10000000</v>
      </c>
      <c r="J225" s="26">
        <f>VLOOKUP(A225,'Nouveaux seuils'!$B$7:$C$796,2,FALSE)</f>
        <v>10000000</v>
      </c>
      <c r="K225" s="27" t="s">
        <v>200</v>
      </c>
      <c r="L225" s="27" t="str">
        <f>VLOOKUP(A225,'Anciens seuils'!$B$2:$D$786,3,FALSE)</f>
        <v>NA</v>
      </c>
      <c r="M225" s="27" t="s">
        <v>200</v>
      </c>
      <c r="N225" s="27" t="str">
        <f>VLOOKUP(A225,'Nouveaux seuils'!$B$7:$F$796,5,FALSE)</f>
        <v>NA</v>
      </c>
      <c r="O225" s="28">
        <v>5</v>
      </c>
      <c r="P225" s="28">
        <v>0.5</v>
      </c>
      <c r="Q225" s="2">
        <v>3</v>
      </c>
      <c r="R225" s="2"/>
      <c r="S225" s="26">
        <v>100</v>
      </c>
      <c r="T225" s="26" t="str">
        <f>VLOOKUP(A225,'Nouveaux seuils'!$B$7:$E$796,3,FALSE)</f>
        <v>/</v>
      </c>
      <c r="U225" s="26" t="str">
        <f>VLOOKUP(A225,'Nouveaux seuils'!$B$7:$E$796,4,FALSE)</f>
        <v>/</v>
      </c>
      <c r="V225" s="30"/>
      <c r="W225" s="27"/>
      <c r="X225" s="27"/>
      <c r="Y225" s="27"/>
    </row>
    <row r="226" spans="1:25" ht="12.75" customHeight="1">
      <c r="A226" s="2" t="str">
        <f t="shared" si="7"/>
        <v>101Tc</v>
      </c>
      <c r="B226" s="2" t="str">
        <f t="shared" si="6"/>
        <v>Tc101</v>
      </c>
      <c r="C226" s="2" t="s">
        <v>2094</v>
      </c>
      <c r="D226" s="2" t="s">
        <v>47</v>
      </c>
      <c r="E226" s="2">
        <v>101</v>
      </c>
      <c r="F226" s="2"/>
      <c r="G226" s="2"/>
      <c r="H226" s="26">
        <v>1</v>
      </c>
      <c r="I226" s="26">
        <f>VLOOKUP(A226,'Anciens seuils'!$B$2:$D$786,2,FALSE)</f>
        <v>1000000</v>
      </c>
      <c r="J226" s="26">
        <f>VLOOKUP(A226,'Nouveaux seuils'!$B$7:$C$796,2,FALSE)</f>
        <v>1000000</v>
      </c>
      <c r="K226" s="27" t="s">
        <v>200</v>
      </c>
      <c r="L226" s="27" t="str">
        <f>VLOOKUP(A226,'Anciens seuils'!$B$2:$D$786,3,FALSE)</f>
        <v>NA</v>
      </c>
      <c r="M226" s="27" t="s">
        <v>200</v>
      </c>
      <c r="N226" s="27" t="str">
        <f>VLOOKUP(A226,'Nouveaux seuils'!$B$7:$F$796,5,FALSE)</f>
        <v>NA</v>
      </c>
      <c r="O226" s="28">
        <v>50</v>
      </c>
      <c r="P226" s="28">
        <v>5</v>
      </c>
      <c r="Q226" s="2">
        <v>4</v>
      </c>
      <c r="R226" s="2"/>
      <c r="S226" s="26">
        <v>100</v>
      </c>
      <c r="T226" s="26" t="str">
        <f>VLOOKUP(A226,'Nouveaux seuils'!$B$7:$E$796,3,FALSE)</f>
        <v>/</v>
      </c>
      <c r="U226" s="26" t="str">
        <f>VLOOKUP(A226,'Nouveaux seuils'!$B$7:$E$796,4,FALSE)</f>
        <v>/</v>
      </c>
      <c r="V226" s="30"/>
      <c r="W226" s="27" t="s">
        <v>200</v>
      </c>
      <c r="X226" s="27"/>
      <c r="Y226" s="27"/>
    </row>
    <row r="227" spans="1:25" ht="12.75" customHeight="1">
      <c r="A227" s="2" t="str">
        <f t="shared" si="7"/>
        <v>102Ag</v>
      </c>
      <c r="B227" s="2" t="str">
        <f t="shared" si="6"/>
        <v>Ag102</v>
      </c>
      <c r="C227" s="2" t="s">
        <v>2095</v>
      </c>
      <c r="D227" s="2" t="s">
        <v>51</v>
      </c>
      <c r="E227" s="2">
        <v>102</v>
      </c>
      <c r="F227" s="2"/>
      <c r="G227" s="2"/>
      <c r="H227" s="26">
        <v>0.1</v>
      </c>
      <c r="I227" s="26">
        <f>VLOOKUP(A227,'Anciens seuils'!$B$2:$D$786,2,FALSE)</f>
        <v>100000</v>
      </c>
      <c r="J227" s="26">
        <f>VLOOKUP(A227,'Nouveaux seuils'!$B$7:$C$796,2,FALSE)</f>
        <v>100000</v>
      </c>
      <c r="K227" s="27" t="s">
        <v>200</v>
      </c>
      <c r="L227" s="27" t="str">
        <f>VLOOKUP(A227,'Anciens seuils'!$B$2:$D$786,3,FALSE)</f>
        <v>NA</v>
      </c>
      <c r="M227" s="27" t="s">
        <v>200</v>
      </c>
      <c r="N227" s="27" t="str">
        <f>VLOOKUP(A227,'Nouveaux seuils'!$B$7:$F$796,5,FALSE)</f>
        <v>NA</v>
      </c>
      <c r="O227" s="28">
        <v>50</v>
      </c>
      <c r="P227" s="28">
        <v>5</v>
      </c>
      <c r="Q227" s="2">
        <v>4</v>
      </c>
      <c r="R227" s="2"/>
      <c r="S227" s="26">
        <v>10</v>
      </c>
      <c r="T227" s="26" t="str">
        <f>VLOOKUP(A227,'Nouveaux seuils'!$B$7:$E$796,3,FALSE)</f>
        <v>/</v>
      </c>
      <c r="U227" s="26" t="str">
        <f>VLOOKUP(A227,'Nouveaux seuils'!$B$7:$E$796,4,FALSE)</f>
        <v>/</v>
      </c>
      <c r="V227" s="30"/>
      <c r="W227" s="27" t="s">
        <v>200</v>
      </c>
      <c r="X227" s="27"/>
      <c r="Y227" s="27"/>
    </row>
    <row r="228" spans="1:25" ht="12.75" customHeight="1">
      <c r="A228" s="2" t="str">
        <f t="shared" si="7"/>
        <v>102Rh m</v>
      </c>
      <c r="B228" s="2" t="str">
        <f t="shared" si="6"/>
        <v>Rh102 m</v>
      </c>
      <c r="C228" s="2" t="s">
        <v>2096</v>
      </c>
      <c r="D228" s="2" t="s">
        <v>49</v>
      </c>
      <c r="E228" s="2">
        <v>102</v>
      </c>
      <c r="F228" s="2" t="s">
        <v>156</v>
      </c>
      <c r="G228" s="2"/>
      <c r="H228" s="26">
        <v>1</v>
      </c>
      <c r="I228" s="26">
        <f>VLOOKUP(A228,'Anciens seuils'!$B$2:$D$786,2,FALSE)</f>
        <v>1000000</v>
      </c>
      <c r="J228" s="26">
        <f>VLOOKUP(A228,'Nouveaux seuils'!$B$7:$C$796,2,FALSE)</f>
        <v>1000000</v>
      </c>
      <c r="K228" s="27">
        <v>20000</v>
      </c>
      <c r="L228" s="27">
        <f>VLOOKUP(A228,'Anciens seuils'!$B$2:$D$786,3,FALSE)</f>
        <v>20000000000</v>
      </c>
      <c r="M228" s="27">
        <v>100000</v>
      </c>
      <c r="N228" s="27">
        <f>VLOOKUP(A228,'Nouveaux seuils'!$B$7:$F$796,5,FALSE)</f>
        <v>100000000000</v>
      </c>
      <c r="O228" s="28" t="s">
        <v>200</v>
      </c>
      <c r="P228" s="28" t="s">
        <v>200</v>
      </c>
      <c r="Q228" s="2"/>
      <c r="R228" s="2"/>
      <c r="S228" s="2"/>
      <c r="T228" s="26" t="str">
        <f>VLOOKUP(A228,'Nouveaux seuils'!$B$7:$E$796,3,FALSE)</f>
        <v>/</v>
      </c>
      <c r="U228" s="26" t="str">
        <f>VLOOKUP(A228,'Nouveaux seuils'!$B$7:$E$796,4,FALSE)</f>
        <v>/</v>
      </c>
      <c r="V228" s="30"/>
      <c r="W228" s="27" t="s">
        <v>200</v>
      </c>
      <c r="X228" s="27" t="s">
        <v>200</v>
      </c>
      <c r="Y228" s="27"/>
    </row>
    <row r="229" spans="1:25" ht="12.75" customHeight="1">
      <c r="A229" s="2" t="str">
        <f t="shared" si="7"/>
        <v>102Rh</v>
      </c>
      <c r="B229" s="2" t="str">
        <f t="shared" si="6"/>
        <v>Rh102</v>
      </c>
      <c r="C229" s="2" t="s">
        <v>2097</v>
      </c>
      <c r="D229" s="2" t="s">
        <v>49</v>
      </c>
      <c r="E229" s="2">
        <v>102</v>
      </c>
      <c r="F229" s="2"/>
      <c r="G229" s="2"/>
      <c r="H229" s="26">
        <v>1</v>
      </c>
      <c r="I229" s="26">
        <f>VLOOKUP(A229,'Anciens seuils'!$B$2:$D$786,2,FALSE)</f>
        <v>1000000</v>
      </c>
      <c r="J229" s="26">
        <f>VLOOKUP(A229,'Nouveaux seuils'!$B$7:$C$796,2,FALSE)</f>
        <v>1000000</v>
      </c>
      <c r="K229" s="27">
        <v>5000</v>
      </c>
      <c r="L229" s="27">
        <f>VLOOKUP(A229,'Anciens seuils'!$B$2:$D$786,3,FALSE)</f>
        <v>5000000000</v>
      </c>
      <c r="M229" s="27">
        <v>30000</v>
      </c>
      <c r="N229" s="27">
        <f>VLOOKUP(A229,'Nouveaux seuils'!$B$7:$F$796,5,FALSE)</f>
        <v>30000000000</v>
      </c>
      <c r="O229" s="28">
        <v>5</v>
      </c>
      <c r="P229" s="28">
        <v>0.05</v>
      </c>
      <c r="Q229" s="2">
        <v>2</v>
      </c>
      <c r="R229" s="2"/>
      <c r="S229" s="26">
        <v>10</v>
      </c>
      <c r="T229" s="26" t="str">
        <f>VLOOKUP(A229,'Nouveaux seuils'!$B$7:$E$796,3,FALSE)</f>
        <v>/</v>
      </c>
      <c r="U229" s="26" t="str">
        <f>VLOOKUP(A229,'Nouveaux seuils'!$B$7:$E$796,4,FALSE)</f>
        <v>/</v>
      </c>
      <c r="V229" s="30"/>
      <c r="W229" s="27" t="s">
        <v>200</v>
      </c>
      <c r="X229" s="27" t="s">
        <v>200</v>
      </c>
      <c r="Y229" s="27"/>
    </row>
    <row r="230" spans="1:25" ht="12.75" customHeight="1">
      <c r="A230" s="2" t="str">
        <f t="shared" si="7"/>
        <v>102Rh m</v>
      </c>
      <c r="B230" s="2" t="str">
        <f t="shared" si="6"/>
        <v>Rh 102 m</v>
      </c>
      <c r="C230" s="2" t="s">
        <v>2098</v>
      </c>
      <c r="D230" s="2" t="s">
        <v>194</v>
      </c>
      <c r="E230" s="2">
        <v>102</v>
      </c>
      <c r="F230" s="2" t="s">
        <v>156</v>
      </c>
      <c r="G230" s="2"/>
      <c r="H230" s="26">
        <v>1</v>
      </c>
      <c r="I230" s="26">
        <f>VLOOKUP(A230,'Anciens seuils'!$B$2:$D$786,2,FALSE)</f>
        <v>1000000</v>
      </c>
      <c r="J230" s="26">
        <f>VLOOKUP(A230,'Nouveaux seuils'!$B$7:$C$796,2,FALSE)</f>
        <v>1000000</v>
      </c>
      <c r="K230" s="27">
        <v>20000</v>
      </c>
      <c r="L230" s="27">
        <f>VLOOKUP(A230,'Anciens seuils'!$B$2:$D$786,3,FALSE)</f>
        <v>20000000000</v>
      </c>
      <c r="M230" s="27">
        <v>100000000000</v>
      </c>
      <c r="N230" s="27">
        <f>VLOOKUP(A230,'Nouveaux seuils'!$B$7:$F$796,5,FALSE)</f>
        <v>100000000000</v>
      </c>
      <c r="O230" s="28">
        <v>5</v>
      </c>
      <c r="P230" s="28">
        <v>0.05</v>
      </c>
      <c r="Q230" s="2">
        <v>2</v>
      </c>
      <c r="R230" s="2"/>
      <c r="S230" s="26">
        <v>100</v>
      </c>
      <c r="T230" s="26" t="str">
        <f>VLOOKUP(A230,'Nouveaux seuils'!$B$7:$E$796,3,FALSE)</f>
        <v>/</v>
      </c>
      <c r="U230" s="26" t="str">
        <f>VLOOKUP(A230,'Nouveaux seuils'!$B$7:$E$796,4,FALSE)</f>
        <v>/</v>
      </c>
      <c r="V230" s="30"/>
      <c r="W230" s="27"/>
      <c r="X230" s="27"/>
      <c r="Y230" s="27"/>
    </row>
    <row r="231" spans="1:25" ht="12.75" customHeight="1">
      <c r="A231" s="2" t="str">
        <f t="shared" si="7"/>
        <v>103Ag</v>
      </c>
      <c r="B231" s="2" t="str">
        <f t="shared" si="6"/>
        <v>Ag103</v>
      </c>
      <c r="C231" s="2" t="s">
        <v>2099</v>
      </c>
      <c r="D231" s="2" t="s">
        <v>51</v>
      </c>
      <c r="E231" s="2">
        <v>103</v>
      </c>
      <c r="F231" s="2"/>
      <c r="G231" s="2"/>
      <c r="H231" s="26">
        <v>1</v>
      </c>
      <c r="I231" s="26">
        <f>VLOOKUP(A231,'Anciens seuils'!$B$2:$D$786,2,FALSE)</f>
        <v>1000000</v>
      </c>
      <c r="J231" s="26">
        <f>VLOOKUP(A231,'Nouveaux seuils'!$B$7:$C$796,2,FALSE)</f>
        <v>1000000</v>
      </c>
      <c r="K231" s="27" t="s">
        <v>200</v>
      </c>
      <c r="L231" s="27" t="str">
        <f>VLOOKUP(A231,'Anciens seuils'!$B$2:$D$786,3,FALSE)</f>
        <v>NA</v>
      </c>
      <c r="M231" s="27" t="s">
        <v>200</v>
      </c>
      <c r="N231" s="27" t="str">
        <f>VLOOKUP(A231,'Nouveaux seuils'!$B$7:$F$796,5,FALSE)</f>
        <v>NA</v>
      </c>
      <c r="O231" s="28">
        <v>50</v>
      </c>
      <c r="P231" s="28">
        <v>5</v>
      </c>
      <c r="Q231" s="2">
        <v>4</v>
      </c>
      <c r="R231" s="2"/>
      <c r="S231" s="26">
        <v>10</v>
      </c>
      <c r="T231" s="26" t="str">
        <f>VLOOKUP(A231,'Nouveaux seuils'!$B$7:$E$796,3,FALSE)</f>
        <v>/</v>
      </c>
      <c r="U231" s="26" t="str">
        <f>VLOOKUP(A231,'Nouveaux seuils'!$B$7:$E$796,4,FALSE)</f>
        <v>/</v>
      </c>
      <c r="V231" s="30"/>
      <c r="W231" s="27" t="s">
        <v>200</v>
      </c>
      <c r="X231" s="27"/>
      <c r="Y231" s="27"/>
    </row>
    <row r="232" spans="1:25" ht="12.75" customHeight="1">
      <c r="A232" s="2" t="str">
        <f t="shared" si="7"/>
        <v>103Pd</v>
      </c>
      <c r="B232" s="2" t="str">
        <f t="shared" si="6"/>
        <v>Pd103</v>
      </c>
      <c r="C232" s="2" t="s">
        <v>2100</v>
      </c>
      <c r="D232" s="2" t="s">
        <v>50</v>
      </c>
      <c r="E232" s="2">
        <v>103</v>
      </c>
      <c r="F232" s="2"/>
      <c r="G232" s="2"/>
      <c r="H232" s="26">
        <v>100</v>
      </c>
      <c r="I232" s="26">
        <f>VLOOKUP(A232,'Anciens seuils'!$B$2:$D$786,2,FALSE)</f>
        <v>100000000</v>
      </c>
      <c r="J232" s="26">
        <f>VLOOKUP(A232,'Nouveaux seuils'!$B$7:$C$796,2,FALSE)</f>
        <v>100000000</v>
      </c>
      <c r="K232" s="27">
        <v>400000</v>
      </c>
      <c r="L232" s="27">
        <v>400000000000</v>
      </c>
      <c r="M232" s="27">
        <v>90000000</v>
      </c>
      <c r="N232" s="27">
        <f>VLOOKUP(A232,'Nouveaux seuils'!$B$7:$F$796,5,FALSE)</f>
        <v>90000000000000</v>
      </c>
      <c r="O232" s="28">
        <v>5</v>
      </c>
      <c r="P232" s="28">
        <v>0.5</v>
      </c>
      <c r="Q232" s="2">
        <v>3</v>
      </c>
      <c r="R232" s="2"/>
      <c r="S232" s="26">
        <v>1000</v>
      </c>
      <c r="T232" s="26">
        <f>VLOOKUP(A232,'Nouveaux seuils'!$B$7:$E$796,3,FALSE)</f>
        <v>1000</v>
      </c>
      <c r="U232" s="26">
        <f>VLOOKUP(A232,'Nouveaux seuils'!$B$7:$E$796,4,FALSE)</f>
        <v>1000</v>
      </c>
      <c r="V232" s="30"/>
      <c r="W232" s="27" t="s">
        <v>129</v>
      </c>
      <c r="X232" s="27" t="s">
        <v>200</v>
      </c>
      <c r="Y232" s="27"/>
    </row>
    <row r="233" spans="1:25" ht="12.75" customHeight="1">
      <c r="A233" s="2" t="str">
        <f t="shared" si="7"/>
        <v>103Rh m</v>
      </c>
      <c r="B233" s="2" t="str">
        <f t="shared" si="6"/>
        <v>Rh103 m</v>
      </c>
      <c r="C233" s="2" t="s">
        <v>2101</v>
      </c>
      <c r="D233" s="2" t="s">
        <v>49</v>
      </c>
      <c r="E233" s="2">
        <v>103</v>
      </c>
      <c r="F233" s="2" t="s">
        <v>156</v>
      </c>
      <c r="G233" s="2"/>
      <c r="H233" s="26">
        <v>100</v>
      </c>
      <c r="I233" s="26">
        <f>VLOOKUP(A233,'Anciens seuils'!$B$2:$D$786,2,FALSE)</f>
        <v>100000000</v>
      </c>
      <c r="J233" s="26">
        <f>VLOOKUP(A233,'Nouveaux seuils'!$B$7:$C$796,2,FALSE)</f>
        <v>100000000</v>
      </c>
      <c r="K233" s="27">
        <v>400000</v>
      </c>
      <c r="L233" s="27">
        <f>VLOOKUP(A233,'Anciens seuils'!$B$2:$D$786,3,FALSE)</f>
        <v>400000000000</v>
      </c>
      <c r="M233" s="27">
        <v>900000000</v>
      </c>
      <c r="N233" s="27">
        <f>VLOOKUP(A233,'Nouveaux seuils'!$B$7:$F$796,5,FALSE)</f>
        <v>900000000000000</v>
      </c>
      <c r="O233" s="28">
        <v>50</v>
      </c>
      <c r="P233" s="28">
        <v>5</v>
      </c>
      <c r="Q233" s="2">
        <v>4</v>
      </c>
      <c r="R233" s="2"/>
      <c r="S233" s="26">
        <v>10000</v>
      </c>
      <c r="T233" s="26">
        <f>VLOOKUP(A233,'Nouveaux seuils'!$B$7:$E$796,3,FALSE)</f>
        <v>10000</v>
      </c>
      <c r="U233" s="26">
        <f>VLOOKUP(A233,'Nouveaux seuils'!$B$7:$E$796,4,FALSE)</f>
        <v>10000</v>
      </c>
      <c r="V233" s="30"/>
      <c r="W233" s="27" t="s">
        <v>200</v>
      </c>
      <c r="X233" s="27" t="s">
        <v>200</v>
      </c>
      <c r="Y233" s="27"/>
    </row>
    <row r="234" spans="1:25" ht="12.75" customHeight="1">
      <c r="A234" s="2" t="str">
        <f t="shared" si="7"/>
        <v>103Ru</v>
      </c>
      <c r="B234" s="2" t="str">
        <f t="shared" si="6"/>
        <v>Ru103</v>
      </c>
      <c r="C234" s="2" t="s">
        <v>2102</v>
      </c>
      <c r="D234" s="2" t="s">
        <v>48</v>
      </c>
      <c r="E234" s="2">
        <v>103</v>
      </c>
      <c r="F234" s="2"/>
      <c r="G234" s="2"/>
      <c r="H234" s="26">
        <v>1</v>
      </c>
      <c r="I234" s="26">
        <f>VLOOKUP(A234,'Anciens seuils'!$B$2:$D$786,2,FALSE)</f>
        <v>1000000</v>
      </c>
      <c r="J234" s="26">
        <f>VLOOKUP(A234,'Nouveaux seuils'!$B$7:$C$796,2,FALSE)</f>
        <v>1000000</v>
      </c>
      <c r="K234" s="27">
        <v>20000</v>
      </c>
      <c r="L234" s="27">
        <v>20000000000</v>
      </c>
      <c r="M234" s="27">
        <v>100000</v>
      </c>
      <c r="N234" s="27">
        <f>VLOOKUP(A234,'Nouveaux seuils'!$B$7:$F$796,5,FALSE)</f>
        <v>100000000000</v>
      </c>
      <c r="O234" s="28">
        <v>5</v>
      </c>
      <c r="P234" s="28">
        <v>0.5</v>
      </c>
      <c r="Q234" s="2">
        <v>3</v>
      </c>
      <c r="R234" s="2"/>
      <c r="S234" s="26">
        <v>100</v>
      </c>
      <c r="T234" s="26">
        <f>VLOOKUP(A234,'Nouveaux seuils'!$B$7:$E$796,3,FALSE)</f>
        <v>1</v>
      </c>
      <c r="U234" s="26">
        <f>VLOOKUP(A234,'Nouveaux seuils'!$B$7:$E$796,4,FALSE)</f>
        <v>100</v>
      </c>
      <c r="V234" s="30"/>
      <c r="W234" s="27" t="s">
        <v>129</v>
      </c>
      <c r="X234" s="27" t="s">
        <v>200</v>
      </c>
      <c r="Y234" s="27"/>
    </row>
    <row r="235" spans="1:25" ht="12.75" customHeight="1">
      <c r="A235" s="2" t="str">
        <f t="shared" si="7"/>
        <v>104Ag m</v>
      </c>
      <c r="B235" s="2" t="str">
        <f t="shared" si="6"/>
        <v>Ag104 m</v>
      </c>
      <c r="C235" s="2" t="s">
        <v>2103</v>
      </c>
      <c r="D235" s="2" t="s">
        <v>51</v>
      </c>
      <c r="E235" s="2">
        <v>104</v>
      </c>
      <c r="F235" s="2" t="s">
        <v>156</v>
      </c>
      <c r="G235" s="2"/>
      <c r="H235" s="26">
        <v>1</v>
      </c>
      <c r="I235" s="26">
        <f>VLOOKUP(A235,'Anciens seuils'!$B$2:$D$786,2,FALSE)</f>
        <v>1000000</v>
      </c>
      <c r="J235" s="26">
        <f>VLOOKUP(A235,'Nouveaux seuils'!$B$7:$C$796,2,FALSE)</f>
        <v>1000000</v>
      </c>
      <c r="K235" s="27" t="s">
        <v>200</v>
      </c>
      <c r="L235" s="27" t="str">
        <f>VLOOKUP(A235,'Anciens seuils'!$B$2:$D$786,3,FALSE)</f>
        <v>NA</v>
      </c>
      <c r="M235" s="27" t="s">
        <v>200</v>
      </c>
      <c r="N235" s="27" t="str">
        <f>VLOOKUP(A235,'Nouveaux seuils'!$B$7:$F$796,5,FALSE)</f>
        <v>NA</v>
      </c>
      <c r="O235" s="28">
        <v>50</v>
      </c>
      <c r="P235" s="28">
        <v>5</v>
      </c>
      <c r="Q235" s="2">
        <v>4</v>
      </c>
      <c r="R235" s="2"/>
      <c r="S235" s="26">
        <v>10</v>
      </c>
      <c r="T235" s="26" t="str">
        <f>VLOOKUP(A235,'Nouveaux seuils'!$B$7:$E$796,3,FALSE)</f>
        <v>/</v>
      </c>
      <c r="U235" s="26" t="str">
        <f>VLOOKUP(A235,'Nouveaux seuils'!$B$7:$E$796,4,FALSE)</f>
        <v>/</v>
      </c>
      <c r="V235" s="30"/>
      <c r="W235" s="27" t="s">
        <v>200</v>
      </c>
      <c r="X235" s="27"/>
      <c r="Y235" s="27"/>
    </row>
    <row r="236" spans="1:25" ht="12.75" customHeight="1">
      <c r="A236" s="2" t="str">
        <f t="shared" si="7"/>
        <v>104Ag</v>
      </c>
      <c r="B236" s="2" t="str">
        <f t="shared" si="6"/>
        <v>Ag104</v>
      </c>
      <c r="C236" s="2" t="s">
        <v>2104</v>
      </c>
      <c r="D236" s="2" t="s">
        <v>51</v>
      </c>
      <c r="E236" s="2">
        <v>104</v>
      </c>
      <c r="F236" s="2"/>
      <c r="G236" s="2"/>
      <c r="H236" s="26">
        <v>1</v>
      </c>
      <c r="I236" s="26">
        <f>VLOOKUP(A236,'Anciens seuils'!$B$2:$D$786,2,FALSE)</f>
        <v>1000000</v>
      </c>
      <c r="J236" s="26">
        <f>VLOOKUP(A236,'Nouveaux seuils'!$B$7:$C$796,2,FALSE)</f>
        <v>1000000</v>
      </c>
      <c r="K236" s="27" t="s">
        <v>200</v>
      </c>
      <c r="L236" s="27" t="str">
        <f>VLOOKUP(A236,'Anciens seuils'!$B$2:$D$786,3,FALSE)</f>
        <v>NA</v>
      </c>
      <c r="M236" s="27" t="s">
        <v>200</v>
      </c>
      <c r="N236" s="27" t="str">
        <f>VLOOKUP(A236,'Nouveaux seuils'!$B$7:$F$796,5,FALSE)</f>
        <v>NA</v>
      </c>
      <c r="O236" s="28">
        <v>50</v>
      </c>
      <c r="P236" s="28">
        <v>5</v>
      </c>
      <c r="Q236" s="2">
        <v>4</v>
      </c>
      <c r="R236" s="2"/>
      <c r="S236" s="26">
        <v>10</v>
      </c>
      <c r="T236" s="26" t="str">
        <f>VLOOKUP(A236,'Nouveaux seuils'!$B$7:$E$796,3,FALSE)</f>
        <v>/</v>
      </c>
      <c r="U236" s="26" t="str">
        <f>VLOOKUP(A236,'Nouveaux seuils'!$B$7:$E$796,4,FALSE)</f>
        <v>/</v>
      </c>
      <c r="V236" s="30"/>
      <c r="W236" s="27" t="s">
        <v>200</v>
      </c>
      <c r="X236" s="27"/>
      <c r="Y236" s="27"/>
    </row>
    <row r="237" spans="1:25" ht="12.75" customHeight="1">
      <c r="A237" s="2" t="str">
        <f t="shared" si="7"/>
        <v>104Cd</v>
      </c>
      <c r="B237" s="2" t="str">
        <f t="shared" si="6"/>
        <v>Cd104</v>
      </c>
      <c r="C237" s="2" t="s">
        <v>2105</v>
      </c>
      <c r="D237" s="2" t="s">
        <v>52</v>
      </c>
      <c r="E237" s="2">
        <v>104</v>
      </c>
      <c r="F237" s="2"/>
      <c r="G237" s="2"/>
      <c r="H237" s="26">
        <v>10</v>
      </c>
      <c r="I237" s="26">
        <f>VLOOKUP(A237,'Anciens seuils'!$B$2:$D$786,2,FALSE)</f>
        <v>10000000</v>
      </c>
      <c r="J237" s="26">
        <f>VLOOKUP(A237,'Nouveaux seuils'!$B$7:$C$796,2,FALSE)</f>
        <v>10000000</v>
      </c>
      <c r="K237" s="27" t="s">
        <v>200</v>
      </c>
      <c r="L237" s="27" t="str">
        <f>VLOOKUP(A237,'Anciens seuils'!$B$2:$D$786,3,FALSE)</f>
        <v>NA</v>
      </c>
      <c r="M237" s="27" t="s">
        <v>200</v>
      </c>
      <c r="N237" s="27" t="str">
        <f>VLOOKUP(A237,'Nouveaux seuils'!$B$7:$F$796,5,FALSE)</f>
        <v>NA</v>
      </c>
      <c r="O237" s="28">
        <v>50</v>
      </c>
      <c r="P237" s="28">
        <v>5</v>
      </c>
      <c r="Q237" s="2">
        <v>4</v>
      </c>
      <c r="R237" s="2"/>
      <c r="S237" s="26">
        <v>100</v>
      </c>
      <c r="T237" s="26" t="str">
        <f>VLOOKUP(A237,'Nouveaux seuils'!$B$7:$E$796,3,FALSE)</f>
        <v>/</v>
      </c>
      <c r="U237" s="26" t="str">
        <f>VLOOKUP(A237,'Nouveaux seuils'!$B$7:$E$796,4,FALSE)</f>
        <v>/</v>
      </c>
      <c r="V237" s="30"/>
      <c r="W237" s="27" t="s">
        <v>200</v>
      </c>
      <c r="X237" s="27"/>
      <c r="Y237" s="27"/>
    </row>
    <row r="238" spans="1:25" ht="12.75" customHeight="1">
      <c r="A238" s="2" t="str">
        <f t="shared" si="7"/>
        <v>104Tc</v>
      </c>
      <c r="B238" s="2" t="str">
        <f t="shared" si="6"/>
        <v>Tc104</v>
      </c>
      <c r="C238" s="2" t="s">
        <v>2106</v>
      </c>
      <c r="D238" s="2" t="s">
        <v>47</v>
      </c>
      <c r="E238" s="2">
        <v>104</v>
      </c>
      <c r="F238" s="2"/>
      <c r="G238" s="2"/>
      <c r="H238" s="26">
        <v>0.1</v>
      </c>
      <c r="I238" s="26">
        <f>VLOOKUP(A238,'Anciens seuils'!$B$2:$D$786,2,FALSE)</f>
        <v>100000</v>
      </c>
      <c r="J238" s="26">
        <f>VLOOKUP(A238,'Nouveaux seuils'!$B$7:$C$796,2,FALSE)</f>
        <v>100000</v>
      </c>
      <c r="K238" s="27" t="s">
        <v>200</v>
      </c>
      <c r="L238" s="27" t="str">
        <f>VLOOKUP(A238,'Anciens seuils'!$B$2:$D$786,3,FALSE)</f>
        <v>NA</v>
      </c>
      <c r="M238" s="27" t="s">
        <v>200</v>
      </c>
      <c r="N238" s="27" t="str">
        <f>VLOOKUP(A238,'Nouveaux seuils'!$B$7:$F$796,5,FALSE)</f>
        <v>NA</v>
      </c>
      <c r="O238" s="28">
        <v>50</v>
      </c>
      <c r="P238" s="28">
        <v>5</v>
      </c>
      <c r="Q238" s="2">
        <v>4</v>
      </c>
      <c r="R238" s="2"/>
      <c r="S238" s="26">
        <v>10</v>
      </c>
      <c r="T238" s="26" t="str">
        <f>VLOOKUP(A238,'Nouveaux seuils'!$B$7:$E$796,3,FALSE)</f>
        <v>/</v>
      </c>
      <c r="U238" s="26" t="str">
        <f>VLOOKUP(A238,'Nouveaux seuils'!$B$7:$E$796,4,FALSE)</f>
        <v>/</v>
      </c>
      <c r="V238" s="30"/>
      <c r="W238" s="27" t="s">
        <v>200</v>
      </c>
      <c r="X238" s="27"/>
      <c r="Y238" s="27"/>
    </row>
    <row r="239" spans="1:25" ht="12.75" customHeight="1">
      <c r="A239" s="2" t="str">
        <f t="shared" si="7"/>
        <v>105Ag</v>
      </c>
      <c r="B239" s="2" t="str">
        <f t="shared" si="6"/>
        <v>Ag105</v>
      </c>
      <c r="C239" s="2" t="s">
        <v>2107</v>
      </c>
      <c r="D239" s="2" t="s">
        <v>51</v>
      </c>
      <c r="E239" s="2">
        <v>105</v>
      </c>
      <c r="F239" s="2"/>
      <c r="G239" s="2"/>
      <c r="H239" s="26">
        <v>1</v>
      </c>
      <c r="I239" s="26">
        <f>VLOOKUP(A239,'Anciens seuils'!$B$2:$D$786,2,FALSE)</f>
        <v>1000000</v>
      </c>
      <c r="J239" s="26">
        <f>VLOOKUP(A239,'Nouveaux seuils'!$B$7:$C$796,2,FALSE)</f>
        <v>1000000</v>
      </c>
      <c r="K239" s="27">
        <v>20000</v>
      </c>
      <c r="L239" s="27">
        <f>VLOOKUP(A239,'Anciens seuils'!$B$2:$D$786,3,FALSE)</f>
        <v>20000000000</v>
      </c>
      <c r="M239" s="27">
        <v>100000</v>
      </c>
      <c r="N239" s="27">
        <f>VLOOKUP(A239,'Nouveaux seuils'!$B$7:$F$796,5,FALSE)</f>
        <v>100000000000</v>
      </c>
      <c r="O239" s="28">
        <v>5</v>
      </c>
      <c r="P239" s="28">
        <v>0.5</v>
      </c>
      <c r="Q239" s="2">
        <v>3</v>
      </c>
      <c r="R239" s="2"/>
      <c r="S239" s="26">
        <v>100</v>
      </c>
      <c r="T239" s="26">
        <f>VLOOKUP(A239,'Nouveaux seuils'!$B$7:$E$796,3,FALSE)</f>
        <v>1</v>
      </c>
      <c r="U239" s="26">
        <f>VLOOKUP(A239,'Nouveaux seuils'!$B$7:$E$796,4,FALSE)</f>
        <v>100</v>
      </c>
      <c r="V239" s="30"/>
      <c r="W239" s="27" t="s">
        <v>200</v>
      </c>
      <c r="X239" s="27" t="s">
        <v>200</v>
      </c>
      <c r="Y239" s="27"/>
    </row>
    <row r="240" spans="1:25" ht="12.75" customHeight="1">
      <c r="A240" s="2" t="str">
        <f t="shared" si="7"/>
        <v>105Rh</v>
      </c>
      <c r="B240" s="2" t="str">
        <f t="shared" si="6"/>
        <v>Rh105</v>
      </c>
      <c r="C240" s="2" t="s">
        <v>2108</v>
      </c>
      <c r="D240" s="2" t="s">
        <v>49</v>
      </c>
      <c r="E240" s="2">
        <v>105</v>
      </c>
      <c r="F240" s="2"/>
      <c r="G240" s="2"/>
      <c r="H240" s="26">
        <v>10</v>
      </c>
      <c r="I240" s="26">
        <f>VLOOKUP(A240,'Anciens seuils'!$B$2:$D$786,2,FALSE)</f>
        <v>10000000</v>
      </c>
      <c r="J240" s="26">
        <f>VLOOKUP(A240,'Nouveaux seuils'!$B$7:$C$796,2,FALSE)</f>
        <v>10000000</v>
      </c>
      <c r="K240" s="27">
        <v>100000</v>
      </c>
      <c r="L240" s="27">
        <f>VLOOKUP(A240,'Anciens seuils'!$B$2:$D$786,3,FALSE)</f>
        <v>100000000000</v>
      </c>
      <c r="M240" s="27">
        <v>900000</v>
      </c>
      <c r="N240" s="27">
        <f>VLOOKUP(A240,'Nouveaux seuils'!$B$7:$F$796,5,FALSE)</f>
        <v>900000000000</v>
      </c>
      <c r="O240" s="28">
        <v>5</v>
      </c>
      <c r="P240" s="28">
        <v>0.5</v>
      </c>
      <c r="Q240" s="2">
        <v>3</v>
      </c>
      <c r="R240" s="2"/>
      <c r="S240" s="26">
        <v>100</v>
      </c>
      <c r="T240" s="26">
        <f>VLOOKUP(A240,'Nouveaux seuils'!$B$7:$E$796,3,FALSE)</f>
        <v>100</v>
      </c>
      <c r="U240" s="26">
        <f>VLOOKUP(A240,'Nouveaux seuils'!$B$7:$E$796,4,FALSE)</f>
        <v>100</v>
      </c>
      <c r="V240" s="30"/>
      <c r="W240" s="27" t="s">
        <v>200</v>
      </c>
      <c r="X240" s="27" t="s">
        <v>200</v>
      </c>
      <c r="Y240" s="27"/>
    </row>
    <row r="241" spans="1:25" ht="12.75" customHeight="1">
      <c r="A241" s="2" t="str">
        <f t="shared" si="7"/>
        <v>105Ru</v>
      </c>
      <c r="B241" s="2" t="str">
        <f t="shared" si="6"/>
        <v>Ru105</v>
      </c>
      <c r="C241" s="2" t="s">
        <v>2109</v>
      </c>
      <c r="D241" s="2" t="s">
        <v>48</v>
      </c>
      <c r="E241" s="2">
        <v>105</v>
      </c>
      <c r="F241" s="2"/>
      <c r="G241" s="2"/>
      <c r="H241" s="26">
        <v>1</v>
      </c>
      <c r="I241" s="26">
        <f>VLOOKUP(A241,'Anciens seuils'!$B$2:$D$786,2,FALSE)</f>
        <v>1000000</v>
      </c>
      <c r="J241" s="26">
        <f>VLOOKUP(A241,'Nouveaux seuils'!$B$7:$C$796,2,FALSE)</f>
        <v>1000000</v>
      </c>
      <c r="K241" s="27">
        <v>10000</v>
      </c>
      <c r="L241" s="27">
        <f>VLOOKUP(A241,'Anciens seuils'!$B$2:$D$786,3,FALSE)</f>
        <v>10000000000</v>
      </c>
      <c r="M241" s="27">
        <v>80000</v>
      </c>
      <c r="N241" s="27">
        <f>VLOOKUP(A241,'Nouveaux seuils'!$B$7:$F$796,5,FALSE)</f>
        <v>80000000000</v>
      </c>
      <c r="O241" s="28">
        <v>5</v>
      </c>
      <c r="P241" s="28">
        <v>0.5</v>
      </c>
      <c r="Q241" s="2">
        <v>3</v>
      </c>
      <c r="R241" s="2"/>
      <c r="S241" s="26">
        <v>10</v>
      </c>
      <c r="T241" s="26">
        <f>VLOOKUP(A241,'Nouveaux seuils'!$B$7:$E$796,3,FALSE)</f>
        <v>10</v>
      </c>
      <c r="U241" s="26">
        <f>VLOOKUP(A241,'Nouveaux seuils'!$B$7:$E$796,4,FALSE)</f>
        <v>10</v>
      </c>
      <c r="V241" s="30"/>
      <c r="W241" s="27" t="s">
        <v>200</v>
      </c>
      <c r="X241" s="27" t="s">
        <v>200</v>
      </c>
      <c r="Y241" s="27"/>
    </row>
    <row r="242" spans="1:25" ht="12.75" customHeight="1">
      <c r="A242" s="2" t="str">
        <f t="shared" si="7"/>
        <v>106Ag m</v>
      </c>
      <c r="B242" s="2" t="str">
        <f t="shared" si="6"/>
        <v>Ag106 m</v>
      </c>
      <c r="C242" s="2" t="s">
        <v>2110</v>
      </c>
      <c r="D242" s="2" t="s">
        <v>51</v>
      </c>
      <c r="E242" s="2">
        <v>106</v>
      </c>
      <c r="F242" s="2" t="s">
        <v>156</v>
      </c>
      <c r="G242" s="2"/>
      <c r="H242" s="26">
        <v>1</v>
      </c>
      <c r="I242" s="26">
        <f>VLOOKUP(A242,'Anciens seuils'!$B$2:$D$786,2,FALSE)</f>
        <v>1000000</v>
      </c>
      <c r="J242" s="26">
        <f>VLOOKUP(A242,'Nouveaux seuils'!$B$7:$C$796,2,FALSE)</f>
        <v>1000000</v>
      </c>
      <c r="K242" s="27" t="s">
        <v>200</v>
      </c>
      <c r="L242" s="27" t="str">
        <f>VLOOKUP(A242,'Anciens seuils'!$B$2:$D$786,3,FALSE)</f>
        <v>NA</v>
      </c>
      <c r="M242" s="27" t="s">
        <v>200</v>
      </c>
      <c r="N242" s="27" t="str">
        <f>VLOOKUP(A242,'Nouveaux seuils'!$B$7:$F$796,5,FALSE)</f>
        <v>NA</v>
      </c>
      <c r="O242" s="28">
        <v>5</v>
      </c>
      <c r="P242" s="28">
        <v>0.5</v>
      </c>
      <c r="Q242" s="2">
        <v>3</v>
      </c>
      <c r="R242" s="2"/>
      <c r="S242" s="26">
        <v>10</v>
      </c>
      <c r="T242" s="26" t="str">
        <f>VLOOKUP(A242,'Nouveaux seuils'!$B$7:$E$796,3,FALSE)</f>
        <v>/</v>
      </c>
      <c r="U242" s="26" t="str">
        <f>VLOOKUP(A242,'Nouveaux seuils'!$B$7:$E$796,4,FALSE)</f>
        <v>/</v>
      </c>
      <c r="V242" s="30"/>
      <c r="W242" s="27" t="s">
        <v>200</v>
      </c>
      <c r="X242" s="27"/>
      <c r="Y242" s="27"/>
    </row>
    <row r="243" spans="1:25" ht="12.75" customHeight="1">
      <c r="A243" s="2" t="str">
        <f t="shared" si="7"/>
        <v>106Ag</v>
      </c>
      <c r="B243" s="2" t="str">
        <f t="shared" si="6"/>
        <v>Ag106</v>
      </c>
      <c r="C243" s="2" t="s">
        <v>2111</v>
      </c>
      <c r="D243" s="2" t="s">
        <v>51</v>
      </c>
      <c r="E243" s="2">
        <v>106</v>
      </c>
      <c r="F243" s="2"/>
      <c r="G243" s="2"/>
      <c r="H243" s="26">
        <v>1</v>
      </c>
      <c r="I243" s="26">
        <f>VLOOKUP(A243,'Anciens seuils'!$B$2:$D$786,2,FALSE)</f>
        <v>1000000</v>
      </c>
      <c r="J243" s="26">
        <f>VLOOKUP(A243,'Nouveaux seuils'!$B$7:$C$796,2,FALSE)</f>
        <v>1000000</v>
      </c>
      <c r="K243" s="27" t="s">
        <v>200</v>
      </c>
      <c r="L243" s="27" t="str">
        <f>VLOOKUP(A243,'Anciens seuils'!$B$2:$D$786,3,FALSE)</f>
        <v>NA</v>
      </c>
      <c r="M243" s="27" t="s">
        <v>200</v>
      </c>
      <c r="N243" s="27" t="str">
        <f>VLOOKUP(A243,'Nouveaux seuils'!$B$7:$F$796,5,FALSE)</f>
        <v>NA</v>
      </c>
      <c r="O243" s="28">
        <v>50</v>
      </c>
      <c r="P243" s="28">
        <v>5</v>
      </c>
      <c r="Q243" s="2">
        <v>4</v>
      </c>
      <c r="R243" s="2"/>
      <c r="S243" s="26">
        <v>10</v>
      </c>
      <c r="T243" s="26" t="str">
        <f>VLOOKUP(A243,'Nouveaux seuils'!$B$7:$E$796,3,FALSE)</f>
        <v>/</v>
      </c>
      <c r="U243" s="26" t="str">
        <f>VLOOKUP(A243,'Nouveaux seuils'!$B$7:$E$796,4,FALSE)</f>
        <v>/</v>
      </c>
      <c r="V243" s="30"/>
      <c r="W243" s="27" t="s">
        <v>200</v>
      </c>
      <c r="X243" s="27"/>
      <c r="Y243" s="27"/>
    </row>
    <row r="244" spans="1:25" ht="12.75" customHeight="1">
      <c r="A244" s="2" t="str">
        <f t="shared" si="7"/>
        <v>106Rh m</v>
      </c>
      <c r="B244" s="2" t="str">
        <f t="shared" si="6"/>
        <v>Rh106 m</v>
      </c>
      <c r="C244" s="2" t="s">
        <v>2112</v>
      </c>
      <c r="D244" s="2" t="s">
        <v>49</v>
      </c>
      <c r="E244" s="2">
        <v>106</v>
      </c>
      <c r="F244" s="2" t="s">
        <v>156</v>
      </c>
      <c r="G244" s="2"/>
      <c r="H244" s="26">
        <v>0.1</v>
      </c>
      <c r="I244" s="26">
        <f>VLOOKUP(A244,'Anciens seuils'!$B$2:$D$786,2,FALSE)</f>
        <v>100000</v>
      </c>
      <c r="J244" s="26">
        <f>VLOOKUP(A244,'Nouveaux seuils'!$B$7:$C$796,2,FALSE)</f>
        <v>100000</v>
      </c>
      <c r="K244" s="27" t="s">
        <v>200</v>
      </c>
      <c r="L244" s="27" t="str">
        <f>VLOOKUP(A244,'Anciens seuils'!$B$2:$D$786,3,FALSE)</f>
        <v>NA</v>
      </c>
      <c r="M244" s="27" t="s">
        <v>200</v>
      </c>
      <c r="N244" s="27" t="str">
        <f>VLOOKUP(A244,'Nouveaux seuils'!$B$7:$F$796,5,FALSE)</f>
        <v>NA</v>
      </c>
      <c r="O244" s="28">
        <v>50</v>
      </c>
      <c r="P244" s="28">
        <v>5</v>
      </c>
      <c r="Q244" s="2">
        <v>4</v>
      </c>
      <c r="R244" s="2"/>
      <c r="S244" s="26">
        <v>10</v>
      </c>
      <c r="T244" s="26" t="str">
        <f>VLOOKUP(A244,'Nouveaux seuils'!$B$7:$E$796,3,FALSE)</f>
        <v>/</v>
      </c>
      <c r="U244" s="26" t="str">
        <f>VLOOKUP(A244,'Nouveaux seuils'!$B$7:$E$796,4,FALSE)</f>
        <v>/</v>
      </c>
      <c r="V244" s="30"/>
      <c r="W244" s="27" t="s">
        <v>200</v>
      </c>
      <c r="X244" s="27"/>
      <c r="Y244" s="27"/>
    </row>
    <row r="245" spans="1:25" ht="12.75" customHeight="1">
      <c r="A245" s="2" t="str">
        <f t="shared" si="7"/>
        <v>106Ru</v>
      </c>
      <c r="B245" s="2" t="str">
        <f t="shared" si="6"/>
        <v>Ru106</v>
      </c>
      <c r="C245" s="2" t="s">
        <v>2113</v>
      </c>
      <c r="D245" s="2" t="s">
        <v>48</v>
      </c>
      <c r="E245" s="2">
        <v>106</v>
      </c>
      <c r="F245" s="2"/>
      <c r="G245" s="2"/>
      <c r="H245" s="26">
        <v>0.1</v>
      </c>
      <c r="I245" s="26">
        <f>VLOOKUP(A245,'Anciens seuils'!$B$2:$D$786,2,FALSE)</f>
        <v>100000</v>
      </c>
      <c r="J245" s="26">
        <f>VLOOKUP(A245,'Nouveaux seuils'!$B$7:$C$796,2,FALSE)</f>
        <v>100000</v>
      </c>
      <c r="K245" s="27">
        <v>2000</v>
      </c>
      <c r="L245" s="27">
        <v>2000000000</v>
      </c>
      <c r="M245" s="27">
        <v>300000</v>
      </c>
      <c r="N245" s="27">
        <f>VLOOKUP(A245,'Nouveaux seuils'!$B$7:$F$796,5,FALSE)</f>
        <v>300000000000</v>
      </c>
      <c r="O245" s="28">
        <v>5</v>
      </c>
      <c r="P245" s="28">
        <v>0.05</v>
      </c>
      <c r="Q245" s="2">
        <v>2</v>
      </c>
      <c r="R245" s="2" t="s">
        <v>17</v>
      </c>
      <c r="S245" s="26">
        <v>100</v>
      </c>
      <c r="T245" s="26">
        <f>VLOOKUP(A245,'Nouveaux seuils'!$B$7:$E$796,3,FALSE)</f>
        <v>0.1</v>
      </c>
      <c r="U245" s="26">
        <f>VLOOKUP(A245,'Nouveaux seuils'!$B$7:$E$796,4,FALSE)</f>
        <v>100</v>
      </c>
      <c r="V245" s="30"/>
      <c r="W245" s="27" t="s">
        <v>129</v>
      </c>
      <c r="X245" s="27" t="s">
        <v>200</v>
      </c>
      <c r="Y245" s="27"/>
    </row>
    <row r="246" spans="1:25" ht="12.75" customHeight="1">
      <c r="A246" s="2" t="str">
        <f t="shared" si="7"/>
        <v>107Cd</v>
      </c>
      <c r="B246" s="2" t="str">
        <f t="shared" si="6"/>
        <v>Cd107</v>
      </c>
      <c r="C246" s="2" t="s">
        <v>2114</v>
      </c>
      <c r="D246" s="2" t="s">
        <v>52</v>
      </c>
      <c r="E246" s="2">
        <v>107</v>
      </c>
      <c r="F246" s="2"/>
      <c r="G246" s="2"/>
      <c r="H246" s="26">
        <v>10</v>
      </c>
      <c r="I246" s="26">
        <f>VLOOKUP(A246,'Anciens seuils'!$B$2:$D$786,2,FALSE)</f>
        <v>10000000</v>
      </c>
      <c r="J246" s="26">
        <f>VLOOKUP(A246,'Nouveaux seuils'!$B$7:$C$796,2,FALSE)</f>
        <v>10000000</v>
      </c>
      <c r="K246" s="27" t="s">
        <v>200</v>
      </c>
      <c r="L246" s="27" t="str">
        <f>VLOOKUP(A246,'Anciens seuils'!$B$2:$D$786,3,FALSE)</f>
        <v>NA</v>
      </c>
      <c r="M246" s="27" t="s">
        <v>200</v>
      </c>
      <c r="N246" s="27" t="str">
        <f>VLOOKUP(A246,'Nouveaux seuils'!$B$7:$F$796,5,FALSE)</f>
        <v>NA</v>
      </c>
      <c r="O246" s="28">
        <v>50</v>
      </c>
      <c r="P246" s="28">
        <v>5</v>
      </c>
      <c r="Q246" s="2">
        <v>4</v>
      </c>
      <c r="R246" s="2"/>
      <c r="S246" s="26">
        <v>1000</v>
      </c>
      <c r="T246" s="26" t="str">
        <f>VLOOKUP(A246,'Nouveaux seuils'!$B$7:$E$796,3,FALSE)</f>
        <v>/</v>
      </c>
      <c r="U246" s="26" t="str">
        <f>VLOOKUP(A246,'Nouveaux seuils'!$B$7:$E$796,4,FALSE)</f>
        <v>/</v>
      </c>
      <c r="V246" s="30"/>
      <c r="W246" s="27" t="s">
        <v>200</v>
      </c>
      <c r="X246" s="27"/>
      <c r="Y246" s="27"/>
    </row>
    <row r="247" spans="1:25" ht="12.75" customHeight="1">
      <c r="A247" s="2" t="str">
        <f t="shared" si="7"/>
        <v>107Pd</v>
      </c>
      <c r="B247" s="2" t="str">
        <f t="shared" si="6"/>
        <v>Pd107</v>
      </c>
      <c r="C247" s="2" t="s">
        <v>2115</v>
      </c>
      <c r="D247" s="2" t="s">
        <v>50</v>
      </c>
      <c r="E247" s="2">
        <v>107</v>
      </c>
      <c r="F247" s="2"/>
      <c r="G247" s="2"/>
      <c r="H247" s="26">
        <v>100</v>
      </c>
      <c r="I247" s="26">
        <f>VLOOKUP(A247,'Anciens seuils'!$B$2:$D$786,2,FALSE)</f>
        <v>100000000</v>
      </c>
      <c r="J247" s="26">
        <f>VLOOKUP(A247,'Nouveaux seuils'!$B$7:$C$796,2,FALSE)</f>
        <v>100000000</v>
      </c>
      <c r="K247" s="27" t="s">
        <v>166</v>
      </c>
      <c r="L247" s="27" t="str">
        <f>VLOOKUP(A247,'Anciens seuils'!$B$2:$D$786,3,FALSE)</f>
        <v>Illimité</v>
      </c>
      <c r="M247" s="27" t="s">
        <v>166</v>
      </c>
      <c r="N247" s="27" t="str">
        <f>VLOOKUP(A247,'Nouveaux seuils'!$B$7:$F$796,5,FALSE)</f>
        <v>NA</v>
      </c>
      <c r="O247" s="28">
        <v>50</v>
      </c>
      <c r="P247" s="28">
        <v>5</v>
      </c>
      <c r="Q247" s="2">
        <v>4</v>
      </c>
      <c r="R247" s="2"/>
      <c r="S247" s="26">
        <v>100000</v>
      </c>
      <c r="T247" s="26" t="str">
        <f>VLOOKUP(A247,'Nouveaux seuils'!$B$7:$E$796,3,FALSE)</f>
        <v>/</v>
      </c>
      <c r="U247" s="26" t="str">
        <f>VLOOKUP(A247,'Nouveaux seuils'!$B$7:$E$796,4,FALSE)</f>
        <v>/</v>
      </c>
      <c r="V247" s="30"/>
      <c r="W247" s="27" t="s">
        <v>200</v>
      </c>
      <c r="X247" s="27" t="s">
        <v>152</v>
      </c>
      <c r="Y247" s="27"/>
    </row>
    <row r="248" spans="1:25" ht="12.75" customHeight="1">
      <c r="A248" s="2" t="str">
        <f t="shared" si="7"/>
        <v>107Rh</v>
      </c>
      <c r="B248" s="2" t="str">
        <f t="shared" si="6"/>
        <v>Rh107</v>
      </c>
      <c r="C248" s="2" t="s">
        <v>2116</v>
      </c>
      <c r="D248" s="2" t="s">
        <v>49</v>
      </c>
      <c r="E248" s="2">
        <v>107</v>
      </c>
      <c r="F248" s="2"/>
      <c r="G248" s="2"/>
      <c r="H248" s="26">
        <v>1</v>
      </c>
      <c r="I248" s="26">
        <f>VLOOKUP(A248,'Anciens seuils'!$B$2:$D$786,2,FALSE)</f>
        <v>1000000</v>
      </c>
      <c r="J248" s="26">
        <f>VLOOKUP(A248,'Nouveaux seuils'!$B$7:$C$796,2,FALSE)</f>
        <v>1000000</v>
      </c>
      <c r="K248" s="27" t="s">
        <v>200</v>
      </c>
      <c r="L248" s="27" t="str">
        <f>VLOOKUP(A248,'Anciens seuils'!$B$2:$D$786,3,FALSE)</f>
        <v>NA</v>
      </c>
      <c r="M248" s="27" t="s">
        <v>200</v>
      </c>
      <c r="N248" s="27" t="str">
        <f>VLOOKUP(A248,'Nouveaux seuils'!$B$7:$F$796,5,FALSE)</f>
        <v>NA</v>
      </c>
      <c r="O248" s="28">
        <v>50</v>
      </c>
      <c r="P248" s="28">
        <v>5</v>
      </c>
      <c r="Q248" s="2">
        <v>4</v>
      </c>
      <c r="R248" s="2"/>
      <c r="S248" s="26">
        <v>100</v>
      </c>
      <c r="T248" s="26" t="str">
        <f>VLOOKUP(A248,'Nouveaux seuils'!$B$7:$E$796,3,FALSE)</f>
        <v>/</v>
      </c>
      <c r="U248" s="26" t="str">
        <f>VLOOKUP(A248,'Nouveaux seuils'!$B$7:$E$796,4,FALSE)</f>
        <v>/</v>
      </c>
      <c r="V248" s="30"/>
      <c r="W248" s="27" t="s">
        <v>200</v>
      </c>
      <c r="X248" s="27"/>
      <c r="Y248" s="27"/>
    </row>
    <row r="249" spans="1:25" ht="12.75" customHeight="1">
      <c r="A249" s="2" t="str">
        <f t="shared" si="7"/>
        <v>108Ag m</v>
      </c>
      <c r="B249" s="2" t="str">
        <f t="shared" si="6"/>
        <v>Ag108 m</v>
      </c>
      <c r="C249" s="2" t="s">
        <v>2117</v>
      </c>
      <c r="D249" s="2" t="s">
        <v>51</v>
      </c>
      <c r="E249" s="2">
        <v>108</v>
      </c>
      <c r="F249" s="2" t="s">
        <v>156</v>
      </c>
      <c r="G249" s="2"/>
      <c r="H249" s="26">
        <v>1</v>
      </c>
      <c r="I249" s="26">
        <f>VLOOKUP(A249,'Anciens seuils'!$B$2:$D$786,2,FALSE)</f>
        <v>1000000</v>
      </c>
      <c r="J249" s="26">
        <f>VLOOKUP(A249,'Nouveaux seuils'!$B$7:$C$796,2,FALSE)</f>
        <v>1000000</v>
      </c>
      <c r="K249" s="27">
        <v>7000</v>
      </c>
      <c r="L249" s="27">
        <v>7000000000</v>
      </c>
      <c r="M249" s="27">
        <v>40000</v>
      </c>
      <c r="N249" s="27">
        <f>VLOOKUP(A249,'Nouveaux seuils'!$B$7:$F$796,5,FALSE)</f>
        <v>40000000000</v>
      </c>
      <c r="O249" s="28">
        <v>5</v>
      </c>
      <c r="P249" s="28">
        <v>0.05</v>
      </c>
      <c r="Q249" s="2">
        <v>2</v>
      </c>
      <c r="R249" s="2" t="s">
        <v>17</v>
      </c>
      <c r="S249" s="26">
        <v>10</v>
      </c>
      <c r="T249" s="26" t="str">
        <f>VLOOKUP(A249,'Nouveaux seuils'!$B$7:$E$796,3,FALSE)</f>
        <v>/</v>
      </c>
      <c r="U249" s="26">
        <f>VLOOKUP(A249,'Nouveaux seuils'!$B$7:$E$796,4,FALSE)</f>
        <v>10</v>
      </c>
      <c r="V249" s="30"/>
      <c r="W249" s="27" t="s">
        <v>129</v>
      </c>
      <c r="X249" s="27" t="s">
        <v>200</v>
      </c>
      <c r="Y249" s="27"/>
    </row>
    <row r="250" spans="1:25" ht="12.75" customHeight="1">
      <c r="A250" s="2" t="str">
        <f t="shared" si="7"/>
        <v>109Cd</v>
      </c>
      <c r="B250" s="2" t="str">
        <f t="shared" si="6"/>
        <v>Cd109</v>
      </c>
      <c r="C250" s="2" t="s">
        <v>2118</v>
      </c>
      <c r="D250" s="2" t="s">
        <v>52</v>
      </c>
      <c r="E250" s="2">
        <v>109</v>
      </c>
      <c r="F250" s="2"/>
      <c r="G250" s="2"/>
      <c r="H250" s="26">
        <v>1</v>
      </c>
      <c r="I250" s="26">
        <f>VLOOKUP(A250,'Anciens seuils'!$B$2:$D$786,2,FALSE)</f>
        <v>1000000</v>
      </c>
      <c r="J250" s="26">
        <f>VLOOKUP(A250,'Nouveaux seuils'!$B$7:$C$796,2,FALSE)</f>
        <v>1000000</v>
      </c>
      <c r="K250" s="27">
        <v>300000</v>
      </c>
      <c r="L250" s="27">
        <f>VLOOKUP(A250,'Anciens seuils'!$B$2:$D$786,3,FALSE)</f>
        <v>300000000000</v>
      </c>
      <c r="M250" s="27">
        <v>20000000</v>
      </c>
      <c r="N250" s="27">
        <f>VLOOKUP(A250,'Nouveaux seuils'!$B$7:$F$796,5,FALSE)</f>
        <v>20000000000000</v>
      </c>
      <c r="O250" s="28">
        <v>5</v>
      </c>
      <c r="P250" s="28">
        <v>0.05</v>
      </c>
      <c r="Q250" s="2">
        <v>2</v>
      </c>
      <c r="R250" s="2"/>
      <c r="S250" s="26">
        <v>10000</v>
      </c>
      <c r="T250" s="26">
        <f>VLOOKUP(A250,'Nouveaux seuils'!$B$7:$E$796,3,FALSE)</f>
        <v>1</v>
      </c>
      <c r="U250" s="26">
        <f>VLOOKUP(A250,'Nouveaux seuils'!$B$7:$E$796,4,FALSE)</f>
        <v>10000</v>
      </c>
      <c r="V250" s="30"/>
      <c r="W250" s="27" t="s">
        <v>200</v>
      </c>
      <c r="X250" s="27" t="s">
        <v>200</v>
      </c>
      <c r="Y250" s="27"/>
    </row>
    <row r="251" spans="1:25" ht="12.75" customHeight="1">
      <c r="A251" s="2" t="str">
        <f t="shared" si="7"/>
        <v>109In</v>
      </c>
      <c r="B251" s="2" t="str">
        <f t="shared" si="6"/>
        <v>In109</v>
      </c>
      <c r="C251" s="2" t="s">
        <v>2119</v>
      </c>
      <c r="D251" s="2" t="s">
        <v>53</v>
      </c>
      <c r="E251" s="2">
        <v>109</v>
      </c>
      <c r="F251" s="2"/>
      <c r="G251" s="2"/>
      <c r="H251" s="26">
        <v>1</v>
      </c>
      <c r="I251" s="26">
        <f>VLOOKUP(A251,'Anciens seuils'!$B$2:$D$786,2,FALSE)</f>
        <v>1000000</v>
      </c>
      <c r="J251" s="26">
        <f>VLOOKUP(A251,'Nouveaux seuils'!$B$7:$C$796,2,FALSE)</f>
        <v>1000000</v>
      </c>
      <c r="K251" s="27" t="s">
        <v>200</v>
      </c>
      <c r="L251" s="27" t="str">
        <f>VLOOKUP(A251,'Anciens seuils'!$B$2:$D$786,3,FALSE)</f>
        <v>NA</v>
      </c>
      <c r="M251" s="27" t="s">
        <v>200</v>
      </c>
      <c r="N251" s="27" t="str">
        <f>VLOOKUP(A251,'Nouveaux seuils'!$B$7:$F$796,5,FALSE)</f>
        <v>NA</v>
      </c>
      <c r="O251" s="28">
        <v>50</v>
      </c>
      <c r="P251" s="28">
        <v>5</v>
      </c>
      <c r="Q251" s="2">
        <v>4</v>
      </c>
      <c r="R251" s="2"/>
      <c r="S251" s="26">
        <v>10</v>
      </c>
      <c r="T251" s="26" t="str">
        <f>VLOOKUP(A251,'Nouveaux seuils'!$B$7:$E$796,3,FALSE)</f>
        <v>/</v>
      </c>
      <c r="U251" s="26" t="str">
        <f>VLOOKUP(A251,'Nouveaux seuils'!$B$7:$E$796,4,FALSE)</f>
        <v>/</v>
      </c>
      <c r="V251" s="30"/>
      <c r="W251" s="27" t="s">
        <v>200</v>
      </c>
      <c r="X251" s="27"/>
      <c r="Y251" s="27"/>
    </row>
    <row r="252" spans="1:25" ht="12.75" customHeight="1">
      <c r="A252" s="2" t="str">
        <f t="shared" si="7"/>
        <v>109Pd</v>
      </c>
      <c r="B252" s="2" t="str">
        <f t="shared" si="6"/>
        <v>Pd109</v>
      </c>
      <c r="C252" s="2" t="s">
        <v>2120</v>
      </c>
      <c r="D252" s="2" t="s">
        <v>50</v>
      </c>
      <c r="E252" s="2">
        <v>109</v>
      </c>
      <c r="F252" s="2"/>
      <c r="G252" s="2"/>
      <c r="H252" s="26">
        <v>1</v>
      </c>
      <c r="I252" s="26">
        <f>VLOOKUP(A252,'Anciens seuils'!$B$2:$D$786,2,FALSE)</f>
        <v>1000000</v>
      </c>
      <c r="J252" s="26">
        <f>VLOOKUP(A252,'Nouveaux seuils'!$B$7:$C$796,2,FALSE)</f>
        <v>1000000</v>
      </c>
      <c r="K252" s="27">
        <v>20000</v>
      </c>
      <c r="L252" s="27">
        <f>VLOOKUP(A252,'Anciens seuils'!$B$2:$D$786,3,FALSE)</f>
        <v>20000000000</v>
      </c>
      <c r="M252" s="27">
        <v>20000000</v>
      </c>
      <c r="N252" s="27">
        <f>VLOOKUP(A252,'Nouveaux seuils'!$B$7:$F$796,5,FALSE)</f>
        <v>20000000000000</v>
      </c>
      <c r="O252" s="28">
        <v>5</v>
      </c>
      <c r="P252" s="28">
        <v>0.5</v>
      </c>
      <c r="Q252" s="2">
        <v>3</v>
      </c>
      <c r="R252" s="2"/>
      <c r="S252" s="26">
        <v>1000</v>
      </c>
      <c r="T252" s="26">
        <f>VLOOKUP(A252,'Nouveaux seuils'!$B$7:$E$796,3,FALSE)</f>
        <v>100</v>
      </c>
      <c r="U252" s="26">
        <f>VLOOKUP(A252,'Nouveaux seuils'!$B$7:$E$796,4,FALSE)</f>
        <v>1000</v>
      </c>
      <c r="V252" s="30"/>
      <c r="W252" s="27" t="s">
        <v>200</v>
      </c>
      <c r="X252" s="27" t="s">
        <v>200</v>
      </c>
      <c r="Y252" s="27"/>
    </row>
    <row r="253" spans="1:25" ht="12.75" customHeight="1">
      <c r="A253" s="2" t="str">
        <f t="shared" si="7"/>
        <v>110Ag m</v>
      </c>
      <c r="B253" s="2" t="str">
        <f t="shared" si="6"/>
        <v>Ag110 m</v>
      </c>
      <c r="C253" s="2" t="s">
        <v>2121</v>
      </c>
      <c r="D253" s="2" t="s">
        <v>51</v>
      </c>
      <c r="E253" s="2">
        <v>110</v>
      </c>
      <c r="F253" s="2" t="s">
        <v>156</v>
      </c>
      <c r="G253" s="2"/>
      <c r="H253" s="26">
        <v>1</v>
      </c>
      <c r="I253" s="26">
        <f>VLOOKUP(A253,'Anciens seuils'!$B$2:$D$786,2,FALSE)</f>
        <v>1000000</v>
      </c>
      <c r="J253" s="26">
        <f>VLOOKUP(A253,'Nouveaux seuils'!$B$7:$C$796,2,FALSE)</f>
        <v>1000000</v>
      </c>
      <c r="K253" s="27">
        <v>4000</v>
      </c>
      <c r="L253" s="27">
        <v>4000000000</v>
      </c>
      <c r="M253" s="27">
        <v>20000</v>
      </c>
      <c r="N253" s="27">
        <f>VLOOKUP(A253,'Nouveaux seuils'!$B$7:$F$796,5,FALSE)</f>
        <v>20000000000</v>
      </c>
      <c r="O253" s="28">
        <v>5</v>
      </c>
      <c r="P253" s="28">
        <v>0.05</v>
      </c>
      <c r="Q253" s="2">
        <v>2</v>
      </c>
      <c r="R253" s="2"/>
      <c r="S253" s="26">
        <v>10</v>
      </c>
      <c r="T253" s="26">
        <f>VLOOKUP(A253,'Nouveaux seuils'!$B$7:$E$796,3,FALSE)</f>
        <v>0.1</v>
      </c>
      <c r="U253" s="26">
        <f>VLOOKUP(A253,'Nouveaux seuils'!$B$7:$E$796,4,FALSE)</f>
        <v>10</v>
      </c>
      <c r="V253" s="30"/>
      <c r="W253" s="27" t="s">
        <v>129</v>
      </c>
      <c r="X253" s="27" t="s">
        <v>200</v>
      </c>
      <c r="Y253" s="27"/>
    </row>
    <row r="254" spans="1:25" ht="12.75" customHeight="1">
      <c r="A254" s="2" t="str">
        <f t="shared" si="7"/>
        <v>110In (2)</v>
      </c>
      <c r="B254" s="2" t="str">
        <f t="shared" si="6"/>
        <v>In110 (2)</v>
      </c>
      <c r="C254" s="2" t="s">
        <v>2122</v>
      </c>
      <c r="D254" s="2" t="s">
        <v>53</v>
      </c>
      <c r="E254" s="2">
        <v>110</v>
      </c>
      <c r="F254" s="13" t="s">
        <v>164</v>
      </c>
      <c r="G254" s="2"/>
      <c r="H254" s="26">
        <v>0.1</v>
      </c>
      <c r="I254" s="26">
        <f>VLOOKUP(A254,'Anciens seuils'!$B$2:$D$786,2,FALSE)</f>
        <v>100000</v>
      </c>
      <c r="J254" s="26">
        <f>VLOOKUP(A254,'Nouveaux seuils'!$B$7:$C$796,2,FALSE)</f>
        <v>100000</v>
      </c>
      <c r="K254" s="27" t="s">
        <v>200</v>
      </c>
      <c r="L254" s="27" t="str">
        <f>VLOOKUP(A254,'Anciens seuils'!$B$2:$D$786,3,FALSE)</f>
        <v>NA</v>
      </c>
      <c r="M254" s="27" t="s">
        <v>200</v>
      </c>
      <c r="N254" s="27" t="str">
        <f>VLOOKUP(A254,'Nouveaux seuils'!$B$7:$F$796,5,FALSE)</f>
        <v>NA</v>
      </c>
      <c r="O254" s="28">
        <v>50</v>
      </c>
      <c r="P254" s="28">
        <v>5</v>
      </c>
      <c r="Q254" s="2">
        <v>4</v>
      </c>
      <c r="R254" s="2" t="s">
        <v>113</v>
      </c>
      <c r="S254" s="26">
        <v>10</v>
      </c>
      <c r="T254" s="26" t="str">
        <f>VLOOKUP(A254,'Nouveaux seuils'!$B$7:$E$796,3,FALSE)</f>
        <v>/</v>
      </c>
      <c r="U254" s="26" t="str">
        <f>VLOOKUP(A254,'Nouveaux seuils'!$B$7:$E$796,4,FALSE)</f>
        <v>/</v>
      </c>
      <c r="V254" s="30"/>
      <c r="W254" s="27" t="s">
        <v>113</v>
      </c>
      <c r="X254" s="27"/>
      <c r="Y254" s="27"/>
    </row>
    <row r="255" spans="1:25" ht="12.75" customHeight="1">
      <c r="A255" s="2" t="str">
        <f t="shared" si="7"/>
        <v>110In (1)</v>
      </c>
      <c r="B255" s="2" t="str">
        <f t="shared" si="6"/>
        <v>In110 (1)</v>
      </c>
      <c r="C255" s="2" t="s">
        <v>2123</v>
      </c>
      <c r="D255" s="2" t="s">
        <v>53</v>
      </c>
      <c r="E255" s="2">
        <v>110</v>
      </c>
      <c r="F255" s="13" t="s">
        <v>163</v>
      </c>
      <c r="G255" s="2"/>
      <c r="H255" s="26">
        <v>1</v>
      </c>
      <c r="I255" s="26">
        <f>VLOOKUP(A255,'Anciens seuils'!$B$2:$D$786,2,FALSE)</f>
        <v>1000000</v>
      </c>
      <c r="J255" s="26">
        <f>VLOOKUP(A255,'Nouveaux seuils'!$B$7:$C$796,2,FALSE)</f>
        <v>1000000</v>
      </c>
      <c r="K255" s="27" t="s">
        <v>200</v>
      </c>
      <c r="L255" s="27" t="str">
        <f>VLOOKUP(A255,'Anciens seuils'!$B$2:$D$786,3,FALSE)</f>
        <v>NA</v>
      </c>
      <c r="M255" s="27" t="s">
        <v>200</v>
      </c>
      <c r="N255" s="27" t="str">
        <f>VLOOKUP(A255,'Nouveaux seuils'!$B$7:$F$796,5,FALSE)</f>
        <v>NA</v>
      </c>
      <c r="O255" s="28">
        <v>50</v>
      </c>
      <c r="P255" s="28">
        <v>5</v>
      </c>
      <c r="Q255" s="2">
        <v>4</v>
      </c>
      <c r="R255" s="2" t="s">
        <v>112</v>
      </c>
      <c r="S255" s="26">
        <v>10</v>
      </c>
      <c r="T255" s="26" t="str">
        <f>VLOOKUP(A255,'Nouveaux seuils'!$B$7:$E$796,3,FALSE)</f>
        <v>/</v>
      </c>
      <c r="U255" s="26" t="str">
        <f>VLOOKUP(A255,'Nouveaux seuils'!$B$7:$E$796,4,FALSE)</f>
        <v>/</v>
      </c>
      <c r="V255" s="30"/>
      <c r="W255" s="27" t="s">
        <v>112</v>
      </c>
      <c r="X255" s="27"/>
      <c r="Y255" s="27"/>
    </row>
    <row r="256" spans="1:25" ht="12.75" customHeight="1">
      <c r="A256" s="2" t="str">
        <f t="shared" si="7"/>
        <v>110Sn</v>
      </c>
      <c r="B256" s="2" t="str">
        <f t="shared" si="6"/>
        <v>Sn110</v>
      </c>
      <c r="C256" s="2" t="s">
        <v>2124</v>
      </c>
      <c r="D256" s="2" t="s">
        <v>54</v>
      </c>
      <c r="E256" s="2">
        <v>110</v>
      </c>
      <c r="F256" s="2"/>
      <c r="G256" s="2"/>
      <c r="H256" s="26">
        <v>10</v>
      </c>
      <c r="I256" s="26">
        <f>VLOOKUP(A256,'Anciens seuils'!$B$2:$D$786,2,FALSE)</f>
        <v>10000000</v>
      </c>
      <c r="J256" s="26">
        <f>VLOOKUP(A256,'Nouveaux seuils'!$B$7:$C$796,2,FALSE)</f>
        <v>10000000</v>
      </c>
      <c r="K256" s="27" t="s">
        <v>200</v>
      </c>
      <c r="L256" s="27" t="str">
        <f>VLOOKUP(A256,'Anciens seuils'!$B$2:$D$786,3,FALSE)</f>
        <v>NA</v>
      </c>
      <c r="M256" s="27" t="s">
        <v>200</v>
      </c>
      <c r="N256" s="27" t="str">
        <f>VLOOKUP(A256,'Nouveaux seuils'!$B$7:$F$796,5,FALSE)</f>
        <v>NA</v>
      </c>
      <c r="O256" s="28">
        <v>5</v>
      </c>
      <c r="P256" s="28">
        <v>0.5</v>
      </c>
      <c r="Q256" s="2">
        <v>3</v>
      </c>
      <c r="R256" s="2"/>
      <c r="S256" s="26">
        <v>100</v>
      </c>
      <c r="T256" s="26" t="str">
        <f>VLOOKUP(A256,'Nouveaux seuils'!$B$7:$E$796,3,FALSE)</f>
        <v>/</v>
      </c>
      <c r="U256" s="26" t="str">
        <f>VLOOKUP(A256,'Nouveaux seuils'!$B$7:$E$796,4,FALSE)</f>
        <v>/</v>
      </c>
      <c r="V256" s="30"/>
      <c r="W256" s="27" t="s">
        <v>200</v>
      </c>
      <c r="X256" s="27"/>
      <c r="Y256" s="27"/>
    </row>
    <row r="257" spans="1:25" ht="12.75" customHeight="1">
      <c r="A257" s="2" t="str">
        <f t="shared" si="7"/>
        <v>111Ag</v>
      </c>
      <c r="B257" s="2" t="str">
        <f t="shared" si="6"/>
        <v>Ag111</v>
      </c>
      <c r="C257" s="2" t="s">
        <v>2125</v>
      </c>
      <c r="D257" s="2" t="s">
        <v>51</v>
      </c>
      <c r="E257" s="2">
        <v>111</v>
      </c>
      <c r="F257" s="2"/>
      <c r="G257" s="2"/>
      <c r="H257" s="26">
        <v>1</v>
      </c>
      <c r="I257" s="26">
        <f>VLOOKUP(A257,'Anciens seuils'!$B$2:$D$786,2,FALSE)</f>
        <v>1000000</v>
      </c>
      <c r="J257" s="26">
        <f>VLOOKUP(A257,'Nouveaux seuils'!$B$7:$C$796,2,FALSE)</f>
        <v>1000000</v>
      </c>
      <c r="K257" s="27">
        <v>20000</v>
      </c>
      <c r="L257" s="27">
        <f>VLOOKUP(A257,'Anciens seuils'!$B$2:$D$786,3,FALSE)</f>
        <v>20000000000</v>
      </c>
      <c r="M257" s="27">
        <v>2000000</v>
      </c>
      <c r="N257" s="27">
        <f>VLOOKUP(A257,'Nouveaux seuils'!$B$7:$F$796,5,FALSE)</f>
        <v>2000000000000</v>
      </c>
      <c r="O257" s="28">
        <v>5</v>
      </c>
      <c r="P257" s="28">
        <v>0.5</v>
      </c>
      <c r="Q257" s="2">
        <v>3</v>
      </c>
      <c r="R257" s="2"/>
      <c r="S257" s="26">
        <v>1000</v>
      </c>
      <c r="T257" s="26">
        <f>VLOOKUP(A257,'Nouveaux seuils'!$B$7:$E$796,3,FALSE)</f>
        <v>100</v>
      </c>
      <c r="U257" s="26">
        <f>VLOOKUP(A257,'Nouveaux seuils'!$B$7:$E$796,4,FALSE)</f>
        <v>1000</v>
      </c>
      <c r="V257" s="30"/>
      <c r="W257" s="27" t="s">
        <v>200</v>
      </c>
      <c r="X257" s="27" t="s">
        <v>200</v>
      </c>
      <c r="Y257" s="27"/>
    </row>
    <row r="258" spans="1:25" ht="12.75" customHeight="1">
      <c r="A258" s="2" t="str">
        <f t="shared" si="7"/>
        <v>111In</v>
      </c>
      <c r="B258" s="2" t="str">
        <f t="shared" ref="B258:B321" si="8">TRIM($D258&amp;$E258&amp;" " &amp;$F258&amp;" " &amp;$G258)</f>
        <v>In111</v>
      </c>
      <c r="C258" s="2" t="s">
        <v>2126</v>
      </c>
      <c r="D258" s="2" t="s">
        <v>53</v>
      </c>
      <c r="E258" s="2">
        <v>111</v>
      </c>
      <c r="F258" s="2"/>
      <c r="G258" s="2"/>
      <c r="H258" s="26">
        <v>1</v>
      </c>
      <c r="I258" s="26">
        <f>VLOOKUP(A258,'Anciens seuils'!$B$2:$D$786,2,FALSE)</f>
        <v>1000000</v>
      </c>
      <c r="J258" s="26">
        <f>VLOOKUP(A258,'Nouveaux seuils'!$B$7:$C$796,2,FALSE)</f>
        <v>1000000</v>
      </c>
      <c r="K258" s="27">
        <v>30000</v>
      </c>
      <c r="L258" s="27">
        <f>VLOOKUP(A258,'Anciens seuils'!$B$2:$D$786,3,FALSE)</f>
        <v>30000000000</v>
      </c>
      <c r="M258" s="27">
        <v>200000</v>
      </c>
      <c r="N258" s="27">
        <f>VLOOKUP(A258,'Nouveaux seuils'!$B$7:$F$796,5,FALSE)</f>
        <v>200000000000</v>
      </c>
      <c r="O258" s="28">
        <v>5</v>
      </c>
      <c r="P258" s="28">
        <v>0.5</v>
      </c>
      <c r="Q258" s="2">
        <v>3</v>
      </c>
      <c r="R258" s="2"/>
      <c r="S258" s="26">
        <v>100</v>
      </c>
      <c r="T258" s="26">
        <f>VLOOKUP(A258,'Nouveaux seuils'!$B$7:$E$796,3,FALSE)</f>
        <v>10</v>
      </c>
      <c r="U258" s="26">
        <f>VLOOKUP(A258,'Nouveaux seuils'!$B$7:$E$796,4,FALSE)</f>
        <v>100</v>
      </c>
      <c r="V258" s="30"/>
      <c r="W258" s="27" t="s">
        <v>200</v>
      </c>
      <c r="X258" s="27" t="s">
        <v>200</v>
      </c>
      <c r="Y258" s="27"/>
    </row>
    <row r="259" spans="1:25" ht="12.75" customHeight="1">
      <c r="A259" s="2" t="str">
        <f t="shared" ref="A259:A322" si="9">TRIM(E259&amp;D259&amp;" " &amp;F259&amp;" " &amp;G259)</f>
        <v>111Sn</v>
      </c>
      <c r="B259" s="2" t="str">
        <f t="shared" si="8"/>
        <v>Sn111</v>
      </c>
      <c r="C259" s="2" t="s">
        <v>2127</v>
      </c>
      <c r="D259" s="2" t="s">
        <v>54</v>
      </c>
      <c r="E259" s="2">
        <v>111</v>
      </c>
      <c r="F259" s="2"/>
      <c r="G259" s="2"/>
      <c r="H259" s="26">
        <v>1</v>
      </c>
      <c r="I259" s="26">
        <f>VLOOKUP(A259,'Anciens seuils'!$B$2:$D$786,2,FALSE)</f>
        <v>1000000</v>
      </c>
      <c r="J259" s="26">
        <f>VLOOKUP(A259,'Nouveaux seuils'!$B$7:$C$796,2,FALSE)</f>
        <v>1000000</v>
      </c>
      <c r="K259" s="27" t="s">
        <v>200</v>
      </c>
      <c r="L259" s="27" t="str">
        <f>VLOOKUP(A259,'Anciens seuils'!$B$2:$D$786,3,FALSE)</f>
        <v>NA</v>
      </c>
      <c r="M259" s="27" t="s">
        <v>200</v>
      </c>
      <c r="N259" s="27" t="str">
        <f>VLOOKUP(A259,'Nouveaux seuils'!$B$7:$F$796,5,FALSE)</f>
        <v>NA</v>
      </c>
      <c r="O259" s="28">
        <v>50</v>
      </c>
      <c r="P259" s="28">
        <v>5</v>
      </c>
      <c r="Q259" s="2">
        <v>4</v>
      </c>
      <c r="R259" s="2"/>
      <c r="S259" s="26">
        <v>100</v>
      </c>
      <c r="T259" s="26" t="str">
        <f>VLOOKUP(A259,'Nouveaux seuils'!$B$7:$E$796,3,FALSE)</f>
        <v>/</v>
      </c>
      <c r="U259" s="26" t="str">
        <f>VLOOKUP(A259,'Nouveaux seuils'!$B$7:$E$796,4,FALSE)</f>
        <v>/</v>
      </c>
      <c r="V259" s="30"/>
      <c r="W259" s="27" t="s">
        <v>200</v>
      </c>
      <c r="X259" s="27"/>
      <c r="Y259" s="27"/>
    </row>
    <row r="260" spans="1:25" ht="12.75" customHeight="1">
      <c r="A260" s="2" t="str">
        <f t="shared" si="9"/>
        <v>112Ag</v>
      </c>
      <c r="B260" s="2" t="str">
        <f t="shared" si="8"/>
        <v>Ag112</v>
      </c>
      <c r="C260" s="2" t="s">
        <v>2128</v>
      </c>
      <c r="D260" s="2" t="s">
        <v>51</v>
      </c>
      <c r="E260" s="2">
        <v>112</v>
      </c>
      <c r="F260" s="2"/>
      <c r="G260" s="2"/>
      <c r="H260" s="26">
        <v>0.1</v>
      </c>
      <c r="I260" s="26">
        <f>VLOOKUP(A260,'Anciens seuils'!$B$2:$D$786,2,FALSE)</f>
        <v>100000</v>
      </c>
      <c r="J260" s="26">
        <f>VLOOKUP(A260,'Nouveaux seuils'!$B$7:$C$796,2,FALSE)</f>
        <v>100000</v>
      </c>
      <c r="K260" s="27" t="s">
        <v>200</v>
      </c>
      <c r="L260" s="27" t="str">
        <f>VLOOKUP(A260,'Anciens seuils'!$B$2:$D$786,3,FALSE)</f>
        <v>NA</v>
      </c>
      <c r="M260" s="27" t="s">
        <v>200</v>
      </c>
      <c r="N260" s="27" t="str">
        <f>VLOOKUP(A260,'Nouveaux seuils'!$B$7:$F$796,5,FALSE)</f>
        <v>NA</v>
      </c>
      <c r="O260" s="28">
        <v>5</v>
      </c>
      <c r="P260" s="28">
        <v>0.5</v>
      </c>
      <c r="Q260" s="2">
        <v>3</v>
      </c>
      <c r="R260" s="2"/>
      <c r="S260" s="26">
        <v>10</v>
      </c>
      <c r="T260" s="26" t="str">
        <f>VLOOKUP(A260,'Nouveaux seuils'!$B$7:$E$796,3,FALSE)</f>
        <v>/</v>
      </c>
      <c r="U260" s="26" t="str">
        <f>VLOOKUP(A260,'Nouveaux seuils'!$B$7:$E$796,4,FALSE)</f>
        <v>/</v>
      </c>
      <c r="V260" s="30"/>
      <c r="W260" s="27" t="s">
        <v>200</v>
      </c>
      <c r="X260" s="27"/>
      <c r="Y260" s="27"/>
    </row>
    <row r="261" spans="1:25" ht="12.75" customHeight="1">
      <c r="A261" s="2" t="str">
        <f t="shared" si="9"/>
        <v>112In</v>
      </c>
      <c r="B261" s="2" t="str">
        <f t="shared" si="8"/>
        <v>In112</v>
      </c>
      <c r="C261" s="2" t="s">
        <v>2129</v>
      </c>
      <c r="D261" s="2" t="s">
        <v>53</v>
      </c>
      <c r="E261" s="2">
        <v>112</v>
      </c>
      <c r="F261" s="2"/>
      <c r="G261" s="2"/>
      <c r="H261" s="26">
        <v>1</v>
      </c>
      <c r="I261" s="26">
        <f>VLOOKUP(A261,'Anciens seuils'!$B$2:$D$786,2,FALSE)</f>
        <v>1000000</v>
      </c>
      <c r="J261" s="26">
        <f>VLOOKUP(A261,'Nouveaux seuils'!$B$7:$C$796,2,FALSE)</f>
        <v>1000000</v>
      </c>
      <c r="K261" s="27" t="s">
        <v>200</v>
      </c>
      <c r="L261" s="27" t="str">
        <f>VLOOKUP(A261,'Anciens seuils'!$B$2:$D$786,3,FALSE)</f>
        <v>NA</v>
      </c>
      <c r="M261" s="27" t="s">
        <v>200</v>
      </c>
      <c r="N261" s="27" t="str">
        <f>VLOOKUP(A261,'Nouveaux seuils'!$B$7:$F$796,5,FALSE)</f>
        <v>NA</v>
      </c>
      <c r="O261" s="28">
        <v>50</v>
      </c>
      <c r="P261" s="28">
        <v>5</v>
      </c>
      <c r="Q261" s="2">
        <v>4</v>
      </c>
      <c r="R261" s="2"/>
      <c r="S261" s="26">
        <v>100</v>
      </c>
      <c r="T261" s="26" t="str">
        <f>VLOOKUP(A261,'Nouveaux seuils'!$B$7:$E$796,3,FALSE)</f>
        <v>/</v>
      </c>
      <c r="U261" s="26" t="str">
        <f>VLOOKUP(A261,'Nouveaux seuils'!$B$7:$E$796,4,FALSE)</f>
        <v>/</v>
      </c>
      <c r="V261" s="30"/>
      <c r="W261" s="27" t="s">
        <v>200</v>
      </c>
      <c r="X261" s="27"/>
      <c r="Y261" s="27"/>
    </row>
    <row r="262" spans="1:25" ht="12.75" customHeight="1">
      <c r="A262" s="2" t="str">
        <f t="shared" si="9"/>
        <v>113Cd m</v>
      </c>
      <c r="B262" s="2" t="str">
        <f t="shared" si="8"/>
        <v>Cd113 m</v>
      </c>
      <c r="C262" s="2" t="s">
        <v>2130</v>
      </c>
      <c r="D262" s="2" t="s">
        <v>52</v>
      </c>
      <c r="E262" s="2">
        <v>113</v>
      </c>
      <c r="F262" s="2" t="s">
        <v>156</v>
      </c>
      <c r="G262" s="2"/>
      <c r="H262" s="26">
        <v>1</v>
      </c>
      <c r="I262" s="26">
        <f>VLOOKUP(A262,'Anciens seuils'!$B$2:$D$786,2,FALSE)</f>
        <v>1000000</v>
      </c>
      <c r="J262" s="26">
        <f>VLOOKUP(A262,'Nouveaux seuils'!$B$7:$C$796,2,FALSE)</f>
        <v>1000000</v>
      </c>
      <c r="K262" s="27">
        <v>400000</v>
      </c>
      <c r="L262" s="27">
        <f>VLOOKUP(A262,'Anciens seuils'!$B$2:$D$786,3,FALSE)</f>
        <v>400000000000</v>
      </c>
      <c r="M262" s="27">
        <v>40000000</v>
      </c>
      <c r="N262" s="27">
        <f>VLOOKUP(A262,'Nouveaux seuils'!$B$7:$F$796,5,FALSE)</f>
        <v>40000000000000</v>
      </c>
      <c r="O262" s="28">
        <v>5</v>
      </c>
      <c r="P262" s="28">
        <v>0.05</v>
      </c>
      <c r="Q262" s="2">
        <v>2</v>
      </c>
      <c r="R262" s="2"/>
      <c r="S262" s="26">
        <v>1000</v>
      </c>
      <c r="T262" s="26" t="str">
        <f>VLOOKUP(A262,'Nouveaux seuils'!$B$7:$E$796,3,FALSE)</f>
        <v>/</v>
      </c>
      <c r="U262" s="26" t="str">
        <f>VLOOKUP(A262,'Nouveaux seuils'!$B$7:$E$796,4,FALSE)</f>
        <v>/</v>
      </c>
      <c r="V262" s="30"/>
      <c r="W262" s="27" t="s">
        <v>200</v>
      </c>
      <c r="X262" s="27" t="s">
        <v>200</v>
      </c>
      <c r="Y262" s="27"/>
    </row>
    <row r="263" spans="1:25" ht="12.75" customHeight="1">
      <c r="A263" s="2" t="str">
        <f t="shared" si="9"/>
        <v>113Cd</v>
      </c>
      <c r="B263" s="2" t="str">
        <f t="shared" si="8"/>
        <v>Cd113</v>
      </c>
      <c r="C263" s="2" t="s">
        <v>2131</v>
      </c>
      <c r="D263" s="2" t="s">
        <v>52</v>
      </c>
      <c r="E263" s="2">
        <v>113</v>
      </c>
      <c r="F263" s="2"/>
      <c r="G263" s="2"/>
      <c r="H263" s="26">
        <v>1</v>
      </c>
      <c r="I263" s="26">
        <f>VLOOKUP(A263,'Anciens seuils'!$B$2:$D$786,2,FALSE)</f>
        <v>1000000</v>
      </c>
      <c r="J263" s="26">
        <f>VLOOKUP(A263,'Nouveaux seuils'!$B$7:$C$796,2,FALSE)</f>
        <v>1000000</v>
      </c>
      <c r="K263" s="27" t="s">
        <v>200</v>
      </c>
      <c r="L263" s="27" t="str">
        <f>VLOOKUP(A263,'Anciens seuils'!$B$2:$D$786,3,FALSE)</f>
        <v>NA</v>
      </c>
      <c r="M263" s="27" t="s">
        <v>200</v>
      </c>
      <c r="N263" s="27" t="str">
        <f>VLOOKUP(A263,'Nouveaux seuils'!$B$7:$F$796,5,FALSE)</f>
        <v>NA</v>
      </c>
      <c r="O263" s="28">
        <v>50</v>
      </c>
      <c r="P263" s="28">
        <v>5</v>
      </c>
      <c r="Q263" s="2">
        <v>4</v>
      </c>
      <c r="R263" s="2"/>
      <c r="S263" s="26">
        <v>1000</v>
      </c>
      <c r="T263" s="26" t="str">
        <f>VLOOKUP(A263,'Nouveaux seuils'!$B$7:$E$796,3,FALSE)</f>
        <v>/</v>
      </c>
      <c r="U263" s="26" t="str">
        <f>VLOOKUP(A263,'Nouveaux seuils'!$B$7:$E$796,4,FALSE)</f>
        <v>/</v>
      </c>
      <c r="V263" s="30"/>
      <c r="W263" s="27" t="s">
        <v>200</v>
      </c>
      <c r="X263" s="27"/>
      <c r="Y263" s="27"/>
    </row>
    <row r="264" spans="1:25" ht="12.75" customHeight="1">
      <c r="A264" s="2" t="str">
        <f t="shared" si="9"/>
        <v>113In m</v>
      </c>
      <c r="B264" s="2" t="str">
        <f t="shared" si="8"/>
        <v>In113 m</v>
      </c>
      <c r="C264" s="2" t="s">
        <v>2132</v>
      </c>
      <c r="D264" s="2" t="s">
        <v>53</v>
      </c>
      <c r="E264" s="2">
        <v>113</v>
      </c>
      <c r="F264" s="2" t="s">
        <v>156</v>
      </c>
      <c r="G264" s="2"/>
      <c r="H264" s="26">
        <v>1</v>
      </c>
      <c r="I264" s="26">
        <f>VLOOKUP(A264,'Anciens seuils'!$B$2:$D$786,2,FALSE)</f>
        <v>1000000</v>
      </c>
      <c r="J264" s="26">
        <f>VLOOKUP(A264,'Nouveaux seuils'!$B$7:$C$796,2,FALSE)</f>
        <v>1000000</v>
      </c>
      <c r="K264" s="27">
        <v>40000</v>
      </c>
      <c r="L264" s="27">
        <f>VLOOKUP(A264,'Anciens seuils'!$B$2:$D$786,3,FALSE)</f>
        <v>40000000000</v>
      </c>
      <c r="M264" s="27">
        <v>300000</v>
      </c>
      <c r="N264" s="27">
        <f>VLOOKUP(A264,'Nouveaux seuils'!$B$7:$F$796,5,FALSE)</f>
        <v>300000000000</v>
      </c>
      <c r="O264" s="28">
        <v>50</v>
      </c>
      <c r="P264" s="28">
        <v>5</v>
      </c>
      <c r="Q264" s="2">
        <v>4</v>
      </c>
      <c r="R264" s="2"/>
      <c r="S264" s="26">
        <v>100</v>
      </c>
      <c r="T264" s="26">
        <f>VLOOKUP(A264,'Nouveaux seuils'!$B$7:$E$796,3,FALSE)</f>
        <v>100</v>
      </c>
      <c r="U264" s="26">
        <f>VLOOKUP(A264,'Nouveaux seuils'!$B$7:$E$796,4,FALSE)</f>
        <v>100</v>
      </c>
      <c r="V264" s="30"/>
      <c r="W264" s="27" t="s">
        <v>200</v>
      </c>
      <c r="X264" s="27" t="s">
        <v>200</v>
      </c>
      <c r="Y264" s="27"/>
    </row>
    <row r="265" spans="1:25" ht="12.75" customHeight="1">
      <c r="A265" s="2" t="str">
        <f t="shared" si="9"/>
        <v>113Sn</v>
      </c>
      <c r="B265" s="2" t="str">
        <f t="shared" si="8"/>
        <v>Sn113</v>
      </c>
      <c r="C265" s="2" t="s">
        <v>2133</v>
      </c>
      <c r="D265" s="2" t="s">
        <v>54</v>
      </c>
      <c r="E265" s="2">
        <v>113</v>
      </c>
      <c r="F265" s="2"/>
      <c r="G265" s="2"/>
      <c r="H265" s="26">
        <v>10</v>
      </c>
      <c r="I265" s="26">
        <f>VLOOKUP(A265,'Anciens seuils'!$B$2:$D$786,2,FALSE)</f>
        <v>10000000</v>
      </c>
      <c r="J265" s="26">
        <f>VLOOKUP(A265,'Nouveaux seuils'!$B$7:$C$796,2,FALSE)</f>
        <v>10000000</v>
      </c>
      <c r="K265" s="27">
        <v>40000</v>
      </c>
      <c r="L265" s="27">
        <v>40000000000</v>
      </c>
      <c r="M265" s="27">
        <v>300000</v>
      </c>
      <c r="N265" s="27">
        <f>VLOOKUP(A265,'Nouveaux seuils'!$B$7:$F$796,5,FALSE)</f>
        <v>300000000000</v>
      </c>
      <c r="O265" s="28">
        <v>5</v>
      </c>
      <c r="P265" s="28">
        <v>0.5</v>
      </c>
      <c r="Q265" s="2">
        <v>3</v>
      </c>
      <c r="R265" s="2"/>
      <c r="S265" s="26">
        <v>1000</v>
      </c>
      <c r="T265" s="26">
        <f>VLOOKUP(A265,'Nouveaux seuils'!$B$7:$E$796,3,FALSE)</f>
        <v>1</v>
      </c>
      <c r="U265" s="26">
        <f>VLOOKUP(A265,'Nouveaux seuils'!$B$7:$E$796,4,FALSE)</f>
        <v>1000</v>
      </c>
      <c r="V265" s="30"/>
      <c r="W265" s="27" t="s">
        <v>129</v>
      </c>
      <c r="X265" s="27" t="s">
        <v>200</v>
      </c>
      <c r="Y265" s="27"/>
    </row>
    <row r="266" spans="1:25" ht="12.75" customHeight="1">
      <c r="A266" s="2" t="str">
        <f t="shared" si="9"/>
        <v>114In m</v>
      </c>
      <c r="B266" s="2" t="str">
        <f t="shared" si="8"/>
        <v>In114 m</v>
      </c>
      <c r="C266" s="2" t="s">
        <v>2134</v>
      </c>
      <c r="D266" s="2" t="s">
        <v>53</v>
      </c>
      <c r="E266" s="2">
        <v>114</v>
      </c>
      <c r="F266" s="2" t="s">
        <v>156</v>
      </c>
      <c r="G266" s="2"/>
      <c r="H266" s="26">
        <v>1</v>
      </c>
      <c r="I266" s="26">
        <f>VLOOKUP(A266,'Anciens seuils'!$B$2:$D$786,2,FALSE)</f>
        <v>1000000</v>
      </c>
      <c r="J266" s="26">
        <f>VLOOKUP(A266,'Nouveaux seuils'!$B$7:$C$796,2,FALSE)</f>
        <v>1000000</v>
      </c>
      <c r="K266" s="27">
        <v>100000</v>
      </c>
      <c r="L266" s="69">
        <v>100000000000</v>
      </c>
      <c r="M266" s="27">
        <v>800000</v>
      </c>
      <c r="N266" s="27">
        <f>VLOOKUP(A266,'Nouveaux seuils'!$B$7:$F$796,5,FALSE)</f>
        <v>800000000000</v>
      </c>
      <c r="O266" s="28">
        <v>5</v>
      </c>
      <c r="P266" s="28">
        <v>0.05</v>
      </c>
      <c r="Q266" s="2">
        <v>2</v>
      </c>
      <c r="R266" s="2"/>
      <c r="S266" s="26">
        <v>100</v>
      </c>
      <c r="T266" s="26">
        <f>VLOOKUP(A266,'Nouveaux seuils'!$B$7:$E$796,3,FALSE)</f>
        <v>10</v>
      </c>
      <c r="U266" s="26">
        <f>VLOOKUP(A266,'Nouveaux seuils'!$B$7:$E$796,4,FALSE)</f>
        <v>100</v>
      </c>
      <c r="V266" s="30"/>
      <c r="W266" s="27" t="s">
        <v>129</v>
      </c>
      <c r="X266" s="27" t="s">
        <v>200</v>
      </c>
      <c r="Y266" s="27"/>
    </row>
    <row r="267" spans="1:25" ht="12.75" customHeight="1">
      <c r="A267" s="2" t="str">
        <f t="shared" si="9"/>
        <v>114In</v>
      </c>
      <c r="B267" s="2" t="str">
        <f t="shared" si="8"/>
        <v>In114</v>
      </c>
      <c r="C267" s="2" t="s">
        <v>2135</v>
      </c>
      <c r="D267" s="2" t="s">
        <v>53</v>
      </c>
      <c r="E267" s="2">
        <v>114</v>
      </c>
      <c r="F267" s="2"/>
      <c r="G267" s="2"/>
      <c r="H267" s="26">
        <v>0.1</v>
      </c>
      <c r="I267" s="26">
        <f>VLOOKUP(A267,'Anciens seuils'!$B$2:$D$786,2,FALSE)</f>
        <v>100000</v>
      </c>
      <c r="J267" s="26">
        <f>VLOOKUP(A267,'Nouveaux seuils'!$B$7:$C$796,2,FALSE)</f>
        <v>100000</v>
      </c>
      <c r="K267" s="27" t="s">
        <v>200</v>
      </c>
      <c r="L267" s="27" t="str">
        <f>VLOOKUP(A267,'Anciens seuils'!$B$2:$D$786,3,FALSE)</f>
        <v>NA</v>
      </c>
      <c r="M267" s="27" t="s">
        <v>200</v>
      </c>
      <c r="N267" s="27" t="str">
        <f>VLOOKUP(A267,'Nouveaux seuils'!$B$7:$F$796,5,FALSE)</f>
        <v>NA</v>
      </c>
      <c r="O267" s="28" t="s">
        <v>200</v>
      </c>
      <c r="P267" s="28" t="s">
        <v>200</v>
      </c>
      <c r="Q267" s="13" t="s">
        <v>176</v>
      </c>
      <c r="R267" s="2"/>
      <c r="S267" s="26">
        <v>1000</v>
      </c>
      <c r="T267" s="26" t="str">
        <f>VLOOKUP(A267,'Nouveaux seuils'!$B$7:$E$796,3,FALSE)</f>
        <v>/</v>
      </c>
      <c r="U267" s="26" t="str">
        <f>VLOOKUP(A267,'Nouveaux seuils'!$B$7:$E$796,4,FALSE)</f>
        <v>/</v>
      </c>
      <c r="V267" s="30"/>
      <c r="W267" s="27" t="s">
        <v>200</v>
      </c>
      <c r="X267" s="27"/>
      <c r="Y267" s="27"/>
    </row>
    <row r="268" spans="1:25" ht="12.75" customHeight="1">
      <c r="A268" s="2" t="str">
        <f t="shared" si="9"/>
        <v>115Ag</v>
      </c>
      <c r="B268" s="2" t="str">
        <f t="shared" si="8"/>
        <v>Ag115</v>
      </c>
      <c r="C268" s="2" t="s">
        <v>2136</v>
      </c>
      <c r="D268" s="2" t="s">
        <v>51</v>
      </c>
      <c r="E268" s="2">
        <v>115</v>
      </c>
      <c r="F268" s="2"/>
      <c r="G268" s="2"/>
      <c r="H268" s="26">
        <v>0.1</v>
      </c>
      <c r="I268" s="26">
        <f>VLOOKUP(A268,'Anciens seuils'!$B$2:$D$786,2,FALSE)</f>
        <v>100000</v>
      </c>
      <c r="J268" s="26">
        <f>VLOOKUP(A268,'Nouveaux seuils'!$B$7:$C$796,2,FALSE)</f>
        <v>100000</v>
      </c>
      <c r="K268" s="27" t="s">
        <v>200</v>
      </c>
      <c r="L268" s="27" t="str">
        <f>VLOOKUP(A268,'Anciens seuils'!$B$2:$D$786,3,FALSE)</f>
        <v>NA</v>
      </c>
      <c r="M268" s="27" t="s">
        <v>200</v>
      </c>
      <c r="N268" s="27" t="str">
        <f>VLOOKUP(A268,'Nouveaux seuils'!$B$7:$F$796,5,FALSE)</f>
        <v>NA</v>
      </c>
      <c r="O268" s="28">
        <v>50</v>
      </c>
      <c r="P268" s="28">
        <v>5</v>
      </c>
      <c r="Q268" s="2">
        <v>4</v>
      </c>
      <c r="R268" s="2"/>
      <c r="S268" s="26">
        <v>10</v>
      </c>
      <c r="T268" s="26" t="str">
        <f>VLOOKUP(A268,'Nouveaux seuils'!$B$7:$E$796,3,FALSE)</f>
        <v>/</v>
      </c>
      <c r="U268" s="26" t="str">
        <f>VLOOKUP(A268,'Nouveaux seuils'!$B$7:$E$796,4,FALSE)</f>
        <v>/</v>
      </c>
      <c r="V268" s="30"/>
      <c r="W268" s="27" t="s">
        <v>200</v>
      </c>
      <c r="X268" s="27"/>
      <c r="Y268" s="27"/>
    </row>
    <row r="269" spans="1:25" ht="12.75" customHeight="1">
      <c r="A269" s="2" t="str">
        <f t="shared" si="9"/>
        <v>115Cd m</v>
      </c>
      <c r="B269" s="2" t="str">
        <f t="shared" si="8"/>
        <v>Cd115 m</v>
      </c>
      <c r="C269" s="2" t="s">
        <v>2137</v>
      </c>
      <c r="D269" s="2" t="s">
        <v>52</v>
      </c>
      <c r="E269" s="2">
        <v>115</v>
      </c>
      <c r="F269" s="2" t="s">
        <v>156</v>
      </c>
      <c r="G269" s="2"/>
      <c r="H269" s="26">
        <v>1</v>
      </c>
      <c r="I269" s="26">
        <f>VLOOKUP(A269,'Anciens seuils'!$B$2:$D$786,2,FALSE)</f>
        <v>1000000</v>
      </c>
      <c r="J269" s="26">
        <f>VLOOKUP(A269,'Nouveaux seuils'!$B$7:$C$796,2,FALSE)</f>
        <v>1000000</v>
      </c>
      <c r="K269" s="27">
        <v>5000</v>
      </c>
      <c r="L269" s="27">
        <f>VLOOKUP(A269,'Anciens seuils'!$B$2:$D$786,3,FALSE)</f>
        <v>5000000000</v>
      </c>
      <c r="M269" s="27">
        <v>3000000</v>
      </c>
      <c r="N269" s="27">
        <f>VLOOKUP(A269,'Nouveaux seuils'!$B$7:$F$796,5,FALSE)</f>
        <v>3000000000000</v>
      </c>
      <c r="O269" s="28">
        <v>5</v>
      </c>
      <c r="P269" s="28">
        <v>0.05</v>
      </c>
      <c r="Q269" s="2">
        <v>2</v>
      </c>
      <c r="R269" s="2"/>
      <c r="S269" s="26">
        <v>1000</v>
      </c>
      <c r="T269" s="26">
        <f>VLOOKUP(A269,'Nouveaux seuils'!$B$7:$E$796,3,FALSE)</f>
        <v>100</v>
      </c>
      <c r="U269" s="26">
        <f>VLOOKUP(A269,'Nouveaux seuils'!$B$7:$E$796,4,FALSE)</f>
        <v>1000</v>
      </c>
      <c r="V269" s="30"/>
      <c r="W269" s="27" t="s">
        <v>200</v>
      </c>
      <c r="X269" s="27" t="s">
        <v>200</v>
      </c>
      <c r="Y269" s="27"/>
    </row>
    <row r="270" spans="1:25" ht="12.75" customHeight="1">
      <c r="A270" s="2" t="str">
        <f t="shared" si="9"/>
        <v>115Cd</v>
      </c>
      <c r="B270" s="2" t="str">
        <f t="shared" si="8"/>
        <v>Cd115</v>
      </c>
      <c r="C270" s="2" t="s">
        <v>2138</v>
      </c>
      <c r="D270" s="2" t="s">
        <v>52</v>
      </c>
      <c r="E270" s="2">
        <v>115</v>
      </c>
      <c r="F270" s="2"/>
      <c r="G270" s="2"/>
      <c r="H270" s="26">
        <v>1</v>
      </c>
      <c r="I270" s="26">
        <f>VLOOKUP(A270,'Anciens seuils'!$B$2:$D$786,2,FALSE)</f>
        <v>1000000</v>
      </c>
      <c r="J270" s="26">
        <f>VLOOKUP(A270,'Nouveaux seuils'!$B$7:$C$796,2,FALSE)</f>
        <v>1000000</v>
      </c>
      <c r="K270" s="27">
        <v>30000</v>
      </c>
      <c r="L270" s="27">
        <v>30000000000</v>
      </c>
      <c r="M270" s="27">
        <v>200000</v>
      </c>
      <c r="N270" s="27">
        <f>VLOOKUP(A270,'Nouveaux seuils'!$B$7:$F$796,5,FALSE)</f>
        <v>200000000000</v>
      </c>
      <c r="O270" s="28">
        <v>5</v>
      </c>
      <c r="P270" s="28">
        <v>0.5</v>
      </c>
      <c r="Q270" s="2">
        <v>3</v>
      </c>
      <c r="R270" s="2"/>
      <c r="S270" s="26">
        <v>100</v>
      </c>
      <c r="T270" s="26">
        <f>VLOOKUP(A270,'Nouveaux seuils'!$B$7:$E$796,3,FALSE)</f>
        <v>10</v>
      </c>
      <c r="U270" s="26">
        <f>VLOOKUP(A270,'Nouveaux seuils'!$B$7:$E$796,4,FALSE)</f>
        <v>100</v>
      </c>
      <c r="V270" s="30"/>
      <c r="W270" s="27" t="s">
        <v>129</v>
      </c>
      <c r="X270" s="27" t="s">
        <v>200</v>
      </c>
      <c r="Y270" s="27"/>
    </row>
    <row r="271" spans="1:25" ht="12.75" customHeight="1">
      <c r="A271" s="2" t="str">
        <f t="shared" si="9"/>
        <v>115In m</v>
      </c>
      <c r="B271" s="2" t="str">
        <f t="shared" si="8"/>
        <v>In115 m</v>
      </c>
      <c r="C271" s="2" t="s">
        <v>2139</v>
      </c>
      <c r="D271" s="2" t="s">
        <v>53</v>
      </c>
      <c r="E271" s="2">
        <v>115</v>
      </c>
      <c r="F271" s="2" t="s">
        <v>156</v>
      </c>
      <c r="G271" s="2"/>
      <c r="H271" s="26">
        <v>1</v>
      </c>
      <c r="I271" s="26">
        <f>VLOOKUP(A271,'Anciens seuils'!$B$2:$D$786,2,FALSE)</f>
        <v>1000000</v>
      </c>
      <c r="J271" s="26">
        <f>VLOOKUP(A271,'Nouveaux seuils'!$B$7:$C$796,2,FALSE)</f>
        <v>1000000</v>
      </c>
      <c r="K271" s="27">
        <v>70000</v>
      </c>
      <c r="L271" s="27">
        <f>VLOOKUP(A271,'Anciens seuils'!$B$2:$D$786,3,FALSE)</f>
        <v>70000000000</v>
      </c>
      <c r="M271" s="27">
        <v>400000</v>
      </c>
      <c r="N271" s="27">
        <f>VLOOKUP(A271,'Nouveaux seuils'!$B$7:$F$796,5,FALSE)</f>
        <v>400000000000</v>
      </c>
      <c r="O271" s="28">
        <v>50</v>
      </c>
      <c r="P271" s="28">
        <v>5</v>
      </c>
      <c r="Q271" s="2">
        <v>4</v>
      </c>
      <c r="R271" s="2"/>
      <c r="S271" s="26">
        <v>100</v>
      </c>
      <c r="T271" s="26">
        <f>VLOOKUP(A271,'Nouveaux seuils'!$B$7:$E$796,3,FALSE)</f>
        <v>100</v>
      </c>
      <c r="U271" s="26">
        <f>VLOOKUP(A271,'Nouveaux seuils'!$B$7:$E$796,4,FALSE)</f>
        <v>100</v>
      </c>
      <c r="V271" s="30"/>
      <c r="W271" s="27" t="s">
        <v>200</v>
      </c>
      <c r="X271" s="27" t="s">
        <v>200</v>
      </c>
      <c r="Y271" s="27"/>
    </row>
    <row r="272" spans="1:25" ht="12.75" customHeight="1">
      <c r="A272" s="2" t="str">
        <f t="shared" si="9"/>
        <v>115In</v>
      </c>
      <c r="B272" s="2" t="str">
        <f t="shared" si="8"/>
        <v>In115</v>
      </c>
      <c r="C272" s="2" t="s">
        <v>2140</v>
      </c>
      <c r="D272" s="2" t="s">
        <v>53</v>
      </c>
      <c r="E272" s="2">
        <v>115</v>
      </c>
      <c r="F272" s="2"/>
      <c r="G272" s="2"/>
      <c r="H272" s="26">
        <v>0.1</v>
      </c>
      <c r="I272" s="26">
        <f>VLOOKUP(A272,'Anciens seuils'!$B$2:$D$786,2,FALSE)</f>
        <v>100000</v>
      </c>
      <c r="J272" s="26">
        <f>VLOOKUP(A272,'Nouveaux seuils'!$B$7:$C$796,2,FALSE)</f>
        <v>100000</v>
      </c>
      <c r="K272" s="27" t="s">
        <v>200</v>
      </c>
      <c r="L272" s="27" t="str">
        <f>VLOOKUP(A272,'Anciens seuils'!$B$2:$D$786,3,FALSE)</f>
        <v>NA</v>
      </c>
      <c r="M272" s="27" t="s">
        <v>200</v>
      </c>
      <c r="N272" s="27" t="str">
        <f>VLOOKUP(A272,'Nouveaux seuils'!$B$7:$F$796,5,FALSE)</f>
        <v>NA</v>
      </c>
      <c r="O272" s="28">
        <v>50</v>
      </c>
      <c r="P272" s="28">
        <v>5</v>
      </c>
      <c r="Q272" s="2">
        <v>4</v>
      </c>
      <c r="R272" s="2"/>
      <c r="S272" s="26">
        <v>1000</v>
      </c>
      <c r="T272" s="26" t="str">
        <f>VLOOKUP(A272,'Nouveaux seuils'!$B$7:$E$796,3,FALSE)</f>
        <v>/</v>
      </c>
      <c r="U272" s="26" t="str">
        <f>VLOOKUP(A272,'Nouveaux seuils'!$B$7:$E$796,4,FALSE)</f>
        <v>/</v>
      </c>
      <c r="V272" s="30"/>
      <c r="W272" s="27" t="s">
        <v>200</v>
      </c>
      <c r="X272" s="27"/>
      <c r="Y272" s="27"/>
    </row>
    <row r="273" spans="1:25" ht="12.75" customHeight="1">
      <c r="A273" s="2" t="str">
        <f t="shared" si="9"/>
        <v>115Sb</v>
      </c>
      <c r="B273" s="2" t="str">
        <f t="shared" si="8"/>
        <v>Sb115</v>
      </c>
      <c r="C273" s="2" t="s">
        <v>2141</v>
      </c>
      <c r="D273" s="2" t="s">
        <v>55</v>
      </c>
      <c r="E273" s="2">
        <v>115</v>
      </c>
      <c r="F273" s="2"/>
      <c r="G273" s="2"/>
      <c r="H273" s="26">
        <v>1</v>
      </c>
      <c r="I273" s="26">
        <f>VLOOKUP(A273,'Anciens seuils'!$B$2:$D$786,2,FALSE)</f>
        <v>1000000</v>
      </c>
      <c r="J273" s="26">
        <f>VLOOKUP(A273,'Nouveaux seuils'!$B$7:$C$796,2,FALSE)</f>
        <v>1000000</v>
      </c>
      <c r="K273" s="27" t="s">
        <v>200</v>
      </c>
      <c r="L273" s="27" t="str">
        <f>VLOOKUP(A273,'Anciens seuils'!$B$2:$D$786,3,FALSE)</f>
        <v>NA</v>
      </c>
      <c r="M273" s="27" t="s">
        <v>200</v>
      </c>
      <c r="N273" s="27" t="str">
        <f>VLOOKUP(A273,'Nouveaux seuils'!$B$7:$F$796,5,FALSE)</f>
        <v>NA</v>
      </c>
      <c r="O273" s="28">
        <v>50</v>
      </c>
      <c r="P273" s="28">
        <v>5</v>
      </c>
      <c r="Q273" s="2">
        <v>4</v>
      </c>
      <c r="R273" s="2"/>
      <c r="S273" s="26">
        <v>10</v>
      </c>
      <c r="T273" s="26" t="str">
        <f>VLOOKUP(A273,'Nouveaux seuils'!$B$7:$E$796,3,FALSE)</f>
        <v>/</v>
      </c>
      <c r="U273" s="26" t="str">
        <f>VLOOKUP(A273,'Nouveaux seuils'!$B$7:$E$796,4,FALSE)</f>
        <v>/</v>
      </c>
      <c r="V273" s="30"/>
      <c r="W273" s="27" t="s">
        <v>200</v>
      </c>
      <c r="X273" s="27"/>
      <c r="Y273" s="27"/>
    </row>
    <row r="274" spans="1:25" ht="12.75" customHeight="1">
      <c r="A274" s="2" t="str">
        <f t="shared" si="9"/>
        <v>116In m</v>
      </c>
      <c r="B274" s="2" t="str">
        <f t="shared" si="8"/>
        <v>In116 m</v>
      </c>
      <c r="C274" s="2" t="s">
        <v>2142</v>
      </c>
      <c r="D274" s="2" t="s">
        <v>53</v>
      </c>
      <c r="E274" s="2">
        <v>116</v>
      </c>
      <c r="F274" s="2" t="s">
        <v>156</v>
      </c>
      <c r="G274" s="2"/>
      <c r="H274" s="26">
        <v>0.1</v>
      </c>
      <c r="I274" s="26">
        <f>VLOOKUP(A274,'Anciens seuils'!$B$2:$D$786,2,FALSE)</f>
        <v>100000</v>
      </c>
      <c r="J274" s="26">
        <f>VLOOKUP(A274,'Nouveaux seuils'!$B$7:$C$796,2,FALSE)</f>
        <v>100000</v>
      </c>
      <c r="K274" s="27" t="s">
        <v>200</v>
      </c>
      <c r="L274" s="27" t="str">
        <f>VLOOKUP(A274,'Anciens seuils'!$B$2:$D$786,3,FALSE)</f>
        <v>NA</v>
      </c>
      <c r="M274" s="27" t="s">
        <v>200</v>
      </c>
      <c r="N274" s="27" t="str">
        <f>VLOOKUP(A274,'Nouveaux seuils'!$B$7:$F$796,5,FALSE)</f>
        <v>NA</v>
      </c>
      <c r="O274" s="28">
        <v>50</v>
      </c>
      <c r="P274" s="28">
        <v>5</v>
      </c>
      <c r="Q274" s="2">
        <v>4</v>
      </c>
      <c r="R274" s="2"/>
      <c r="S274" s="26">
        <v>10</v>
      </c>
      <c r="T274" s="26" t="str">
        <f>VLOOKUP(A274,'Nouveaux seuils'!$B$7:$E$796,3,FALSE)</f>
        <v>/</v>
      </c>
      <c r="U274" s="26" t="str">
        <f>VLOOKUP(A274,'Nouveaux seuils'!$B$7:$E$796,4,FALSE)</f>
        <v>/</v>
      </c>
      <c r="V274" s="30"/>
      <c r="W274" s="27" t="s">
        <v>200</v>
      </c>
      <c r="X274" s="27"/>
      <c r="Y274" s="27"/>
    </row>
    <row r="275" spans="1:25" ht="12.75" customHeight="1">
      <c r="A275" s="2" t="str">
        <f t="shared" si="9"/>
        <v>116Sb m</v>
      </c>
      <c r="B275" s="2" t="str">
        <f t="shared" si="8"/>
        <v>Sb116 m</v>
      </c>
      <c r="C275" s="2" t="s">
        <v>2143</v>
      </c>
      <c r="D275" s="2" t="s">
        <v>55</v>
      </c>
      <c r="E275" s="2">
        <v>116</v>
      </c>
      <c r="F275" s="2" t="s">
        <v>156</v>
      </c>
      <c r="G275" s="2"/>
      <c r="H275" s="26">
        <v>0.1</v>
      </c>
      <c r="I275" s="26">
        <f>VLOOKUP(A275,'Anciens seuils'!$B$2:$D$786,2,FALSE)</f>
        <v>100000</v>
      </c>
      <c r="J275" s="26">
        <f>VLOOKUP(A275,'Nouveaux seuils'!$B$7:$C$796,2,FALSE)</f>
        <v>100000</v>
      </c>
      <c r="K275" s="27" t="s">
        <v>200</v>
      </c>
      <c r="L275" s="27" t="str">
        <f>VLOOKUP(A275,'Anciens seuils'!$B$2:$D$786,3,FALSE)</f>
        <v>NA</v>
      </c>
      <c r="M275" s="27" t="s">
        <v>200</v>
      </c>
      <c r="N275" s="27" t="str">
        <f>VLOOKUP(A275,'Nouveaux seuils'!$B$7:$F$796,5,FALSE)</f>
        <v>NA</v>
      </c>
      <c r="O275" s="28">
        <v>50</v>
      </c>
      <c r="P275" s="28">
        <v>5</v>
      </c>
      <c r="Q275" s="2">
        <v>4</v>
      </c>
      <c r="R275" s="2"/>
      <c r="S275" s="26">
        <v>10</v>
      </c>
      <c r="T275" s="26" t="str">
        <f>VLOOKUP(A275,'Nouveaux seuils'!$B$7:$E$796,3,FALSE)</f>
        <v>/</v>
      </c>
      <c r="U275" s="26" t="str">
        <f>VLOOKUP(A275,'Nouveaux seuils'!$B$7:$E$796,4,FALSE)</f>
        <v>/</v>
      </c>
      <c r="V275" s="30"/>
      <c r="W275" s="27" t="s">
        <v>200</v>
      </c>
      <c r="X275" s="27"/>
      <c r="Y275" s="27"/>
    </row>
    <row r="276" spans="1:25" ht="12.75" customHeight="1">
      <c r="A276" s="2" t="str">
        <f t="shared" si="9"/>
        <v>116Sb</v>
      </c>
      <c r="B276" s="2" t="str">
        <f t="shared" si="8"/>
        <v>Sb116</v>
      </c>
      <c r="C276" s="2" t="s">
        <v>2144</v>
      </c>
      <c r="D276" s="2" t="s">
        <v>55</v>
      </c>
      <c r="E276" s="2">
        <v>116</v>
      </c>
      <c r="F276" s="2"/>
      <c r="G276" s="2"/>
      <c r="H276" s="26">
        <v>1</v>
      </c>
      <c r="I276" s="26">
        <f>VLOOKUP(A276,'Anciens seuils'!$B$2:$D$786,2,FALSE)</f>
        <v>1000000</v>
      </c>
      <c r="J276" s="26">
        <f>VLOOKUP(A276,'Nouveaux seuils'!$B$7:$C$796,2,FALSE)</f>
        <v>1000000</v>
      </c>
      <c r="K276" s="27" t="s">
        <v>200</v>
      </c>
      <c r="L276" s="27" t="str">
        <f>VLOOKUP(A276,'Anciens seuils'!$B$2:$D$786,3,FALSE)</f>
        <v>NA</v>
      </c>
      <c r="M276" s="27" t="s">
        <v>200</v>
      </c>
      <c r="N276" s="27" t="str">
        <f>VLOOKUP(A276,'Nouveaux seuils'!$B$7:$F$796,5,FALSE)</f>
        <v>NA</v>
      </c>
      <c r="O276" s="28">
        <v>50</v>
      </c>
      <c r="P276" s="28">
        <v>5</v>
      </c>
      <c r="Q276" s="2">
        <v>4</v>
      </c>
      <c r="R276" s="2"/>
      <c r="S276" s="26">
        <v>10</v>
      </c>
      <c r="T276" s="26" t="str">
        <f>VLOOKUP(A276,'Nouveaux seuils'!$B$7:$E$796,3,FALSE)</f>
        <v>/</v>
      </c>
      <c r="U276" s="26" t="str">
        <f>VLOOKUP(A276,'Nouveaux seuils'!$B$7:$E$796,4,FALSE)</f>
        <v>/</v>
      </c>
      <c r="V276" s="30"/>
      <c r="W276" s="27" t="s">
        <v>200</v>
      </c>
      <c r="X276" s="27"/>
      <c r="Y276" s="27"/>
    </row>
    <row r="277" spans="1:25" ht="12.75" customHeight="1">
      <c r="A277" s="2" t="str">
        <f t="shared" si="9"/>
        <v>116Te</v>
      </c>
      <c r="B277" s="2" t="str">
        <f t="shared" si="8"/>
        <v>Te116</v>
      </c>
      <c r="C277" s="2" t="s">
        <v>2145</v>
      </c>
      <c r="D277" s="2" t="s">
        <v>56</v>
      </c>
      <c r="E277" s="2">
        <v>116</v>
      </c>
      <c r="F277" s="2"/>
      <c r="G277" s="2"/>
      <c r="H277" s="26">
        <v>10</v>
      </c>
      <c r="I277" s="26">
        <f>VLOOKUP(A277,'Anciens seuils'!$B$2:$D$786,2,FALSE)</f>
        <v>10000000</v>
      </c>
      <c r="J277" s="26">
        <f>VLOOKUP(A277,'Nouveaux seuils'!$B$7:$C$796,2,FALSE)</f>
        <v>10000000</v>
      </c>
      <c r="K277" s="27" t="s">
        <v>200</v>
      </c>
      <c r="L277" s="27" t="str">
        <f>VLOOKUP(A277,'Anciens seuils'!$B$2:$D$786,3,FALSE)</f>
        <v>NA</v>
      </c>
      <c r="M277" s="27" t="s">
        <v>200</v>
      </c>
      <c r="N277" s="27" t="str">
        <f>VLOOKUP(A277,'Nouveaux seuils'!$B$7:$F$796,5,FALSE)</f>
        <v>NA</v>
      </c>
      <c r="O277" s="28">
        <v>50</v>
      </c>
      <c r="P277" s="28">
        <v>5</v>
      </c>
      <c r="Q277" s="2">
        <v>4</v>
      </c>
      <c r="R277" s="2"/>
      <c r="S277" s="26">
        <v>100</v>
      </c>
      <c r="T277" s="26" t="str">
        <f>VLOOKUP(A277,'Nouveaux seuils'!$B$7:$E$796,3,FALSE)</f>
        <v>/</v>
      </c>
      <c r="U277" s="26" t="str">
        <f>VLOOKUP(A277,'Nouveaux seuils'!$B$7:$E$796,4,FALSE)</f>
        <v>/</v>
      </c>
      <c r="V277" s="30"/>
      <c r="W277" s="27" t="s">
        <v>200</v>
      </c>
      <c r="X277" s="27"/>
      <c r="Y277" s="27"/>
    </row>
    <row r="278" spans="1:25" ht="12.75" customHeight="1">
      <c r="A278" s="2" t="str">
        <f t="shared" si="9"/>
        <v>117Cd m</v>
      </c>
      <c r="B278" s="2" t="str">
        <f t="shared" si="8"/>
        <v>Cd117 m</v>
      </c>
      <c r="C278" s="2" t="s">
        <v>2146</v>
      </c>
      <c r="D278" s="2" t="s">
        <v>52</v>
      </c>
      <c r="E278" s="2">
        <v>117</v>
      </c>
      <c r="F278" s="2" t="s">
        <v>156</v>
      </c>
      <c r="G278" s="2"/>
      <c r="H278" s="26">
        <v>1</v>
      </c>
      <c r="I278" s="26">
        <f>VLOOKUP(A278,'Anciens seuils'!$B$2:$D$786,2,FALSE)</f>
        <v>1000000</v>
      </c>
      <c r="J278" s="26">
        <f>VLOOKUP(A278,'Nouveaux seuils'!$B$7:$C$796,2,FALSE)</f>
        <v>1000000</v>
      </c>
      <c r="K278" s="27" t="s">
        <v>200</v>
      </c>
      <c r="L278" s="27" t="str">
        <f>VLOOKUP(A278,'Anciens seuils'!$B$2:$D$786,3,FALSE)</f>
        <v>NA</v>
      </c>
      <c r="M278" s="27" t="s">
        <v>200</v>
      </c>
      <c r="N278" s="27" t="str">
        <f>VLOOKUP(A278,'Nouveaux seuils'!$B$7:$F$796,5,FALSE)</f>
        <v>NA</v>
      </c>
      <c r="O278" s="28">
        <v>50</v>
      </c>
      <c r="P278" s="28">
        <v>5</v>
      </c>
      <c r="Q278" s="2">
        <v>4</v>
      </c>
      <c r="R278" s="2"/>
      <c r="S278" s="26">
        <v>10</v>
      </c>
      <c r="T278" s="26" t="str">
        <f>VLOOKUP(A278,'Nouveaux seuils'!$B$7:$E$796,3,FALSE)</f>
        <v>/</v>
      </c>
      <c r="U278" s="26" t="str">
        <f>VLOOKUP(A278,'Nouveaux seuils'!$B$7:$E$796,4,FALSE)</f>
        <v>/</v>
      </c>
      <c r="V278" s="30"/>
      <c r="W278" s="27" t="s">
        <v>200</v>
      </c>
      <c r="X278" s="27"/>
      <c r="Y278" s="27"/>
    </row>
    <row r="279" spans="1:25" ht="12.75" customHeight="1">
      <c r="A279" s="2" t="str">
        <f t="shared" si="9"/>
        <v>117Cd</v>
      </c>
      <c r="B279" s="2" t="str">
        <f t="shared" si="8"/>
        <v>Cd117</v>
      </c>
      <c r="C279" s="2" t="s">
        <v>2147</v>
      </c>
      <c r="D279" s="2" t="s">
        <v>52</v>
      </c>
      <c r="E279" s="2">
        <v>117</v>
      </c>
      <c r="F279" s="2"/>
      <c r="G279" s="2"/>
      <c r="H279" s="26">
        <v>1</v>
      </c>
      <c r="I279" s="26">
        <f>VLOOKUP(A279,'Anciens seuils'!$B$2:$D$786,2,FALSE)</f>
        <v>1000000</v>
      </c>
      <c r="J279" s="26">
        <f>VLOOKUP(A279,'Nouveaux seuils'!$B$7:$C$796,2,FALSE)</f>
        <v>1000000</v>
      </c>
      <c r="K279" s="27" t="s">
        <v>200</v>
      </c>
      <c r="L279" s="27" t="str">
        <f>VLOOKUP(A279,'Anciens seuils'!$B$2:$D$786,3,FALSE)</f>
        <v>NA</v>
      </c>
      <c r="M279" s="27" t="s">
        <v>200</v>
      </c>
      <c r="N279" s="27" t="str">
        <f>VLOOKUP(A279,'Nouveaux seuils'!$B$7:$F$796,5,FALSE)</f>
        <v>NA</v>
      </c>
      <c r="O279" s="28">
        <v>5</v>
      </c>
      <c r="P279" s="28">
        <v>0.5</v>
      </c>
      <c r="Q279" s="2">
        <v>3</v>
      </c>
      <c r="R279" s="2"/>
      <c r="S279" s="26">
        <v>10</v>
      </c>
      <c r="T279" s="26" t="str">
        <f>VLOOKUP(A279,'Nouveaux seuils'!$B$7:$E$796,3,FALSE)</f>
        <v>/</v>
      </c>
      <c r="U279" s="26" t="str">
        <f>VLOOKUP(A279,'Nouveaux seuils'!$B$7:$E$796,4,FALSE)</f>
        <v>/</v>
      </c>
      <c r="V279" s="30"/>
      <c r="W279" s="27" t="s">
        <v>200</v>
      </c>
      <c r="X279" s="27"/>
      <c r="Y279" s="27"/>
    </row>
    <row r="280" spans="1:25" ht="12.75" customHeight="1">
      <c r="A280" s="2" t="str">
        <f t="shared" si="9"/>
        <v>117In m</v>
      </c>
      <c r="B280" s="2" t="str">
        <f t="shared" si="8"/>
        <v>In117 m</v>
      </c>
      <c r="C280" s="2" t="s">
        <v>2148</v>
      </c>
      <c r="D280" s="2" t="s">
        <v>53</v>
      </c>
      <c r="E280" s="2">
        <v>117</v>
      </c>
      <c r="F280" s="2" t="s">
        <v>156</v>
      </c>
      <c r="G280" s="2"/>
      <c r="H280" s="26">
        <v>1</v>
      </c>
      <c r="I280" s="26">
        <f>VLOOKUP(A280,'Anciens seuils'!$B$2:$D$786,2,FALSE)</f>
        <v>1000000</v>
      </c>
      <c r="J280" s="26">
        <f>VLOOKUP(A280,'Nouveaux seuils'!$B$7:$C$796,2,FALSE)</f>
        <v>1000000</v>
      </c>
      <c r="K280" s="27" t="s">
        <v>200</v>
      </c>
      <c r="L280" s="27" t="str">
        <f>VLOOKUP(A280,'Anciens seuils'!$B$2:$D$786,3,FALSE)</f>
        <v>NA</v>
      </c>
      <c r="M280" s="27" t="s">
        <v>200</v>
      </c>
      <c r="N280" s="27" t="str">
        <f>VLOOKUP(A280,'Nouveaux seuils'!$B$7:$F$796,5,FALSE)</f>
        <v>NA</v>
      </c>
      <c r="O280" s="28">
        <v>50</v>
      </c>
      <c r="P280" s="28">
        <v>5</v>
      </c>
      <c r="Q280" s="2">
        <v>4</v>
      </c>
      <c r="R280" s="2"/>
      <c r="S280" s="26">
        <v>100</v>
      </c>
      <c r="T280" s="26" t="str">
        <f>VLOOKUP(A280,'Nouveaux seuils'!$B$7:$E$796,3,FALSE)</f>
        <v>/</v>
      </c>
      <c r="U280" s="26" t="str">
        <f>VLOOKUP(A280,'Nouveaux seuils'!$B$7:$E$796,4,FALSE)</f>
        <v>/</v>
      </c>
      <c r="V280" s="30"/>
      <c r="W280" s="27" t="s">
        <v>200</v>
      </c>
      <c r="X280" s="27"/>
      <c r="Y280" s="27"/>
    </row>
    <row r="281" spans="1:25" ht="12.75" customHeight="1">
      <c r="A281" s="2" t="str">
        <f t="shared" si="9"/>
        <v>117In</v>
      </c>
      <c r="B281" s="2" t="str">
        <f t="shared" si="8"/>
        <v>In117</v>
      </c>
      <c r="C281" s="2" t="s">
        <v>2149</v>
      </c>
      <c r="D281" s="2" t="s">
        <v>53</v>
      </c>
      <c r="E281" s="2">
        <v>117</v>
      </c>
      <c r="F281" s="2"/>
      <c r="G281" s="2"/>
      <c r="H281" s="26">
        <v>1</v>
      </c>
      <c r="I281" s="26">
        <f>VLOOKUP(A281,'Anciens seuils'!$B$2:$D$786,2,FALSE)</f>
        <v>1000000</v>
      </c>
      <c r="J281" s="26">
        <f>VLOOKUP(A281,'Nouveaux seuils'!$B$7:$C$796,2,FALSE)</f>
        <v>1000000</v>
      </c>
      <c r="K281" s="27" t="s">
        <v>200</v>
      </c>
      <c r="L281" s="27" t="str">
        <f>VLOOKUP(A281,'Anciens seuils'!$B$2:$D$786,3,FALSE)</f>
        <v>NA</v>
      </c>
      <c r="M281" s="27" t="s">
        <v>200</v>
      </c>
      <c r="N281" s="27" t="str">
        <f>VLOOKUP(A281,'Nouveaux seuils'!$B$7:$F$796,5,FALSE)</f>
        <v>NA</v>
      </c>
      <c r="O281" s="28">
        <v>50</v>
      </c>
      <c r="P281" s="28">
        <v>5</v>
      </c>
      <c r="Q281" s="2">
        <v>4</v>
      </c>
      <c r="R281" s="2"/>
      <c r="S281" s="26">
        <v>10</v>
      </c>
      <c r="T281" s="26" t="str">
        <f>VLOOKUP(A281,'Nouveaux seuils'!$B$7:$E$796,3,FALSE)</f>
        <v>/</v>
      </c>
      <c r="U281" s="26" t="str">
        <f>VLOOKUP(A281,'Nouveaux seuils'!$B$7:$E$796,4,FALSE)</f>
        <v>/</v>
      </c>
      <c r="V281" s="30"/>
      <c r="W281" s="27" t="s">
        <v>200</v>
      </c>
      <c r="X281" s="27"/>
      <c r="Y281" s="27"/>
    </row>
    <row r="282" spans="1:25" ht="12.75" customHeight="1">
      <c r="A282" s="2" t="str">
        <f t="shared" si="9"/>
        <v>117Sb</v>
      </c>
      <c r="B282" s="2" t="str">
        <f t="shared" si="8"/>
        <v>Sb117</v>
      </c>
      <c r="C282" s="2" t="s">
        <v>2150</v>
      </c>
      <c r="D282" s="2" t="s">
        <v>55</v>
      </c>
      <c r="E282" s="2">
        <v>117</v>
      </c>
      <c r="F282" s="2"/>
      <c r="G282" s="2"/>
      <c r="H282" s="26">
        <v>10</v>
      </c>
      <c r="I282" s="26">
        <f>VLOOKUP(A282,'Anciens seuils'!$B$2:$D$786,2,FALSE)</f>
        <v>10000000</v>
      </c>
      <c r="J282" s="26">
        <f>VLOOKUP(A282,'Nouveaux seuils'!$B$7:$C$796,2,FALSE)</f>
        <v>10000000</v>
      </c>
      <c r="K282" s="27" t="s">
        <v>200</v>
      </c>
      <c r="L282" s="27" t="str">
        <f>VLOOKUP(A282,'Anciens seuils'!$B$2:$D$786,3,FALSE)</f>
        <v>NA</v>
      </c>
      <c r="M282" s="27" t="s">
        <v>200</v>
      </c>
      <c r="N282" s="27" t="str">
        <f>VLOOKUP(A282,'Nouveaux seuils'!$B$7:$F$796,5,FALSE)</f>
        <v>NA</v>
      </c>
      <c r="O282" s="28">
        <v>50</v>
      </c>
      <c r="P282" s="28">
        <v>5</v>
      </c>
      <c r="Q282" s="2">
        <v>4</v>
      </c>
      <c r="R282" s="2"/>
      <c r="S282" s="26">
        <v>100</v>
      </c>
      <c r="T282" s="26" t="str">
        <f>VLOOKUP(A282,'Nouveaux seuils'!$B$7:$E$796,3,FALSE)</f>
        <v>/</v>
      </c>
      <c r="U282" s="26" t="str">
        <f>VLOOKUP(A282,'Nouveaux seuils'!$B$7:$E$796,4,FALSE)</f>
        <v>/</v>
      </c>
      <c r="V282" s="30"/>
      <c r="W282" s="27" t="s">
        <v>200</v>
      </c>
      <c r="X282" s="27"/>
      <c r="Y282" s="27"/>
    </row>
    <row r="283" spans="1:25" ht="12.75" customHeight="1">
      <c r="A283" s="2" t="str">
        <f t="shared" si="9"/>
        <v>117Sn m</v>
      </c>
      <c r="B283" s="2" t="str">
        <f t="shared" si="8"/>
        <v>Sn117 m</v>
      </c>
      <c r="C283" s="2" t="s">
        <v>2151</v>
      </c>
      <c r="D283" s="2" t="s">
        <v>54</v>
      </c>
      <c r="E283" s="2">
        <v>117</v>
      </c>
      <c r="F283" s="2" t="s">
        <v>156</v>
      </c>
      <c r="G283" s="2"/>
      <c r="H283" s="26">
        <v>1</v>
      </c>
      <c r="I283" s="26">
        <f>VLOOKUP(A283,'Anciens seuils'!$B$2:$D$786,2,FALSE)</f>
        <v>1000000</v>
      </c>
      <c r="J283" s="26">
        <f>VLOOKUP(A283,'Nouveaux seuils'!$B$7:$C$796,2,FALSE)</f>
        <v>1000000</v>
      </c>
      <c r="K283" s="27">
        <v>70000</v>
      </c>
      <c r="L283" s="27">
        <f>VLOOKUP(A283,'Anciens seuils'!$B$2:$D$786,3,FALSE)</f>
        <v>70000000000</v>
      </c>
      <c r="M283" s="27">
        <v>500000</v>
      </c>
      <c r="N283" s="27">
        <f>VLOOKUP(A283,'Nouveaux seuils'!$B$7:$F$796,5,FALSE)</f>
        <v>500000000000</v>
      </c>
      <c r="O283" s="28">
        <v>5</v>
      </c>
      <c r="P283" s="28">
        <v>0.5</v>
      </c>
      <c r="Q283" s="2">
        <v>3</v>
      </c>
      <c r="R283" s="2"/>
      <c r="S283" s="26">
        <v>100</v>
      </c>
      <c r="T283" s="26" t="str">
        <f>VLOOKUP(A283,'Nouveaux seuils'!$B$7:$E$796,3,FALSE)</f>
        <v>/</v>
      </c>
      <c r="U283" s="26" t="str">
        <f>VLOOKUP(A283,'Nouveaux seuils'!$B$7:$E$796,4,FALSE)</f>
        <v>/</v>
      </c>
      <c r="V283" s="30"/>
      <c r="W283" s="27" t="s">
        <v>200</v>
      </c>
      <c r="X283" s="27" t="s">
        <v>200</v>
      </c>
      <c r="Y283" s="27"/>
    </row>
    <row r="284" spans="1:25" ht="12.75" customHeight="1">
      <c r="A284" s="2" t="str">
        <f t="shared" si="9"/>
        <v>118Sb m</v>
      </c>
      <c r="B284" s="2" t="str">
        <f t="shared" si="8"/>
        <v>Sb118 m</v>
      </c>
      <c r="C284" s="2" t="s">
        <v>2152</v>
      </c>
      <c r="D284" s="2" t="s">
        <v>55</v>
      </c>
      <c r="E284" s="2">
        <v>118</v>
      </c>
      <c r="F284" s="2" t="s">
        <v>156</v>
      </c>
      <c r="G284" s="2"/>
      <c r="H284" s="26">
        <v>1</v>
      </c>
      <c r="I284" s="26">
        <f>VLOOKUP(A284,'Anciens seuils'!$B$2:$D$786,2,FALSE)</f>
        <v>1000000</v>
      </c>
      <c r="J284" s="26">
        <f>VLOOKUP(A284,'Nouveaux seuils'!$B$7:$C$796,2,FALSE)</f>
        <v>1000000</v>
      </c>
      <c r="K284" s="27" t="s">
        <v>200</v>
      </c>
      <c r="L284" s="27" t="str">
        <f>VLOOKUP(A284,'Anciens seuils'!$B$2:$D$786,3,FALSE)</f>
        <v>NA</v>
      </c>
      <c r="M284" s="27" t="s">
        <v>200</v>
      </c>
      <c r="N284" s="27" t="str">
        <f>VLOOKUP(A284,'Nouveaux seuils'!$B$7:$F$796,5,FALSE)</f>
        <v>NA</v>
      </c>
      <c r="O284" s="28">
        <v>50</v>
      </c>
      <c r="P284" s="28">
        <v>5</v>
      </c>
      <c r="Q284" s="2">
        <v>4</v>
      </c>
      <c r="R284" s="2"/>
      <c r="S284" s="26">
        <v>10</v>
      </c>
      <c r="T284" s="26" t="str">
        <f>VLOOKUP(A284,'Nouveaux seuils'!$B$7:$E$796,3,FALSE)</f>
        <v>/</v>
      </c>
      <c r="U284" s="26" t="str">
        <f>VLOOKUP(A284,'Nouveaux seuils'!$B$7:$E$796,4,FALSE)</f>
        <v>/</v>
      </c>
      <c r="V284" s="30"/>
      <c r="W284" s="27" t="s">
        <v>200</v>
      </c>
      <c r="X284" s="27"/>
      <c r="Y284" s="27"/>
    </row>
    <row r="285" spans="1:25" ht="12.75" customHeight="1">
      <c r="A285" s="2" t="str">
        <f t="shared" si="9"/>
        <v>119In m</v>
      </c>
      <c r="B285" s="2" t="str">
        <f t="shared" si="8"/>
        <v>In119 m</v>
      </c>
      <c r="C285" s="2" t="s">
        <v>2153</v>
      </c>
      <c r="D285" s="2" t="s">
        <v>53</v>
      </c>
      <c r="E285" s="2">
        <v>119</v>
      </c>
      <c r="F285" s="2" t="s">
        <v>156</v>
      </c>
      <c r="G285" s="2"/>
      <c r="H285" s="26">
        <v>0.1</v>
      </c>
      <c r="I285" s="26">
        <f>VLOOKUP(A285,'Anciens seuils'!$B$2:$D$786,2,FALSE)</f>
        <v>100000</v>
      </c>
      <c r="J285" s="26">
        <f>VLOOKUP(A285,'Nouveaux seuils'!$B$7:$C$796,2,FALSE)</f>
        <v>100000</v>
      </c>
      <c r="K285" s="27" t="s">
        <v>200</v>
      </c>
      <c r="L285" s="27" t="str">
        <f>VLOOKUP(A285,'Anciens seuils'!$B$2:$D$786,3,FALSE)</f>
        <v>NA</v>
      </c>
      <c r="M285" s="27" t="s">
        <v>200</v>
      </c>
      <c r="N285" s="27" t="str">
        <f>VLOOKUP(A285,'Nouveaux seuils'!$B$7:$F$796,5,FALSE)</f>
        <v>NA</v>
      </c>
      <c r="O285" s="28">
        <v>50</v>
      </c>
      <c r="P285" s="28">
        <v>5</v>
      </c>
      <c r="Q285" s="2">
        <v>4</v>
      </c>
      <c r="R285" s="2"/>
      <c r="S285" s="26">
        <v>100</v>
      </c>
      <c r="T285" s="26" t="str">
        <f>VLOOKUP(A285,'Nouveaux seuils'!$B$7:$E$796,3,FALSE)</f>
        <v>/</v>
      </c>
      <c r="U285" s="26" t="str">
        <f>VLOOKUP(A285,'Nouveaux seuils'!$B$7:$E$796,4,FALSE)</f>
        <v>/</v>
      </c>
      <c r="V285" s="30"/>
      <c r="W285" s="27" t="s">
        <v>200</v>
      </c>
      <c r="X285" s="27"/>
      <c r="Y285" s="27"/>
    </row>
    <row r="286" spans="1:25" ht="12.75" customHeight="1">
      <c r="A286" s="2" t="str">
        <f t="shared" si="9"/>
        <v>119Sb</v>
      </c>
      <c r="B286" s="2" t="str">
        <f t="shared" si="8"/>
        <v>Sb119</v>
      </c>
      <c r="C286" s="2" t="s">
        <v>2154</v>
      </c>
      <c r="D286" s="2" t="s">
        <v>55</v>
      </c>
      <c r="E286" s="2">
        <v>119</v>
      </c>
      <c r="F286" s="2"/>
      <c r="G286" s="2"/>
      <c r="H286" s="26">
        <v>10</v>
      </c>
      <c r="I286" s="26">
        <f>VLOOKUP(A286,'Anciens seuils'!$B$2:$D$786,2,FALSE)</f>
        <v>10000000</v>
      </c>
      <c r="J286" s="26">
        <f>VLOOKUP(A286,'Nouveaux seuils'!$B$7:$C$796,2,FALSE)</f>
        <v>10000000</v>
      </c>
      <c r="K286" s="27" t="s">
        <v>200</v>
      </c>
      <c r="L286" s="27" t="str">
        <f>VLOOKUP(A286,'Anciens seuils'!$B$2:$D$786,3,FALSE)</f>
        <v>NA</v>
      </c>
      <c r="M286" s="27" t="s">
        <v>200</v>
      </c>
      <c r="N286" s="27" t="str">
        <f>VLOOKUP(A286,'Nouveaux seuils'!$B$7:$F$796,5,FALSE)</f>
        <v>NA</v>
      </c>
      <c r="O286" s="28">
        <v>50</v>
      </c>
      <c r="P286" s="28">
        <v>5</v>
      </c>
      <c r="Q286" s="2">
        <v>4</v>
      </c>
      <c r="R286" s="2"/>
      <c r="S286" s="26">
        <v>1000</v>
      </c>
      <c r="T286" s="26" t="str">
        <f>VLOOKUP(A286,'Nouveaux seuils'!$B$7:$E$796,3,FALSE)</f>
        <v>/</v>
      </c>
      <c r="U286" s="26" t="str">
        <f>VLOOKUP(A286,'Nouveaux seuils'!$B$7:$E$796,4,FALSE)</f>
        <v>/</v>
      </c>
      <c r="V286" s="30"/>
      <c r="W286" s="27" t="s">
        <v>200</v>
      </c>
      <c r="X286" s="27"/>
      <c r="Y286" s="27"/>
    </row>
    <row r="287" spans="1:25" ht="12.75" customHeight="1">
      <c r="A287" s="2" t="str">
        <f t="shared" si="9"/>
        <v>119Sn m</v>
      </c>
      <c r="B287" s="2" t="str">
        <f t="shared" si="8"/>
        <v>Sn119 m</v>
      </c>
      <c r="C287" s="2" t="s">
        <v>2155</v>
      </c>
      <c r="D287" s="2" t="s">
        <v>54</v>
      </c>
      <c r="E287" s="2">
        <v>119</v>
      </c>
      <c r="F287" s="2" t="s">
        <v>156</v>
      </c>
      <c r="G287" s="2"/>
      <c r="H287" s="26">
        <v>10</v>
      </c>
      <c r="I287" s="26">
        <f>VLOOKUP(A287,'Anciens seuils'!$B$2:$D$786,2,FALSE)</f>
        <v>10000000</v>
      </c>
      <c r="J287" s="26">
        <f>VLOOKUP(A287,'Nouveaux seuils'!$B$7:$C$796,2,FALSE)</f>
        <v>10000000</v>
      </c>
      <c r="K287" s="27">
        <v>400000</v>
      </c>
      <c r="L287" s="27">
        <f>VLOOKUP(A287,'Anciens seuils'!$B$2:$D$786,3,FALSE)</f>
        <v>400000000000</v>
      </c>
      <c r="M287" s="27">
        <v>70000000</v>
      </c>
      <c r="N287" s="27">
        <f>VLOOKUP(A287,'Nouveaux seuils'!$B$7:$F$796,5,FALSE)</f>
        <v>70000000000000</v>
      </c>
      <c r="O287" s="28">
        <v>5</v>
      </c>
      <c r="P287" s="28">
        <v>0.5</v>
      </c>
      <c r="Q287" s="2">
        <v>3</v>
      </c>
      <c r="R287" s="2"/>
      <c r="S287" s="26">
        <v>1000</v>
      </c>
      <c r="T287" s="26" t="str">
        <f>VLOOKUP(A287,'Nouveaux seuils'!$B$7:$E$796,3,FALSE)</f>
        <v>/</v>
      </c>
      <c r="U287" s="26" t="str">
        <f>VLOOKUP(A287,'Nouveaux seuils'!$B$7:$E$796,4,FALSE)</f>
        <v>/</v>
      </c>
      <c r="V287" s="30"/>
      <c r="W287" s="27" t="s">
        <v>200</v>
      </c>
      <c r="X287" s="27" t="s">
        <v>200</v>
      </c>
      <c r="Y287" s="27"/>
    </row>
    <row r="288" spans="1:25" ht="12.75" customHeight="1">
      <c r="A288" s="2" t="str">
        <f t="shared" si="9"/>
        <v>120I m</v>
      </c>
      <c r="B288" s="2" t="str">
        <f t="shared" si="8"/>
        <v>I120 m</v>
      </c>
      <c r="C288" s="2" t="s">
        <v>2156</v>
      </c>
      <c r="D288" s="2" t="s">
        <v>57</v>
      </c>
      <c r="E288" s="2">
        <v>120</v>
      </c>
      <c r="F288" s="2" t="s">
        <v>156</v>
      </c>
      <c r="G288" s="2"/>
      <c r="H288" s="26">
        <v>0.1</v>
      </c>
      <c r="I288" s="26">
        <f>VLOOKUP(A288,'Anciens seuils'!$B$2:$D$786,2,FALSE)</f>
        <v>100000</v>
      </c>
      <c r="J288" s="26">
        <f>VLOOKUP(A288,'Nouveaux seuils'!$B$7:$C$796,2,FALSE)</f>
        <v>100000</v>
      </c>
      <c r="K288" s="27" t="s">
        <v>200</v>
      </c>
      <c r="L288" s="27" t="str">
        <f>VLOOKUP(A288,'Anciens seuils'!$B$2:$D$786,3,FALSE)</f>
        <v>NA</v>
      </c>
      <c r="M288" s="27" t="s">
        <v>200</v>
      </c>
      <c r="N288" s="27" t="str">
        <f>VLOOKUP(A288,'Nouveaux seuils'!$B$7:$F$796,5,FALSE)</f>
        <v>NA</v>
      </c>
      <c r="O288" s="28">
        <v>50</v>
      </c>
      <c r="P288" s="28">
        <v>5</v>
      </c>
      <c r="Q288" s="2">
        <v>4</v>
      </c>
      <c r="R288" s="2"/>
      <c r="S288" s="26">
        <v>10</v>
      </c>
      <c r="T288" s="26" t="str">
        <f>VLOOKUP(A288,'Nouveaux seuils'!$B$7:$E$796,3,FALSE)</f>
        <v>/</v>
      </c>
      <c r="U288" s="26" t="str">
        <f>VLOOKUP(A288,'Nouveaux seuils'!$B$7:$E$796,4,FALSE)</f>
        <v>/</v>
      </c>
      <c r="V288" s="30"/>
      <c r="W288" s="27" t="s">
        <v>200</v>
      </c>
      <c r="X288" s="27"/>
      <c r="Y288" s="27"/>
    </row>
    <row r="289" spans="1:25" ht="12.75" customHeight="1">
      <c r="A289" s="2" t="str">
        <f t="shared" si="9"/>
        <v>120I</v>
      </c>
      <c r="B289" s="2" t="str">
        <f t="shared" si="8"/>
        <v>I120</v>
      </c>
      <c r="C289" s="2" t="s">
        <v>2157</v>
      </c>
      <c r="D289" s="2" t="s">
        <v>57</v>
      </c>
      <c r="E289" s="2">
        <v>120</v>
      </c>
      <c r="F289" s="2"/>
      <c r="G289" s="2"/>
      <c r="H289" s="26">
        <v>0.1</v>
      </c>
      <c r="I289" s="26">
        <f>VLOOKUP(A289,'Anciens seuils'!$B$2:$D$786,2,FALSE)</f>
        <v>100000</v>
      </c>
      <c r="J289" s="26">
        <f>VLOOKUP(A289,'Nouveaux seuils'!$B$7:$C$796,2,FALSE)</f>
        <v>100000</v>
      </c>
      <c r="K289" s="27" t="s">
        <v>200</v>
      </c>
      <c r="L289" s="27" t="str">
        <f>VLOOKUP(A289,'Anciens seuils'!$B$2:$D$786,3,FALSE)</f>
        <v>NA</v>
      </c>
      <c r="M289" s="27" t="s">
        <v>200</v>
      </c>
      <c r="N289" s="27" t="str">
        <f>VLOOKUP(A289,'Nouveaux seuils'!$B$7:$F$796,5,FALSE)</f>
        <v>NA</v>
      </c>
      <c r="O289" s="28">
        <v>5</v>
      </c>
      <c r="P289" s="28">
        <v>0.5</v>
      </c>
      <c r="Q289" s="2">
        <v>3</v>
      </c>
      <c r="R289" s="2"/>
      <c r="S289" s="26">
        <v>10</v>
      </c>
      <c r="T289" s="26" t="str">
        <f>VLOOKUP(A289,'Nouveaux seuils'!$B$7:$E$796,3,FALSE)</f>
        <v>/</v>
      </c>
      <c r="U289" s="26" t="str">
        <f>VLOOKUP(A289,'Nouveaux seuils'!$B$7:$E$796,4,FALSE)</f>
        <v>/</v>
      </c>
      <c r="V289" s="30"/>
      <c r="W289" s="27" t="s">
        <v>200</v>
      </c>
      <c r="X289" s="27"/>
      <c r="Y289" s="27"/>
    </row>
    <row r="290" spans="1:25" ht="12.75" customHeight="1">
      <c r="A290" s="2" t="str">
        <f t="shared" si="9"/>
        <v>120Sb (2)</v>
      </c>
      <c r="B290" s="2" t="str">
        <f t="shared" si="8"/>
        <v>Sb120 (2)</v>
      </c>
      <c r="C290" s="2" t="s">
        <v>2158</v>
      </c>
      <c r="D290" s="2" t="s">
        <v>55</v>
      </c>
      <c r="E290" s="2">
        <v>120</v>
      </c>
      <c r="F290" s="13" t="s">
        <v>164</v>
      </c>
      <c r="G290" s="2"/>
      <c r="H290" s="26">
        <v>1</v>
      </c>
      <c r="I290" s="26">
        <f>VLOOKUP(A290,'Anciens seuils'!$B$2:$D$786,2,FALSE)</f>
        <v>1000000</v>
      </c>
      <c r="J290" s="26">
        <f>VLOOKUP(A290,'Nouveaux seuils'!$B$7:$C$796,2,FALSE)</f>
        <v>1000000</v>
      </c>
      <c r="K290" s="27" t="s">
        <v>200</v>
      </c>
      <c r="L290" s="27" t="str">
        <f>VLOOKUP(A290,'Anciens seuils'!$B$2:$D$786,3,FALSE)</f>
        <v>NA</v>
      </c>
      <c r="M290" s="27" t="s">
        <v>200</v>
      </c>
      <c r="N290" s="27" t="str">
        <f>VLOOKUP(A290,'Nouveaux seuils'!$B$7:$F$796,5,FALSE)</f>
        <v>NA</v>
      </c>
      <c r="O290" s="28">
        <v>50</v>
      </c>
      <c r="P290" s="28">
        <v>5</v>
      </c>
      <c r="Q290" s="2">
        <v>4</v>
      </c>
      <c r="R290" s="2" t="s">
        <v>115</v>
      </c>
      <c r="S290" s="26">
        <v>100</v>
      </c>
      <c r="T290" s="26" t="str">
        <f>VLOOKUP(A290,'Nouveaux seuils'!$B$7:$E$796,3,FALSE)</f>
        <v>/</v>
      </c>
      <c r="U290" s="26" t="str">
        <f>VLOOKUP(A290,'Nouveaux seuils'!$B$7:$E$796,4,FALSE)</f>
        <v>/</v>
      </c>
      <c r="V290" s="30"/>
      <c r="W290" s="27" t="s">
        <v>115</v>
      </c>
      <c r="X290" s="27"/>
      <c r="Y290" s="27"/>
    </row>
    <row r="291" spans="1:25" ht="12.75" customHeight="1">
      <c r="A291" s="2" t="str">
        <f t="shared" si="9"/>
        <v>120Sb (1)</v>
      </c>
      <c r="B291" s="2" t="str">
        <f t="shared" si="8"/>
        <v>Sb120 (1)</v>
      </c>
      <c r="C291" s="2" t="s">
        <v>2159</v>
      </c>
      <c r="D291" s="2" t="s">
        <v>55</v>
      </c>
      <c r="E291" s="2">
        <v>120</v>
      </c>
      <c r="F291" s="13" t="s">
        <v>163</v>
      </c>
      <c r="G291" s="2"/>
      <c r="H291" s="26">
        <v>1</v>
      </c>
      <c r="I291" s="26">
        <f>VLOOKUP(A291,'Anciens seuils'!$B$2:$D$786,2,FALSE)</f>
        <v>1000000</v>
      </c>
      <c r="J291" s="26">
        <f>VLOOKUP(A291,'Nouveaux seuils'!$B$7:$C$796,2,FALSE)</f>
        <v>1000000</v>
      </c>
      <c r="K291" s="27" t="s">
        <v>200</v>
      </c>
      <c r="L291" s="27" t="str">
        <f>VLOOKUP(A291,'Anciens seuils'!$B$2:$D$786,3,FALSE)</f>
        <v>NA</v>
      </c>
      <c r="M291" s="27" t="s">
        <v>200</v>
      </c>
      <c r="N291" s="27" t="str">
        <f>VLOOKUP(A291,'Nouveaux seuils'!$B$7:$F$796,5,FALSE)</f>
        <v>NA</v>
      </c>
      <c r="O291" s="28">
        <v>5</v>
      </c>
      <c r="P291" s="28">
        <v>0.5</v>
      </c>
      <c r="Q291" s="2">
        <v>3</v>
      </c>
      <c r="R291" s="2" t="s">
        <v>114</v>
      </c>
      <c r="S291" s="26">
        <v>10</v>
      </c>
      <c r="T291" s="26" t="str">
        <f>VLOOKUP(A291,'Nouveaux seuils'!$B$7:$E$796,3,FALSE)</f>
        <v>/</v>
      </c>
      <c r="U291" s="26" t="str">
        <f>VLOOKUP(A291,'Nouveaux seuils'!$B$7:$E$796,4,FALSE)</f>
        <v>/</v>
      </c>
      <c r="V291" s="30"/>
      <c r="W291" s="27" t="s">
        <v>114</v>
      </c>
      <c r="X291" s="27"/>
      <c r="Y291" s="27"/>
    </row>
    <row r="292" spans="1:25" ht="12.75" customHeight="1">
      <c r="A292" s="2" t="str">
        <f t="shared" si="9"/>
        <v>120Xe</v>
      </c>
      <c r="B292" s="2" t="str">
        <f t="shared" si="8"/>
        <v>Xe120</v>
      </c>
      <c r="C292" s="2" t="s">
        <v>2160</v>
      </c>
      <c r="D292" s="2" t="s">
        <v>58</v>
      </c>
      <c r="E292" s="2">
        <v>120</v>
      </c>
      <c r="F292" s="2"/>
      <c r="G292" s="2"/>
      <c r="H292" s="26">
        <v>1000</v>
      </c>
      <c r="I292" s="26">
        <f>VLOOKUP(A292,'Anciens seuils'!$B$2:$D$786,2,FALSE)</f>
        <v>1000000000</v>
      </c>
      <c r="J292" s="26">
        <f>VLOOKUP(A292,'Nouveaux seuils'!$B$7:$C$796,2,FALSE)</f>
        <v>1000000000</v>
      </c>
      <c r="K292" s="27" t="s">
        <v>200</v>
      </c>
      <c r="L292" s="27" t="str">
        <f>VLOOKUP(A292,'Anciens seuils'!$B$2:$D$786,3,FALSE)</f>
        <v>NA</v>
      </c>
      <c r="M292" s="27" t="s">
        <v>200</v>
      </c>
      <c r="N292" s="27" t="str">
        <f>VLOOKUP(A292,'Nouveaux seuils'!$B$7:$F$796,5,FALSE)</f>
        <v>NA</v>
      </c>
      <c r="O292" s="28">
        <v>50</v>
      </c>
      <c r="P292" s="28">
        <v>5</v>
      </c>
      <c r="Q292" s="2">
        <v>4</v>
      </c>
      <c r="R292" s="2"/>
      <c r="S292" s="26">
        <v>100</v>
      </c>
      <c r="T292" s="26" t="str">
        <f>VLOOKUP(A292,'Nouveaux seuils'!$B$7:$E$796,3,FALSE)</f>
        <v>/</v>
      </c>
      <c r="U292" s="26" t="str">
        <f>VLOOKUP(A292,'Nouveaux seuils'!$B$7:$E$796,4,FALSE)</f>
        <v>/</v>
      </c>
      <c r="V292" s="30"/>
      <c r="W292" s="27" t="s">
        <v>200</v>
      </c>
      <c r="X292" s="27"/>
      <c r="Y292" s="27"/>
    </row>
    <row r="293" spans="1:25" ht="12.75" customHeight="1">
      <c r="A293" s="2" t="str">
        <f t="shared" si="9"/>
        <v>121I</v>
      </c>
      <c r="B293" s="2" t="str">
        <f t="shared" si="8"/>
        <v>I121</v>
      </c>
      <c r="C293" s="2" t="s">
        <v>2161</v>
      </c>
      <c r="D293" s="2" t="s">
        <v>57</v>
      </c>
      <c r="E293" s="2">
        <v>121</v>
      </c>
      <c r="F293" s="2"/>
      <c r="G293" s="2"/>
      <c r="H293" s="26">
        <v>1</v>
      </c>
      <c r="I293" s="26">
        <f>VLOOKUP(A293,'Anciens seuils'!$B$2:$D$786,2,FALSE)</f>
        <v>1000000</v>
      </c>
      <c r="J293" s="26">
        <f>VLOOKUP(A293,'Nouveaux seuils'!$B$7:$C$796,2,FALSE)</f>
        <v>1000000</v>
      </c>
      <c r="K293" s="27" t="s">
        <v>200</v>
      </c>
      <c r="L293" s="27" t="str">
        <f>VLOOKUP(A293,'Anciens seuils'!$B$2:$D$786,3,FALSE)</f>
        <v>NA</v>
      </c>
      <c r="M293" s="27" t="s">
        <v>200</v>
      </c>
      <c r="N293" s="27" t="str">
        <f>VLOOKUP(A293,'Nouveaux seuils'!$B$7:$F$796,5,FALSE)</f>
        <v>NA</v>
      </c>
      <c r="O293" s="28">
        <v>50</v>
      </c>
      <c r="P293" s="28">
        <v>5</v>
      </c>
      <c r="Q293" s="2">
        <v>4</v>
      </c>
      <c r="R293" s="2"/>
      <c r="S293" s="26">
        <v>100</v>
      </c>
      <c r="T293" s="26" t="str">
        <f>VLOOKUP(A293,'Nouveaux seuils'!$B$7:$E$796,3,FALSE)</f>
        <v>/</v>
      </c>
      <c r="U293" s="26" t="str">
        <f>VLOOKUP(A293,'Nouveaux seuils'!$B$7:$E$796,4,FALSE)</f>
        <v>/</v>
      </c>
      <c r="V293" s="30"/>
      <c r="W293" s="27" t="s">
        <v>200</v>
      </c>
      <c r="X293" s="27"/>
      <c r="Y293" s="27"/>
    </row>
    <row r="294" spans="1:25" ht="12.75" customHeight="1">
      <c r="A294" s="2" t="str">
        <f t="shared" si="9"/>
        <v>121Sn m</v>
      </c>
      <c r="B294" s="2" t="str">
        <f t="shared" si="8"/>
        <v>Sn121 m</v>
      </c>
      <c r="C294" s="2" t="s">
        <v>2162</v>
      </c>
      <c r="D294" s="2" t="s">
        <v>54</v>
      </c>
      <c r="E294" s="2">
        <v>121</v>
      </c>
      <c r="F294" s="2" t="s">
        <v>156</v>
      </c>
      <c r="G294" s="2"/>
      <c r="H294" s="26">
        <v>10</v>
      </c>
      <c r="I294" s="26">
        <f>VLOOKUP(A294,'Anciens seuils'!$B$2:$D$786,2,FALSE)</f>
        <v>10000000</v>
      </c>
      <c r="J294" s="26">
        <f>VLOOKUP(A294,'Nouveaux seuils'!$B$7:$C$796,2,FALSE)</f>
        <v>10000000</v>
      </c>
      <c r="K294" s="27">
        <v>400000</v>
      </c>
      <c r="L294" s="27">
        <v>400000000000</v>
      </c>
      <c r="M294" s="27">
        <v>70000000</v>
      </c>
      <c r="N294" s="27">
        <f>VLOOKUP(A294,'Nouveaux seuils'!$B$7:$F$796,5,FALSE)</f>
        <v>70000000000000</v>
      </c>
      <c r="O294" s="28">
        <v>5</v>
      </c>
      <c r="P294" s="28">
        <v>0.5</v>
      </c>
      <c r="Q294" s="2">
        <v>3</v>
      </c>
      <c r="R294" s="2" t="s">
        <v>17</v>
      </c>
      <c r="S294" s="26">
        <v>1000</v>
      </c>
      <c r="T294" s="26" t="str">
        <f>VLOOKUP(A294,'Nouveaux seuils'!$B$7:$E$796,3,FALSE)</f>
        <v>/</v>
      </c>
      <c r="U294" s="26" t="str">
        <f>VLOOKUP(A294,'Nouveaux seuils'!$B$7:$E$796,4,FALSE)</f>
        <v>/</v>
      </c>
      <c r="V294" s="30"/>
      <c r="W294" s="27" t="s">
        <v>129</v>
      </c>
      <c r="X294" s="27" t="s">
        <v>200</v>
      </c>
      <c r="Y294" s="27"/>
    </row>
    <row r="295" spans="1:25" ht="12.75" customHeight="1">
      <c r="A295" s="2" t="str">
        <f t="shared" si="9"/>
        <v>121Sn</v>
      </c>
      <c r="B295" s="2" t="str">
        <f t="shared" si="8"/>
        <v>Sn121</v>
      </c>
      <c r="C295" s="2" t="s">
        <v>2163</v>
      </c>
      <c r="D295" s="2" t="s">
        <v>54</v>
      </c>
      <c r="E295" s="2">
        <v>121</v>
      </c>
      <c r="F295" s="2"/>
      <c r="G295" s="2"/>
      <c r="H295" s="26">
        <v>10</v>
      </c>
      <c r="I295" s="26">
        <f>VLOOKUP(A295,'Anciens seuils'!$B$2:$D$786,2,FALSE)</f>
        <v>10000000</v>
      </c>
      <c r="J295" s="26">
        <f>VLOOKUP(A295,'Nouveaux seuils'!$B$7:$C$796,2,FALSE)</f>
        <v>10000000</v>
      </c>
      <c r="K295" s="27" t="s">
        <v>200</v>
      </c>
      <c r="L295" s="27" t="str">
        <f>VLOOKUP(A295,'Anciens seuils'!$B$2:$D$786,3,FALSE)</f>
        <v>NA</v>
      </c>
      <c r="M295" s="27" t="s">
        <v>200</v>
      </c>
      <c r="N295" s="27" t="str">
        <f>VLOOKUP(A295,'Nouveaux seuils'!$B$7:$F$796,5,FALSE)</f>
        <v>NA</v>
      </c>
      <c r="O295" s="28">
        <v>5</v>
      </c>
      <c r="P295" s="28">
        <v>0.5</v>
      </c>
      <c r="Q295" s="2">
        <v>3</v>
      </c>
      <c r="R295" s="2"/>
      <c r="S295" s="26">
        <v>100000</v>
      </c>
      <c r="T295" s="26" t="str">
        <f>VLOOKUP(A295,'Nouveaux seuils'!$B$7:$E$796,3,FALSE)</f>
        <v>/</v>
      </c>
      <c r="U295" s="26" t="str">
        <f>VLOOKUP(A295,'Nouveaux seuils'!$B$7:$E$796,4,FALSE)</f>
        <v>/</v>
      </c>
      <c r="V295" s="30"/>
      <c r="W295" s="27" t="s">
        <v>200</v>
      </c>
      <c r="X295" s="27"/>
      <c r="Y295" s="27"/>
    </row>
    <row r="296" spans="1:25" ht="12.75" customHeight="1">
      <c r="A296" s="2" t="str">
        <f t="shared" si="9"/>
        <v>121Te m</v>
      </c>
      <c r="B296" s="2" t="str">
        <f t="shared" si="8"/>
        <v>Te121 m</v>
      </c>
      <c r="C296" s="2" t="s">
        <v>2164</v>
      </c>
      <c r="D296" s="2" t="s">
        <v>56</v>
      </c>
      <c r="E296" s="2">
        <v>121</v>
      </c>
      <c r="F296" s="2" t="s">
        <v>156</v>
      </c>
      <c r="G296" s="2"/>
      <c r="H296" s="26">
        <v>1</v>
      </c>
      <c r="I296" s="26">
        <f>VLOOKUP(A296,'Anciens seuils'!$B$2:$D$786,2,FALSE)</f>
        <v>1000000</v>
      </c>
      <c r="J296" s="26">
        <f>VLOOKUP(A296,'Nouveaux seuils'!$B$7:$C$796,2,FALSE)</f>
        <v>1000000</v>
      </c>
      <c r="K296" s="27">
        <v>50000</v>
      </c>
      <c r="L296" s="27">
        <f>VLOOKUP(A296,'Anciens seuils'!$B$2:$D$786,3,FALSE)</f>
        <v>50000000000</v>
      </c>
      <c r="M296" s="27">
        <v>100000</v>
      </c>
      <c r="N296" s="27">
        <f>VLOOKUP(A296,'Nouveaux seuils'!$B$7:$F$796,5,FALSE)</f>
        <v>100000000000</v>
      </c>
      <c r="O296" s="28">
        <v>5</v>
      </c>
      <c r="P296" s="28">
        <v>0.5</v>
      </c>
      <c r="Q296" s="2">
        <v>3</v>
      </c>
      <c r="R296" s="2"/>
      <c r="S296" s="26">
        <v>100</v>
      </c>
      <c r="T296" s="26" t="str">
        <f>VLOOKUP(A296,'Nouveaux seuils'!$B$7:$E$796,3,FALSE)</f>
        <v>/</v>
      </c>
      <c r="U296" s="26" t="str">
        <f>VLOOKUP(A296,'Nouveaux seuils'!$B$7:$E$796,4,FALSE)</f>
        <v>/</v>
      </c>
      <c r="V296" s="30"/>
      <c r="W296" s="27" t="s">
        <v>200</v>
      </c>
      <c r="X296" s="27" t="s">
        <v>200</v>
      </c>
      <c r="Y296" s="27"/>
    </row>
    <row r="297" spans="1:25" ht="12.75" customHeight="1">
      <c r="A297" s="2" t="str">
        <f t="shared" si="9"/>
        <v>121Te</v>
      </c>
      <c r="B297" s="2" t="str">
        <f t="shared" si="8"/>
        <v>Te121</v>
      </c>
      <c r="C297" s="2" t="s">
        <v>2165</v>
      </c>
      <c r="D297" s="2" t="s">
        <v>56</v>
      </c>
      <c r="E297" s="2">
        <v>121</v>
      </c>
      <c r="F297" s="2"/>
      <c r="G297" s="2"/>
      <c r="H297" s="26">
        <v>1</v>
      </c>
      <c r="I297" s="26">
        <f>VLOOKUP(A297,'Anciens seuils'!$B$2:$D$786,2,FALSE)</f>
        <v>1000000</v>
      </c>
      <c r="J297" s="26">
        <f>VLOOKUP(A297,'Nouveaux seuils'!$B$7:$C$796,2,FALSE)</f>
        <v>1000000</v>
      </c>
      <c r="K297" s="27">
        <v>20000</v>
      </c>
      <c r="L297" s="27">
        <f>VLOOKUP(A297,'Anciens seuils'!$B$2:$D$786,3,FALSE)</f>
        <v>20000000000</v>
      </c>
      <c r="M297" s="27">
        <v>100000</v>
      </c>
      <c r="N297" s="27">
        <f>VLOOKUP(A297,'Nouveaux seuils'!$B$7:$F$796,5,FALSE)</f>
        <v>100000000000</v>
      </c>
      <c r="O297" s="28">
        <v>5</v>
      </c>
      <c r="P297" s="28">
        <v>0.5</v>
      </c>
      <c r="Q297" s="2">
        <v>3</v>
      </c>
      <c r="R297" s="2"/>
      <c r="S297" s="26">
        <v>10</v>
      </c>
      <c r="T297" s="26" t="str">
        <f>VLOOKUP(A297,'Nouveaux seuils'!$B$7:$E$796,3,FALSE)</f>
        <v>/</v>
      </c>
      <c r="U297" s="26" t="str">
        <f>VLOOKUP(A297,'Nouveaux seuils'!$B$7:$E$796,4,FALSE)</f>
        <v>/</v>
      </c>
      <c r="V297" s="30"/>
      <c r="W297" s="27" t="s">
        <v>200</v>
      </c>
      <c r="X297" s="27" t="s">
        <v>200</v>
      </c>
      <c r="Y297" s="27"/>
    </row>
    <row r="298" spans="1:25" ht="12.75" customHeight="1">
      <c r="A298" s="2" t="str">
        <f t="shared" si="9"/>
        <v>121Xe</v>
      </c>
      <c r="B298" s="2" t="str">
        <f t="shared" si="8"/>
        <v>Xe121</v>
      </c>
      <c r="C298" s="2" t="s">
        <v>2166</v>
      </c>
      <c r="D298" s="2" t="s">
        <v>58</v>
      </c>
      <c r="E298" s="2">
        <v>121</v>
      </c>
      <c r="F298" s="2"/>
      <c r="G298" s="2"/>
      <c r="H298" s="26">
        <v>1000</v>
      </c>
      <c r="I298" s="26">
        <f>VLOOKUP(A298,'Anciens seuils'!$B$2:$D$786,2,FALSE)</f>
        <v>1000000000</v>
      </c>
      <c r="J298" s="26">
        <f>VLOOKUP(A298,'Nouveaux seuils'!$B$7:$C$796,2,FALSE)</f>
        <v>1000000000</v>
      </c>
      <c r="K298" s="27" t="s">
        <v>200</v>
      </c>
      <c r="L298" s="27" t="str">
        <f>VLOOKUP(A298,'Anciens seuils'!$B$2:$D$786,3,FALSE)</f>
        <v>NA</v>
      </c>
      <c r="M298" s="27" t="s">
        <v>200</v>
      </c>
      <c r="N298" s="27" t="str">
        <f>VLOOKUP(A298,'Nouveaux seuils'!$B$7:$F$796,5,FALSE)</f>
        <v>NA</v>
      </c>
      <c r="O298" s="28">
        <v>5</v>
      </c>
      <c r="P298" s="28">
        <v>0.5</v>
      </c>
      <c r="Q298" s="2">
        <v>3</v>
      </c>
      <c r="R298" s="2"/>
      <c r="S298" s="26">
        <v>100</v>
      </c>
      <c r="T298" s="26" t="str">
        <f>VLOOKUP(A298,'Nouveaux seuils'!$B$7:$E$796,3,FALSE)</f>
        <v>/</v>
      </c>
      <c r="U298" s="26" t="str">
        <f>VLOOKUP(A298,'Nouveaux seuils'!$B$7:$E$796,4,FALSE)</f>
        <v>/</v>
      </c>
      <c r="V298" s="30"/>
      <c r="W298" s="27" t="s">
        <v>200</v>
      </c>
      <c r="X298" s="27"/>
      <c r="Y298" s="27"/>
    </row>
    <row r="299" spans="1:25" ht="12.75" customHeight="1">
      <c r="A299" s="2" t="str">
        <f t="shared" si="9"/>
        <v>122Sb</v>
      </c>
      <c r="B299" s="2" t="str">
        <f t="shared" si="8"/>
        <v>Sb122</v>
      </c>
      <c r="C299" s="2" t="s">
        <v>2167</v>
      </c>
      <c r="D299" s="2" t="s">
        <v>55</v>
      </c>
      <c r="E299" s="2">
        <v>122</v>
      </c>
      <c r="F299" s="2"/>
      <c r="G299" s="2"/>
      <c r="H299" s="26">
        <v>0.01</v>
      </c>
      <c r="I299" s="26">
        <f>VLOOKUP(A299,'Anciens seuils'!$B$2:$D$786,2,FALSE)</f>
        <v>10000</v>
      </c>
      <c r="J299" s="26">
        <f>VLOOKUP(A299,'Nouveaux seuils'!$B$7:$C$796,2,FALSE)</f>
        <v>10000</v>
      </c>
      <c r="K299" s="27">
        <v>4000</v>
      </c>
      <c r="L299" s="27">
        <f>VLOOKUP(A299,'Anciens seuils'!$B$2:$D$786,3,FALSE)</f>
        <v>4000000000</v>
      </c>
      <c r="M299" s="27">
        <v>100000</v>
      </c>
      <c r="N299" s="27">
        <f>VLOOKUP(A299,'Nouveaux seuils'!$B$7:$F$796,5,FALSE)</f>
        <v>100000000000</v>
      </c>
      <c r="O299" s="28">
        <v>5</v>
      </c>
      <c r="P299" s="28">
        <v>0.5</v>
      </c>
      <c r="Q299" s="2">
        <v>3</v>
      </c>
      <c r="R299" s="2"/>
      <c r="S299" s="26">
        <v>100</v>
      </c>
      <c r="T299" s="26">
        <f>VLOOKUP(A299,'Nouveaux seuils'!$B$7:$E$796,3,FALSE)</f>
        <v>10</v>
      </c>
      <c r="U299" s="26">
        <f>VLOOKUP(A299,'Nouveaux seuils'!$B$7:$E$796,4,FALSE)</f>
        <v>100</v>
      </c>
      <c r="V299" s="30"/>
      <c r="W299" s="27" t="s">
        <v>200</v>
      </c>
      <c r="X299" s="27" t="s">
        <v>200</v>
      </c>
      <c r="Y299" s="27"/>
    </row>
    <row r="300" spans="1:25" ht="12.75" customHeight="1">
      <c r="A300" s="2" t="str">
        <f t="shared" si="9"/>
        <v>122Xe</v>
      </c>
      <c r="B300" s="2" t="str">
        <f t="shared" si="8"/>
        <v>Xe122</v>
      </c>
      <c r="C300" s="2" t="s">
        <v>2168</v>
      </c>
      <c r="D300" s="2" t="s">
        <v>58</v>
      </c>
      <c r="E300" s="2">
        <v>122</v>
      </c>
      <c r="F300" s="2"/>
      <c r="G300" s="2"/>
      <c r="H300" s="26">
        <v>1000</v>
      </c>
      <c r="I300" s="26">
        <f>VLOOKUP(A300,'Anciens seuils'!$B$2:$D$786,2,FALSE)</f>
        <v>1000000000</v>
      </c>
      <c r="J300" s="26">
        <f>VLOOKUP(A300,'Nouveaux seuils'!$B$7:$C$796,2,FALSE)</f>
        <v>1000000000</v>
      </c>
      <c r="K300" s="27">
        <v>4000</v>
      </c>
      <c r="L300" s="27">
        <v>4000000000</v>
      </c>
      <c r="M300" s="27">
        <v>60000</v>
      </c>
      <c r="N300" s="27">
        <f>VLOOKUP(A300,'Nouveaux seuils'!$B$7:$F$796,5,FALSE)</f>
        <v>60000000000</v>
      </c>
      <c r="O300" s="28">
        <v>50</v>
      </c>
      <c r="P300" s="28">
        <v>5</v>
      </c>
      <c r="Q300" s="2">
        <v>4</v>
      </c>
      <c r="R300" s="2" t="s">
        <v>17</v>
      </c>
      <c r="S300" s="26">
        <v>100</v>
      </c>
      <c r="T300" s="26" t="str">
        <f>VLOOKUP(A300,'Nouveaux seuils'!$B$7:$E$796,3,FALSE)</f>
        <v>/</v>
      </c>
      <c r="U300" s="26" t="str">
        <f>VLOOKUP(A300,'Nouveaux seuils'!$B$7:$E$796,4,FALSE)</f>
        <v>/</v>
      </c>
      <c r="V300" s="30"/>
      <c r="W300" s="27" t="s">
        <v>129</v>
      </c>
      <c r="X300" s="27" t="s">
        <v>200</v>
      </c>
      <c r="Y300" s="27"/>
    </row>
    <row r="301" spans="1:25" ht="12.75" customHeight="1">
      <c r="A301" s="2" t="str">
        <f t="shared" si="9"/>
        <v>123I</v>
      </c>
      <c r="B301" s="2" t="str">
        <f t="shared" si="8"/>
        <v>I123</v>
      </c>
      <c r="C301" s="2" t="s">
        <v>2169</v>
      </c>
      <c r="D301" s="2" t="s">
        <v>57</v>
      </c>
      <c r="E301" s="2">
        <v>123</v>
      </c>
      <c r="F301" s="2"/>
      <c r="G301" s="2"/>
      <c r="H301" s="26">
        <v>10</v>
      </c>
      <c r="I301" s="26">
        <f>VLOOKUP(A301,'Anciens seuils'!$B$2:$D$786,2,FALSE)</f>
        <v>10000000</v>
      </c>
      <c r="J301" s="26">
        <f>VLOOKUP(A301,'Nouveaux seuils'!$B$7:$C$796,2,FALSE)</f>
        <v>10000000</v>
      </c>
      <c r="K301" s="27">
        <v>60000</v>
      </c>
      <c r="L301" s="27">
        <f>VLOOKUP(A301,'Anciens seuils'!$B$2:$D$786,3,FALSE)</f>
        <v>60000000000</v>
      </c>
      <c r="M301" s="27">
        <v>500000</v>
      </c>
      <c r="N301" s="27">
        <f>VLOOKUP(A301,'Nouveaux seuils'!$B$7:$F$796,5,FALSE)</f>
        <v>500000000000</v>
      </c>
      <c r="O301" s="28">
        <v>5</v>
      </c>
      <c r="P301" s="28">
        <v>0.5</v>
      </c>
      <c r="Q301" s="2">
        <v>3</v>
      </c>
      <c r="R301" s="2"/>
      <c r="S301" s="26">
        <v>100</v>
      </c>
      <c r="T301" s="26">
        <f>VLOOKUP(A301,'Nouveaux seuils'!$B$7:$E$796,3,FALSE)</f>
        <v>100</v>
      </c>
      <c r="U301" s="26">
        <f>VLOOKUP(A301,'Nouveaux seuils'!$B$7:$E$796,4,FALSE)</f>
        <v>100</v>
      </c>
      <c r="V301" s="30"/>
      <c r="W301" s="27" t="s">
        <v>200</v>
      </c>
      <c r="X301" s="27" t="s">
        <v>200</v>
      </c>
      <c r="Y301" s="27"/>
    </row>
    <row r="302" spans="1:25" ht="12.75" customHeight="1">
      <c r="A302" s="2" t="str">
        <f t="shared" si="9"/>
        <v>123Sn m</v>
      </c>
      <c r="B302" s="2" t="str">
        <f t="shared" si="8"/>
        <v>Sn123 m</v>
      </c>
      <c r="C302" s="2" t="s">
        <v>2170</v>
      </c>
      <c r="D302" s="2" t="s">
        <v>54</v>
      </c>
      <c r="E302" s="2">
        <v>123</v>
      </c>
      <c r="F302" s="2" t="s">
        <v>156</v>
      </c>
      <c r="G302" s="2"/>
      <c r="H302" s="26">
        <v>1</v>
      </c>
      <c r="I302" s="26">
        <f>VLOOKUP(A302,'Anciens seuils'!$B$2:$D$786,2,FALSE)</f>
        <v>1000000</v>
      </c>
      <c r="J302" s="26">
        <f>VLOOKUP(A302,'Nouveaux seuils'!$B$7:$C$796,2,FALSE)</f>
        <v>1000000</v>
      </c>
      <c r="K302" s="27" t="s">
        <v>200</v>
      </c>
      <c r="L302" s="27" t="str">
        <f>VLOOKUP(A302,'Anciens seuils'!$B$2:$D$786,3,FALSE)</f>
        <v>NA</v>
      </c>
      <c r="M302" s="27" t="s">
        <v>200</v>
      </c>
      <c r="N302" s="27" t="str">
        <f>VLOOKUP(A302,'Nouveaux seuils'!$B$7:$F$796,5,FALSE)</f>
        <v>NA</v>
      </c>
      <c r="O302" s="28">
        <v>50</v>
      </c>
      <c r="P302" s="28">
        <v>5</v>
      </c>
      <c r="Q302" s="2">
        <v>4</v>
      </c>
      <c r="R302" s="2"/>
      <c r="S302" s="26">
        <v>100</v>
      </c>
      <c r="T302" s="26" t="str">
        <f>VLOOKUP(A302,'Nouveaux seuils'!$B$7:$E$796,3,FALSE)</f>
        <v>/</v>
      </c>
      <c r="U302" s="26" t="str">
        <f>VLOOKUP(A302,'Nouveaux seuils'!$B$7:$E$796,4,FALSE)</f>
        <v>/</v>
      </c>
      <c r="V302" s="30"/>
      <c r="W302" s="27" t="s">
        <v>200</v>
      </c>
      <c r="X302" s="27"/>
      <c r="Y302" s="27"/>
    </row>
    <row r="303" spans="1:25" ht="12.75" customHeight="1">
      <c r="A303" s="2" t="str">
        <f t="shared" si="9"/>
        <v>123Sn</v>
      </c>
      <c r="B303" s="2" t="str">
        <f t="shared" si="8"/>
        <v>Sn123</v>
      </c>
      <c r="C303" s="2" t="s">
        <v>2171</v>
      </c>
      <c r="D303" s="2" t="s">
        <v>54</v>
      </c>
      <c r="E303" s="2">
        <v>123</v>
      </c>
      <c r="F303" s="2"/>
      <c r="G303" s="2"/>
      <c r="H303" s="26">
        <v>1</v>
      </c>
      <c r="I303" s="26">
        <f>VLOOKUP(A303,'Anciens seuils'!$B$2:$D$786,2,FALSE)</f>
        <v>1000000</v>
      </c>
      <c r="J303" s="26">
        <f>VLOOKUP(A303,'Nouveaux seuils'!$B$7:$C$796,2,FALSE)</f>
        <v>1000000</v>
      </c>
      <c r="K303" s="27">
        <v>8000</v>
      </c>
      <c r="L303" s="27">
        <f>VLOOKUP(A303,'Anciens seuils'!$B$2:$D$786,3,FALSE)</f>
        <v>8000000000</v>
      </c>
      <c r="M303" s="27">
        <v>7000000</v>
      </c>
      <c r="N303" s="27">
        <f>VLOOKUP(A303,'Nouveaux seuils'!$B$7:$F$796,5,FALSE)</f>
        <v>7000000000000</v>
      </c>
      <c r="O303" s="28">
        <v>5</v>
      </c>
      <c r="P303" s="28">
        <v>0.5</v>
      </c>
      <c r="Q303" s="2">
        <v>3</v>
      </c>
      <c r="R303" s="2"/>
      <c r="S303" s="26">
        <v>1000</v>
      </c>
      <c r="T303" s="26" t="str">
        <f>VLOOKUP(A303,'Nouveaux seuils'!$B$7:$E$796,3,FALSE)</f>
        <v>/</v>
      </c>
      <c r="U303" s="26" t="str">
        <f>VLOOKUP(A303,'Nouveaux seuils'!$B$7:$E$796,4,FALSE)</f>
        <v>/</v>
      </c>
      <c r="V303" s="30"/>
      <c r="W303" s="27" t="s">
        <v>200</v>
      </c>
      <c r="X303" s="27" t="s">
        <v>200</v>
      </c>
      <c r="Y303" s="27"/>
    </row>
    <row r="304" spans="1:25" ht="12.75" customHeight="1">
      <c r="A304" s="2" t="str">
        <f t="shared" si="9"/>
        <v>123Te m</v>
      </c>
      <c r="B304" s="2" t="str">
        <f t="shared" si="8"/>
        <v>Te123 m</v>
      </c>
      <c r="C304" s="2" t="s">
        <v>2172</v>
      </c>
      <c r="D304" s="2" t="s">
        <v>56</v>
      </c>
      <c r="E304" s="2">
        <v>123</v>
      </c>
      <c r="F304" s="2" t="s">
        <v>156</v>
      </c>
      <c r="G304" s="2"/>
      <c r="H304" s="26">
        <v>10</v>
      </c>
      <c r="I304" s="26">
        <f>VLOOKUP(A304,'Anciens seuils'!$B$2:$D$786,2,FALSE)</f>
        <v>10000000</v>
      </c>
      <c r="J304" s="26">
        <f>VLOOKUP(A304,'Nouveaux seuils'!$B$7:$C$796,2,FALSE)</f>
        <v>10000000</v>
      </c>
      <c r="K304" s="27">
        <v>80000</v>
      </c>
      <c r="L304" s="27">
        <f>VLOOKUP(A304,'Anciens seuils'!$B$2:$D$786,3,FALSE)</f>
        <v>80000000000</v>
      </c>
      <c r="M304" s="27">
        <v>600000</v>
      </c>
      <c r="N304" s="27">
        <f>VLOOKUP(A304,'Nouveaux seuils'!$B$7:$F$796,5,FALSE)</f>
        <v>600000000000</v>
      </c>
      <c r="O304" s="28">
        <v>5</v>
      </c>
      <c r="P304" s="28">
        <v>0.5</v>
      </c>
      <c r="Q304" s="2">
        <v>3</v>
      </c>
      <c r="R304" s="2"/>
      <c r="S304" s="26">
        <v>100</v>
      </c>
      <c r="T304" s="26">
        <f>VLOOKUP(A304,'Nouveaux seuils'!$B$7:$E$796,3,FALSE)</f>
        <v>1</v>
      </c>
      <c r="U304" s="26">
        <f>VLOOKUP(A304,'Nouveaux seuils'!$B$7:$E$796,4,FALSE)</f>
        <v>100</v>
      </c>
      <c r="V304" s="30"/>
      <c r="W304" s="27" t="s">
        <v>200</v>
      </c>
      <c r="X304" s="27" t="s">
        <v>200</v>
      </c>
      <c r="Y304" s="27"/>
    </row>
    <row r="305" spans="1:25" ht="12.75" customHeight="1">
      <c r="A305" s="2" t="str">
        <f t="shared" si="9"/>
        <v>123Te</v>
      </c>
      <c r="B305" s="2" t="str">
        <f t="shared" si="8"/>
        <v>Te123</v>
      </c>
      <c r="C305" s="2" t="s">
        <v>2173</v>
      </c>
      <c r="D305" s="2" t="s">
        <v>56</v>
      </c>
      <c r="E305" s="2">
        <v>123</v>
      </c>
      <c r="F305" s="2"/>
      <c r="G305" s="2"/>
      <c r="H305" s="26">
        <v>1</v>
      </c>
      <c r="I305" s="26">
        <f>VLOOKUP(A305,'Anciens seuils'!$B$2:$D$786,2,FALSE)</f>
        <v>1000000</v>
      </c>
      <c r="J305" s="26">
        <f>VLOOKUP(A305,'Nouveaux seuils'!$B$7:$C$796,2,FALSE)</f>
        <v>1000000</v>
      </c>
      <c r="K305" s="27" t="s">
        <v>200</v>
      </c>
      <c r="L305" s="27" t="str">
        <f>VLOOKUP(A305,'Anciens seuils'!$B$2:$D$786,3,FALSE)</f>
        <v>NA</v>
      </c>
      <c r="M305" s="27" t="s">
        <v>200</v>
      </c>
      <c r="N305" s="27" t="str">
        <f>VLOOKUP(A305,'Nouveaux seuils'!$B$7:$F$796,5,FALSE)</f>
        <v>NA</v>
      </c>
      <c r="O305" s="28">
        <v>50</v>
      </c>
      <c r="P305" s="28">
        <v>5</v>
      </c>
      <c r="Q305" s="2">
        <v>4</v>
      </c>
      <c r="R305" s="2"/>
      <c r="S305" s="26">
        <v>1000</v>
      </c>
      <c r="T305" s="26" t="str">
        <f>VLOOKUP(A305,'Nouveaux seuils'!$B$7:$E$796,3,FALSE)</f>
        <v>/</v>
      </c>
      <c r="U305" s="26" t="str">
        <f>VLOOKUP(A305,'Nouveaux seuils'!$B$7:$E$796,4,FALSE)</f>
        <v>/</v>
      </c>
      <c r="V305" s="30"/>
      <c r="W305" s="27" t="s">
        <v>200</v>
      </c>
      <c r="X305" s="27"/>
      <c r="Y305" s="27"/>
    </row>
    <row r="306" spans="1:25" ht="12.75" customHeight="1">
      <c r="A306" s="2" t="str">
        <f t="shared" si="9"/>
        <v>123Xe</v>
      </c>
      <c r="B306" s="2" t="str">
        <f t="shared" si="8"/>
        <v>Xe123</v>
      </c>
      <c r="C306" s="2" t="s">
        <v>2174</v>
      </c>
      <c r="D306" s="2" t="s">
        <v>58</v>
      </c>
      <c r="E306" s="2">
        <v>123</v>
      </c>
      <c r="F306" s="2"/>
      <c r="G306" s="2"/>
      <c r="H306" s="26">
        <v>1000</v>
      </c>
      <c r="I306" s="26">
        <f>VLOOKUP(A306,'Anciens seuils'!$B$2:$D$786,2,FALSE)</f>
        <v>1000000000</v>
      </c>
      <c r="J306" s="26">
        <f>VLOOKUP(A306,'Nouveaux seuils'!$B$7:$C$796,2,FALSE)</f>
        <v>1000000000</v>
      </c>
      <c r="K306" s="27">
        <v>20000</v>
      </c>
      <c r="L306" s="27">
        <f>VLOOKUP(A306,'Anciens seuils'!$B$2:$D$786,3,FALSE)</f>
        <v>20000000000</v>
      </c>
      <c r="M306" s="27">
        <v>90000</v>
      </c>
      <c r="N306" s="27">
        <f>VLOOKUP(A306,'Nouveaux seuils'!$B$7:$F$796,5,FALSE)</f>
        <v>90000000000</v>
      </c>
      <c r="O306" s="28">
        <v>5</v>
      </c>
      <c r="P306" s="28">
        <v>0.5</v>
      </c>
      <c r="Q306" s="2">
        <v>3</v>
      </c>
      <c r="R306" s="2"/>
      <c r="S306" s="26">
        <v>100</v>
      </c>
      <c r="T306" s="26" t="str">
        <f>VLOOKUP(A306,'Nouveaux seuils'!$B$7:$E$796,3,FALSE)</f>
        <v>/</v>
      </c>
      <c r="U306" s="26" t="str">
        <f>VLOOKUP(A306,'Nouveaux seuils'!$B$7:$E$796,4,FALSE)</f>
        <v>/</v>
      </c>
      <c r="V306" s="30"/>
      <c r="W306" s="27" t="s">
        <v>200</v>
      </c>
      <c r="X306" s="27" t="s">
        <v>200</v>
      </c>
      <c r="Y306" s="27"/>
    </row>
    <row r="307" spans="1:25" ht="12.75" customHeight="1">
      <c r="A307" s="2" t="str">
        <f t="shared" si="9"/>
        <v>124I</v>
      </c>
      <c r="B307" s="2" t="str">
        <f t="shared" si="8"/>
        <v>I124</v>
      </c>
      <c r="C307" s="2" t="s">
        <v>2175</v>
      </c>
      <c r="D307" s="2" t="s">
        <v>57</v>
      </c>
      <c r="E307" s="2">
        <v>124</v>
      </c>
      <c r="F307" s="2"/>
      <c r="G307" s="2"/>
      <c r="H307" s="26">
        <v>1</v>
      </c>
      <c r="I307" s="26">
        <f>VLOOKUP(A307,'Anciens seuils'!$B$2:$D$786,2,FALSE)</f>
        <v>1000000</v>
      </c>
      <c r="J307" s="26">
        <f>VLOOKUP(A307,'Nouveaux seuils'!$B$7:$C$796,2,FALSE)</f>
        <v>1000000</v>
      </c>
      <c r="K307" s="27">
        <v>10000</v>
      </c>
      <c r="L307" s="27">
        <f>VLOOKUP(A307,'Anciens seuils'!$B$2:$D$786,3,FALSE)</f>
        <v>10000000000</v>
      </c>
      <c r="M307" s="27">
        <v>60000</v>
      </c>
      <c r="N307" s="27">
        <f>VLOOKUP(A307,'Nouveaux seuils'!$B$7:$F$796,5,FALSE)</f>
        <v>60000000000</v>
      </c>
      <c r="O307" s="28">
        <v>5</v>
      </c>
      <c r="P307" s="28">
        <v>0.05</v>
      </c>
      <c r="Q307" s="2">
        <v>2</v>
      </c>
      <c r="R307" s="2"/>
      <c r="S307" s="26">
        <v>10</v>
      </c>
      <c r="T307" s="26" t="str">
        <f>VLOOKUP(A307,'Nouveaux seuils'!$B$7:$E$796,3,FALSE)</f>
        <v>/</v>
      </c>
      <c r="U307" s="26" t="str">
        <f>VLOOKUP(A307,'Nouveaux seuils'!$B$7:$E$796,4,FALSE)</f>
        <v>/</v>
      </c>
      <c r="V307" s="30"/>
      <c r="W307" s="27" t="s">
        <v>200</v>
      </c>
      <c r="X307" s="27" t="s">
        <v>200</v>
      </c>
      <c r="Y307" s="27"/>
    </row>
    <row r="308" spans="1:25" ht="12.75" customHeight="1">
      <c r="A308" s="2" t="str">
        <f t="shared" si="9"/>
        <v>124Sb m</v>
      </c>
      <c r="B308" s="2" t="str">
        <f t="shared" si="8"/>
        <v>Sb124 m</v>
      </c>
      <c r="C308" s="2" t="s">
        <v>2176</v>
      </c>
      <c r="D308" s="2" t="s">
        <v>55</v>
      </c>
      <c r="E308" s="2">
        <v>124</v>
      </c>
      <c r="F308" s="2" t="s">
        <v>156</v>
      </c>
      <c r="G308" s="2"/>
      <c r="H308" s="26">
        <v>1</v>
      </c>
      <c r="I308" s="26">
        <f>VLOOKUP(A308,'Anciens seuils'!$B$2:$D$786,2,FALSE)</f>
        <v>1000000</v>
      </c>
      <c r="J308" s="26">
        <f>VLOOKUP(A308,'Nouveaux seuils'!$B$7:$C$796,2,FALSE)</f>
        <v>1000000</v>
      </c>
      <c r="K308" s="27" t="s">
        <v>200</v>
      </c>
      <c r="L308" s="27" t="str">
        <f>VLOOKUP(A308,'Anciens seuils'!$B$2:$D$786,3,FALSE)</f>
        <v>NA</v>
      </c>
      <c r="M308" s="27" t="s">
        <v>200</v>
      </c>
      <c r="N308" s="27" t="str">
        <f>VLOOKUP(A308,'Nouveaux seuils'!$B$7:$F$796,5,FALSE)</f>
        <v>NA</v>
      </c>
      <c r="O308" s="28">
        <v>50</v>
      </c>
      <c r="P308" s="28">
        <v>5</v>
      </c>
      <c r="Q308" s="2">
        <v>4</v>
      </c>
      <c r="R308" s="2"/>
      <c r="S308" s="26">
        <v>100</v>
      </c>
      <c r="T308" s="26" t="str">
        <f>VLOOKUP(A308,'Nouveaux seuils'!$B$7:$E$796,3,FALSE)</f>
        <v>/</v>
      </c>
      <c r="U308" s="26" t="str">
        <f>VLOOKUP(A308,'Nouveaux seuils'!$B$7:$E$796,4,FALSE)</f>
        <v>/</v>
      </c>
      <c r="V308" s="30"/>
      <c r="W308" s="27" t="s">
        <v>200</v>
      </c>
      <c r="X308" s="27"/>
      <c r="Y308" s="27"/>
    </row>
    <row r="309" spans="1:25" ht="12.75" customHeight="1">
      <c r="A309" s="2" t="str">
        <f t="shared" si="9"/>
        <v>124Sb</v>
      </c>
      <c r="B309" s="2" t="str">
        <f t="shared" si="8"/>
        <v>Sb124</v>
      </c>
      <c r="C309" s="2" t="s">
        <v>2177</v>
      </c>
      <c r="D309" s="2" t="s">
        <v>55</v>
      </c>
      <c r="E309" s="2">
        <v>124</v>
      </c>
      <c r="F309" s="2"/>
      <c r="G309" s="2"/>
      <c r="H309" s="26">
        <v>1</v>
      </c>
      <c r="I309" s="26">
        <f>VLOOKUP(A309,'Anciens seuils'!$B$2:$D$786,2,FALSE)</f>
        <v>1000000</v>
      </c>
      <c r="J309" s="26">
        <f>VLOOKUP(A309,'Nouveaux seuils'!$B$7:$C$796,2,FALSE)</f>
        <v>1000000</v>
      </c>
      <c r="K309" s="27">
        <v>6000</v>
      </c>
      <c r="L309" s="27">
        <f>VLOOKUP(A309,'Anciens seuils'!$B$2:$D$786,3,FALSE)</f>
        <v>6000000000</v>
      </c>
      <c r="M309" s="27">
        <v>40000</v>
      </c>
      <c r="N309" s="27">
        <f>VLOOKUP(A309,'Nouveaux seuils'!$B$7:$F$796,5,FALSE)</f>
        <v>40000000000</v>
      </c>
      <c r="O309" s="28">
        <v>5</v>
      </c>
      <c r="P309" s="28">
        <v>0.5</v>
      </c>
      <c r="Q309" s="2">
        <v>3</v>
      </c>
      <c r="R309" s="2"/>
      <c r="S309" s="26">
        <v>10</v>
      </c>
      <c r="T309" s="26">
        <f>VLOOKUP(A309,'Nouveaux seuils'!$B$7:$E$796,3,FALSE)</f>
        <v>1</v>
      </c>
      <c r="U309" s="26">
        <f>VLOOKUP(A309,'Nouveaux seuils'!$B$7:$E$796,4,FALSE)</f>
        <v>10</v>
      </c>
      <c r="V309" s="30"/>
      <c r="W309" s="27" t="s">
        <v>200</v>
      </c>
      <c r="X309" s="27" t="s">
        <v>200</v>
      </c>
      <c r="Y309" s="27"/>
    </row>
    <row r="310" spans="1:25" ht="12.75" customHeight="1">
      <c r="A310" s="2" t="str">
        <f t="shared" si="9"/>
        <v>125Cs</v>
      </c>
      <c r="B310" s="2" t="str">
        <f t="shared" si="8"/>
        <v>Cs125</v>
      </c>
      <c r="C310" s="2" t="s">
        <v>2178</v>
      </c>
      <c r="D310" s="2" t="s">
        <v>59</v>
      </c>
      <c r="E310" s="2">
        <v>125</v>
      </c>
      <c r="F310" s="2"/>
      <c r="G310" s="2"/>
      <c r="H310" s="26">
        <v>0.01</v>
      </c>
      <c r="I310" s="26">
        <f>VLOOKUP(A310,'Anciens seuils'!$B$2:$D$786,2,FALSE)</f>
        <v>10000</v>
      </c>
      <c r="J310" s="26">
        <f>VLOOKUP(A310,'Nouveaux seuils'!$B$7:$C$796,2,FALSE)</f>
        <v>10000</v>
      </c>
      <c r="K310" s="27" t="s">
        <v>200</v>
      </c>
      <c r="L310" s="27" t="str">
        <f>VLOOKUP(A310,'Anciens seuils'!$B$2:$D$786,3,FALSE)</f>
        <v>NA</v>
      </c>
      <c r="M310" s="27" t="s">
        <v>200</v>
      </c>
      <c r="N310" s="27" t="str">
        <f>VLOOKUP(A310,'Nouveaux seuils'!$B$7:$F$796,5,FALSE)</f>
        <v>NA</v>
      </c>
      <c r="O310" s="28">
        <v>50</v>
      </c>
      <c r="P310" s="28">
        <v>5</v>
      </c>
      <c r="Q310" s="2">
        <v>4</v>
      </c>
      <c r="R310" s="2"/>
      <c r="S310" s="26">
        <v>10</v>
      </c>
      <c r="T310" s="26" t="str">
        <f>VLOOKUP(A310,'Nouveaux seuils'!$B$7:$E$796,3,FALSE)</f>
        <v>/</v>
      </c>
      <c r="U310" s="26" t="str">
        <f>VLOOKUP(A310,'Nouveaux seuils'!$B$7:$E$796,4,FALSE)</f>
        <v>/</v>
      </c>
      <c r="V310" s="30"/>
      <c r="W310" s="27" t="s">
        <v>200</v>
      </c>
      <c r="X310" s="27"/>
      <c r="Y310" s="27"/>
    </row>
    <row r="311" spans="1:25" ht="12.75" customHeight="1">
      <c r="A311" s="2" t="str">
        <f t="shared" si="9"/>
        <v>125I</v>
      </c>
      <c r="B311" s="2" t="str">
        <f t="shared" si="8"/>
        <v>I125</v>
      </c>
      <c r="C311" s="2" t="s">
        <v>2179</v>
      </c>
      <c r="D311" s="2" t="s">
        <v>57</v>
      </c>
      <c r="E311" s="2">
        <v>125</v>
      </c>
      <c r="F311" s="2"/>
      <c r="G311" s="2"/>
      <c r="H311" s="26">
        <v>1</v>
      </c>
      <c r="I311" s="26">
        <f>VLOOKUP(A311,'Anciens seuils'!$B$2:$D$786,2,FALSE)</f>
        <v>1000000</v>
      </c>
      <c r="J311" s="26">
        <f>VLOOKUP(A311,'Nouveaux seuils'!$B$7:$C$796,2,FALSE)</f>
        <v>1000000</v>
      </c>
      <c r="K311" s="27">
        <v>200000</v>
      </c>
      <c r="L311" s="27">
        <f>VLOOKUP(A311,'Anciens seuils'!$B$2:$D$786,3,FALSE)</f>
        <v>200000000000</v>
      </c>
      <c r="M311" s="27">
        <v>200000</v>
      </c>
      <c r="N311" s="27">
        <f>VLOOKUP(A311,'Nouveaux seuils'!$B$7:$F$796,5,FALSE)</f>
        <v>200000000000</v>
      </c>
      <c r="O311" s="28">
        <v>5</v>
      </c>
      <c r="P311" s="28">
        <v>0.05</v>
      </c>
      <c r="Q311" s="2">
        <v>2</v>
      </c>
      <c r="R311" s="2"/>
      <c r="S311" s="26">
        <v>1000</v>
      </c>
      <c r="T311" s="26">
        <f>VLOOKUP(A311,'Nouveaux seuils'!$B$7:$E$796,3,FALSE)</f>
        <v>100</v>
      </c>
      <c r="U311" s="26">
        <f>VLOOKUP(A311,'Nouveaux seuils'!$B$7:$E$796,4,FALSE)</f>
        <v>1000</v>
      </c>
      <c r="V311" s="30"/>
      <c r="W311" s="27" t="s">
        <v>200</v>
      </c>
      <c r="X311" s="27" t="s">
        <v>200</v>
      </c>
      <c r="Y311" s="27"/>
    </row>
    <row r="312" spans="1:25" ht="12.75" customHeight="1">
      <c r="A312" s="2" t="str">
        <f t="shared" si="9"/>
        <v>125Sb</v>
      </c>
      <c r="B312" s="2" t="str">
        <f t="shared" si="8"/>
        <v>Sb125</v>
      </c>
      <c r="C312" s="2" t="s">
        <v>2180</v>
      </c>
      <c r="D312" s="2" t="s">
        <v>55</v>
      </c>
      <c r="E312" s="2">
        <v>125</v>
      </c>
      <c r="F312" s="2"/>
      <c r="G312" s="2"/>
      <c r="H312" s="26">
        <v>1</v>
      </c>
      <c r="I312" s="26">
        <f>VLOOKUP(A312,'Anciens seuils'!$B$2:$D$786,2,FALSE)</f>
        <v>1000000</v>
      </c>
      <c r="J312" s="26">
        <f>VLOOKUP(A312,'Nouveaux seuils'!$B$7:$C$796,2,FALSE)</f>
        <v>1000000</v>
      </c>
      <c r="K312" s="27">
        <v>20000</v>
      </c>
      <c r="L312" s="27">
        <f>VLOOKUP(A312,'Anciens seuils'!$B$2:$D$786,3,FALSE)</f>
        <v>20000000000</v>
      </c>
      <c r="M312" s="27">
        <v>200000</v>
      </c>
      <c r="N312" s="27">
        <f>VLOOKUP(A312,'Nouveaux seuils'!$B$7:$F$796,5,FALSE)</f>
        <v>200000000000</v>
      </c>
      <c r="O312" s="28">
        <v>5</v>
      </c>
      <c r="P312" s="28">
        <v>0.5</v>
      </c>
      <c r="Q312" s="2">
        <v>3</v>
      </c>
      <c r="R312" s="2"/>
      <c r="S312" s="26">
        <v>100</v>
      </c>
      <c r="T312" s="26">
        <f>VLOOKUP(A312,'Nouveaux seuils'!$B$7:$E$796,3,FALSE)</f>
        <v>0.1</v>
      </c>
      <c r="U312" s="26">
        <f>VLOOKUP(A312,'Nouveaux seuils'!$B$7:$E$796,4,FALSE)</f>
        <v>100</v>
      </c>
      <c r="V312" s="30"/>
      <c r="W312" s="27" t="s">
        <v>200</v>
      </c>
      <c r="X312" s="27" t="s">
        <v>200</v>
      </c>
      <c r="Y312" s="27"/>
    </row>
    <row r="313" spans="1:25" ht="12.75" customHeight="1">
      <c r="A313" s="2" t="str">
        <f t="shared" si="9"/>
        <v>125Sn</v>
      </c>
      <c r="B313" s="2" t="str">
        <f t="shared" si="8"/>
        <v>Sn125</v>
      </c>
      <c r="C313" s="2" t="s">
        <v>2181</v>
      </c>
      <c r="D313" s="2" t="s">
        <v>54</v>
      </c>
      <c r="E313" s="2">
        <v>125</v>
      </c>
      <c r="F313" s="2"/>
      <c r="G313" s="2"/>
      <c r="H313" s="26">
        <v>0.1</v>
      </c>
      <c r="I313" s="26">
        <f>VLOOKUP(A313,'Anciens seuils'!$B$2:$D$786,2,FALSE)</f>
        <v>100000</v>
      </c>
      <c r="J313" s="26">
        <f>VLOOKUP(A313,'Nouveaux seuils'!$B$7:$C$796,2,FALSE)</f>
        <v>100000</v>
      </c>
      <c r="K313" s="27">
        <v>4000</v>
      </c>
      <c r="L313" s="27">
        <f>VLOOKUP(A313,'Anciens seuils'!$B$2:$D$786,3,FALSE)</f>
        <v>4000000000</v>
      </c>
      <c r="M313" s="27">
        <v>100000</v>
      </c>
      <c r="N313" s="27">
        <f>VLOOKUP(A313,'Nouveaux seuils'!$B$7:$F$796,5,FALSE)</f>
        <v>100000000000</v>
      </c>
      <c r="O313" s="28">
        <v>5</v>
      </c>
      <c r="P313" s="28">
        <v>0.5</v>
      </c>
      <c r="Q313" s="2">
        <v>3</v>
      </c>
      <c r="R313" s="2"/>
      <c r="S313" s="26">
        <v>100</v>
      </c>
      <c r="T313" s="26">
        <f>VLOOKUP(A313,'Nouveaux seuils'!$B$7:$E$796,3,FALSE)</f>
        <v>10</v>
      </c>
      <c r="U313" s="26">
        <f>VLOOKUP(A313,'Nouveaux seuils'!$B$7:$E$796,4,FALSE)</f>
        <v>100</v>
      </c>
      <c r="V313" s="30"/>
      <c r="W313" s="27" t="s">
        <v>200</v>
      </c>
      <c r="X313" s="27" t="s">
        <v>200</v>
      </c>
      <c r="Y313" s="27"/>
    </row>
    <row r="314" spans="1:25" ht="12.75" customHeight="1">
      <c r="A314" s="2" t="str">
        <f t="shared" si="9"/>
        <v>125Te m</v>
      </c>
      <c r="B314" s="2" t="str">
        <f t="shared" si="8"/>
        <v>Te125 m</v>
      </c>
      <c r="C314" s="2" t="s">
        <v>2182</v>
      </c>
      <c r="D314" s="2" t="s">
        <v>56</v>
      </c>
      <c r="E314" s="2">
        <v>125</v>
      </c>
      <c r="F314" s="2" t="s">
        <v>156</v>
      </c>
      <c r="G314" s="2"/>
      <c r="H314" s="26">
        <v>10</v>
      </c>
      <c r="I314" s="26">
        <f>VLOOKUP(A314,'Anciens seuils'!$B$2:$D$786,2,FALSE)</f>
        <v>10000000</v>
      </c>
      <c r="J314" s="26">
        <f>VLOOKUP(A314,'Nouveaux seuils'!$B$7:$C$796,2,FALSE)</f>
        <v>10000000</v>
      </c>
      <c r="K314" s="27">
        <v>200000</v>
      </c>
      <c r="L314" s="27">
        <f>VLOOKUP(A314,'Anciens seuils'!$B$2:$D$786,3,FALSE)</f>
        <v>200000000000</v>
      </c>
      <c r="M314" s="27">
        <v>10000000</v>
      </c>
      <c r="N314" s="27">
        <f>VLOOKUP(A314,'Nouveaux seuils'!$B$7:$F$796,5,FALSE)</f>
        <v>10000000000000</v>
      </c>
      <c r="O314" s="28">
        <v>5</v>
      </c>
      <c r="P314" s="28">
        <v>0.5</v>
      </c>
      <c r="Q314" s="2">
        <v>3</v>
      </c>
      <c r="R314" s="2"/>
      <c r="S314" s="26">
        <v>1000</v>
      </c>
      <c r="T314" s="26">
        <f>VLOOKUP(A314,'Nouveaux seuils'!$B$7:$E$796,3,FALSE)</f>
        <v>1000</v>
      </c>
      <c r="U314" s="26">
        <f>VLOOKUP(A314,'Nouveaux seuils'!$B$7:$E$796,4,FALSE)</f>
        <v>1000</v>
      </c>
      <c r="V314" s="30"/>
      <c r="W314" s="27" t="s">
        <v>200</v>
      </c>
      <c r="X314" s="27" t="s">
        <v>200</v>
      </c>
      <c r="Y314" s="27"/>
    </row>
    <row r="315" spans="1:25" ht="12.75" customHeight="1">
      <c r="A315" s="2" t="str">
        <f t="shared" si="9"/>
        <v>125Xe</v>
      </c>
      <c r="B315" s="2" t="str">
        <f t="shared" si="8"/>
        <v>Xe125</v>
      </c>
      <c r="C315" s="2" t="s">
        <v>2183</v>
      </c>
      <c r="D315" s="2" t="s">
        <v>58</v>
      </c>
      <c r="E315" s="2">
        <v>125</v>
      </c>
      <c r="F315" s="2"/>
      <c r="G315" s="2"/>
      <c r="H315" s="26">
        <v>1000</v>
      </c>
      <c r="I315" s="26">
        <f>VLOOKUP(A315,'Anciens seuils'!$B$2:$D$786,2,FALSE)</f>
        <v>1000000000</v>
      </c>
      <c r="J315" s="26">
        <f>VLOOKUP(A315,'Nouveaux seuils'!$B$7:$C$796,2,FALSE)</f>
        <v>1000000000</v>
      </c>
      <c r="K315" s="27" t="s">
        <v>200</v>
      </c>
      <c r="L315" s="27" t="str">
        <f>VLOOKUP(A315,'Anciens seuils'!$B$2:$D$786,3,FALSE)</f>
        <v>NA</v>
      </c>
      <c r="M315" s="27" t="s">
        <v>200</v>
      </c>
      <c r="N315" s="27" t="str">
        <f>VLOOKUP(A315,'Nouveaux seuils'!$B$7:$F$796,5,FALSE)</f>
        <v>NA</v>
      </c>
      <c r="O315" s="28">
        <v>50</v>
      </c>
      <c r="P315" s="28">
        <v>5</v>
      </c>
      <c r="Q315" s="2">
        <v>4</v>
      </c>
      <c r="R315" s="2"/>
      <c r="S315" s="26">
        <v>1000</v>
      </c>
      <c r="T315" s="26" t="str">
        <f>VLOOKUP(A315,'Nouveaux seuils'!$B$7:$E$796,3,FALSE)</f>
        <v>/</v>
      </c>
      <c r="U315" s="26" t="str">
        <f>VLOOKUP(A315,'Nouveaux seuils'!$B$7:$E$796,4,FALSE)</f>
        <v>/</v>
      </c>
      <c r="V315" s="30"/>
      <c r="W315" s="27" t="s">
        <v>200</v>
      </c>
      <c r="X315" s="27"/>
      <c r="Y315" s="27"/>
    </row>
    <row r="316" spans="1:25" ht="12.75" customHeight="1">
      <c r="A316" s="2" t="str">
        <f t="shared" si="9"/>
        <v>126Ba</v>
      </c>
      <c r="B316" s="2" t="str">
        <f t="shared" si="8"/>
        <v>Ba126</v>
      </c>
      <c r="C316" s="2" t="s">
        <v>2184</v>
      </c>
      <c r="D316" s="2" t="s">
        <v>60</v>
      </c>
      <c r="E316" s="2">
        <v>126</v>
      </c>
      <c r="F316" s="2"/>
      <c r="G316" s="2"/>
      <c r="H316" s="26">
        <v>10</v>
      </c>
      <c r="I316" s="26">
        <f>VLOOKUP(A316,'Anciens seuils'!$B$2:$D$786,2,FALSE)</f>
        <v>10000000</v>
      </c>
      <c r="J316" s="26">
        <f>VLOOKUP(A316,'Nouveaux seuils'!$B$7:$C$796,2,FALSE)</f>
        <v>10000000</v>
      </c>
      <c r="K316" s="27" t="s">
        <v>200</v>
      </c>
      <c r="L316" s="27" t="str">
        <f>VLOOKUP(A316,'Anciens seuils'!$B$2:$D$786,3,FALSE)</f>
        <v>NA</v>
      </c>
      <c r="M316" s="27" t="s">
        <v>200</v>
      </c>
      <c r="N316" s="27" t="str">
        <f>VLOOKUP(A316,'Nouveaux seuils'!$B$7:$F$796,5,FALSE)</f>
        <v>NA</v>
      </c>
      <c r="O316" s="28">
        <v>50</v>
      </c>
      <c r="P316" s="28">
        <v>5</v>
      </c>
      <c r="Q316" s="2">
        <v>4</v>
      </c>
      <c r="R316" s="2"/>
      <c r="S316" s="26">
        <v>100</v>
      </c>
      <c r="T316" s="26" t="str">
        <f>VLOOKUP(A316,'Nouveaux seuils'!$B$7:$E$796,3,FALSE)</f>
        <v>/</v>
      </c>
      <c r="U316" s="26" t="str">
        <f>VLOOKUP(A316,'Nouveaux seuils'!$B$7:$E$796,4,FALSE)</f>
        <v>/</v>
      </c>
      <c r="V316" s="30"/>
      <c r="W316" s="27" t="s">
        <v>200</v>
      </c>
      <c r="X316" s="27"/>
      <c r="Y316" s="27"/>
    </row>
    <row r="317" spans="1:25" ht="12.75" customHeight="1">
      <c r="A317" s="2" t="str">
        <f t="shared" si="9"/>
        <v>126I</v>
      </c>
      <c r="B317" s="2" t="str">
        <f t="shared" si="8"/>
        <v>I126</v>
      </c>
      <c r="C317" s="2" t="s">
        <v>2185</v>
      </c>
      <c r="D317" s="2" t="s">
        <v>57</v>
      </c>
      <c r="E317" s="2">
        <v>126</v>
      </c>
      <c r="F317" s="2"/>
      <c r="G317" s="2"/>
      <c r="H317" s="26">
        <v>1</v>
      </c>
      <c r="I317" s="26">
        <f>VLOOKUP(A317,'Anciens seuils'!$B$2:$D$786,2,FALSE)</f>
        <v>1000000</v>
      </c>
      <c r="J317" s="26">
        <f>VLOOKUP(A317,'Nouveaux seuils'!$B$7:$C$796,2,FALSE)</f>
        <v>1000000</v>
      </c>
      <c r="K317" s="27">
        <v>20000</v>
      </c>
      <c r="L317" s="27">
        <f>VLOOKUP(A317,'Anciens seuils'!$B$2:$D$786,3,FALSE)</f>
        <v>20000000000</v>
      </c>
      <c r="M317" s="27">
        <v>100000</v>
      </c>
      <c r="N317" s="27">
        <f>VLOOKUP(A317,'Nouveaux seuils'!$B$7:$F$796,5,FALSE)</f>
        <v>100000000000</v>
      </c>
      <c r="O317" s="28">
        <v>5</v>
      </c>
      <c r="P317" s="28">
        <v>0.05</v>
      </c>
      <c r="Q317" s="2">
        <v>2</v>
      </c>
      <c r="R317" s="2"/>
      <c r="S317" s="26">
        <v>100</v>
      </c>
      <c r="T317" s="26">
        <f>VLOOKUP(A317,'Nouveaux seuils'!$B$7:$E$796,3,FALSE)</f>
        <v>10</v>
      </c>
      <c r="U317" s="26">
        <f>VLOOKUP(A317,'Nouveaux seuils'!$B$7:$E$796,4,FALSE)</f>
        <v>100</v>
      </c>
      <c r="V317" s="30"/>
      <c r="W317" s="27" t="s">
        <v>200</v>
      </c>
      <c r="X317" s="27" t="s">
        <v>200</v>
      </c>
      <c r="Y317" s="27"/>
    </row>
    <row r="318" spans="1:25" ht="12.75" customHeight="1">
      <c r="A318" s="2" t="str">
        <f t="shared" si="9"/>
        <v>126Sb m</v>
      </c>
      <c r="B318" s="2" t="str">
        <f t="shared" si="8"/>
        <v>Sb126 m</v>
      </c>
      <c r="C318" s="2" t="s">
        <v>2186</v>
      </c>
      <c r="D318" s="2" t="s">
        <v>55</v>
      </c>
      <c r="E318" s="2">
        <v>126</v>
      </c>
      <c r="F318" s="2" t="s">
        <v>156</v>
      </c>
      <c r="G318" s="2"/>
      <c r="H318" s="26">
        <v>0.1</v>
      </c>
      <c r="I318" s="26">
        <f>VLOOKUP(A318,'Anciens seuils'!$B$2:$D$786,2,FALSE)</f>
        <v>100000</v>
      </c>
      <c r="J318" s="26">
        <f>VLOOKUP(A318,'Nouveaux seuils'!$B$7:$C$796,2,FALSE)</f>
        <v>100000</v>
      </c>
      <c r="K318" s="27" t="s">
        <v>200</v>
      </c>
      <c r="L318" s="27" t="str">
        <f>VLOOKUP(A318,'Anciens seuils'!$B$2:$D$786,3,FALSE)</f>
        <v>NA</v>
      </c>
      <c r="M318" s="27" t="s">
        <v>200</v>
      </c>
      <c r="N318" s="27" t="str">
        <f>VLOOKUP(A318,'Nouveaux seuils'!$B$7:$F$796,5,FALSE)</f>
        <v>NA</v>
      </c>
      <c r="O318" s="28">
        <v>50</v>
      </c>
      <c r="P318" s="28">
        <v>5</v>
      </c>
      <c r="Q318" s="2">
        <v>4</v>
      </c>
      <c r="R318" s="2"/>
      <c r="S318" s="26">
        <v>10</v>
      </c>
      <c r="T318" s="26" t="str">
        <f>VLOOKUP(A318,'Nouveaux seuils'!$B$7:$E$796,3,FALSE)</f>
        <v>/</v>
      </c>
      <c r="U318" s="26" t="str">
        <f>VLOOKUP(A318,'Nouveaux seuils'!$B$7:$E$796,4,FALSE)</f>
        <v>/</v>
      </c>
      <c r="V318" s="30"/>
      <c r="W318" s="27" t="s">
        <v>200</v>
      </c>
      <c r="X318" s="27"/>
      <c r="Y318" s="27"/>
    </row>
    <row r="319" spans="1:25" ht="12.75" customHeight="1">
      <c r="A319" s="2" t="str">
        <f t="shared" si="9"/>
        <v>126Sb</v>
      </c>
      <c r="B319" s="2" t="str">
        <f t="shared" si="8"/>
        <v>Sb126</v>
      </c>
      <c r="C319" s="2" t="s">
        <v>2187</v>
      </c>
      <c r="D319" s="2" t="s">
        <v>55</v>
      </c>
      <c r="E319" s="2">
        <v>126</v>
      </c>
      <c r="F319" s="2"/>
      <c r="G319" s="2"/>
      <c r="H319" s="26">
        <v>0.1</v>
      </c>
      <c r="I319" s="26">
        <f>VLOOKUP(A319,'Anciens seuils'!$B$2:$D$786,2,FALSE)</f>
        <v>100000</v>
      </c>
      <c r="J319" s="26">
        <f>VLOOKUP(A319,'Nouveaux seuils'!$B$7:$C$796,2,FALSE)</f>
        <v>100000</v>
      </c>
      <c r="K319" s="27">
        <v>4000</v>
      </c>
      <c r="L319" s="27">
        <f>VLOOKUP(A319,'Anciens seuils'!$B$2:$D$786,3,FALSE)</f>
        <v>4000000000</v>
      </c>
      <c r="M319" s="27">
        <v>20000</v>
      </c>
      <c r="N319" s="27">
        <f>VLOOKUP(A319,'Nouveaux seuils'!$B$7:$F$796,5,FALSE)</f>
        <v>20000000000</v>
      </c>
      <c r="O319" s="28">
        <v>5</v>
      </c>
      <c r="P319" s="28">
        <v>0.5</v>
      </c>
      <c r="Q319" s="2">
        <v>3</v>
      </c>
      <c r="R319" s="2"/>
      <c r="S319" s="26">
        <v>10</v>
      </c>
      <c r="T319" s="26" t="str">
        <f>VLOOKUP(A319,'Nouveaux seuils'!$B$7:$E$796,3,FALSE)</f>
        <v>/</v>
      </c>
      <c r="U319" s="26" t="str">
        <f>VLOOKUP(A319,'Nouveaux seuils'!$B$7:$E$796,4,FALSE)</f>
        <v>/</v>
      </c>
      <c r="V319" s="30"/>
      <c r="W319" s="27" t="s">
        <v>200</v>
      </c>
      <c r="X319" s="27" t="s">
        <v>200</v>
      </c>
      <c r="Y319" s="27"/>
    </row>
    <row r="320" spans="1:25" ht="12.75" customHeight="1">
      <c r="A320" s="2" t="str">
        <f t="shared" si="9"/>
        <v>126Sn</v>
      </c>
      <c r="B320" s="2" t="str">
        <f t="shared" si="8"/>
        <v>Sn126</v>
      </c>
      <c r="C320" s="2" t="s">
        <v>2188</v>
      </c>
      <c r="D320" s="2" t="s">
        <v>54</v>
      </c>
      <c r="E320" s="2">
        <v>126</v>
      </c>
      <c r="F320" s="2"/>
      <c r="G320" s="2"/>
      <c r="H320" s="26">
        <v>0.1</v>
      </c>
      <c r="I320" s="26">
        <f>VLOOKUP(A320,'Anciens seuils'!$B$2:$D$786,2,FALSE)</f>
        <v>100000</v>
      </c>
      <c r="J320" s="26">
        <f>VLOOKUP(A320,'Nouveaux seuils'!$B$7:$C$796,2,FALSE)</f>
        <v>100000</v>
      </c>
      <c r="K320" s="27">
        <v>6000</v>
      </c>
      <c r="L320" s="27">
        <v>6000000000</v>
      </c>
      <c r="M320" s="27">
        <v>30000</v>
      </c>
      <c r="N320" s="27">
        <f>VLOOKUP(A320,'Nouveaux seuils'!$B$7:$F$796,5,FALSE)</f>
        <v>30000000000</v>
      </c>
      <c r="O320" s="28">
        <v>5</v>
      </c>
      <c r="P320" s="28">
        <v>0.05</v>
      </c>
      <c r="Q320" s="2">
        <v>2</v>
      </c>
      <c r="R320" s="2" t="s">
        <v>17</v>
      </c>
      <c r="S320" s="26">
        <v>10</v>
      </c>
      <c r="T320" s="26" t="str">
        <f>VLOOKUP(A320,'Nouveaux seuils'!$B$7:$E$796,3,FALSE)</f>
        <v>/</v>
      </c>
      <c r="U320" s="26" t="str">
        <f>VLOOKUP(A320,'Nouveaux seuils'!$B$7:$E$796,4,FALSE)</f>
        <v>/</v>
      </c>
      <c r="V320" s="30"/>
      <c r="W320" s="27" t="s">
        <v>129</v>
      </c>
      <c r="X320" s="27" t="s">
        <v>200</v>
      </c>
      <c r="Y320" s="27"/>
    </row>
    <row r="321" spans="1:25" ht="12.75" customHeight="1">
      <c r="A321" s="2" t="str">
        <f t="shared" si="9"/>
        <v>127Cs</v>
      </c>
      <c r="B321" s="2" t="str">
        <f t="shared" si="8"/>
        <v>Cs127</v>
      </c>
      <c r="C321" s="2" t="s">
        <v>2189</v>
      </c>
      <c r="D321" s="2" t="s">
        <v>59</v>
      </c>
      <c r="E321" s="2">
        <v>127</v>
      </c>
      <c r="F321" s="2"/>
      <c r="G321" s="2"/>
      <c r="H321" s="26">
        <v>0.1</v>
      </c>
      <c r="I321" s="26">
        <f>VLOOKUP(A321,'Anciens seuils'!$B$2:$D$786,2,FALSE)</f>
        <v>100000</v>
      </c>
      <c r="J321" s="26">
        <f>VLOOKUP(A321,'Nouveaux seuils'!$B$7:$C$796,2,FALSE)</f>
        <v>100000</v>
      </c>
      <c r="K321" s="27" t="s">
        <v>200</v>
      </c>
      <c r="L321" s="27" t="str">
        <f>VLOOKUP(A321,'Anciens seuils'!$B$2:$D$786,3,FALSE)</f>
        <v>NA</v>
      </c>
      <c r="M321" s="27" t="s">
        <v>200</v>
      </c>
      <c r="N321" s="27" t="str">
        <f>VLOOKUP(A321,'Nouveaux seuils'!$B$7:$F$796,5,FALSE)</f>
        <v>NA</v>
      </c>
      <c r="O321" s="28">
        <v>50</v>
      </c>
      <c r="P321" s="28">
        <v>5</v>
      </c>
      <c r="Q321" s="2">
        <v>4</v>
      </c>
      <c r="R321" s="2"/>
      <c r="S321" s="26">
        <v>100</v>
      </c>
      <c r="T321" s="26" t="str">
        <f>VLOOKUP(A321,'Nouveaux seuils'!$B$7:$E$796,3,FALSE)</f>
        <v>/</v>
      </c>
      <c r="U321" s="26" t="str">
        <f>VLOOKUP(A321,'Nouveaux seuils'!$B$7:$E$796,4,FALSE)</f>
        <v>/</v>
      </c>
      <c r="V321" s="30"/>
      <c r="W321" s="27" t="s">
        <v>200</v>
      </c>
      <c r="X321" s="27"/>
      <c r="Y321" s="27"/>
    </row>
    <row r="322" spans="1:25" ht="12.75" customHeight="1">
      <c r="A322" s="2" t="str">
        <f t="shared" si="9"/>
        <v>127Sb</v>
      </c>
      <c r="B322" s="2" t="str">
        <f t="shared" ref="B322:B385" si="10">TRIM($D322&amp;$E322&amp;" " &amp;$F322&amp;" " &amp;$G322)</f>
        <v>Sb127</v>
      </c>
      <c r="C322" s="2" t="s">
        <v>2190</v>
      </c>
      <c r="D322" s="2" t="s">
        <v>55</v>
      </c>
      <c r="E322" s="2">
        <v>127</v>
      </c>
      <c r="F322" s="2"/>
      <c r="G322" s="2"/>
      <c r="H322" s="26">
        <v>1</v>
      </c>
      <c r="I322" s="26">
        <f>VLOOKUP(A322,'Anciens seuils'!$B$2:$D$786,2,FALSE)</f>
        <v>1000000</v>
      </c>
      <c r="J322" s="26">
        <f>VLOOKUP(A322,'Nouveaux seuils'!$B$7:$C$796,2,FALSE)</f>
        <v>1000000</v>
      </c>
      <c r="K322" s="27" t="s">
        <v>200</v>
      </c>
      <c r="L322" s="27" t="str">
        <f>VLOOKUP(A322,'Anciens seuils'!$B$2:$D$786,3,FALSE)</f>
        <v>NA</v>
      </c>
      <c r="M322" s="27" t="s">
        <v>200</v>
      </c>
      <c r="N322" s="27" t="str">
        <f>VLOOKUP(A322,'Nouveaux seuils'!$B$7:$F$796,5,FALSE)</f>
        <v>NA</v>
      </c>
      <c r="O322" s="28">
        <v>5</v>
      </c>
      <c r="P322" s="28">
        <v>0.5</v>
      </c>
      <c r="Q322" s="2">
        <v>3</v>
      </c>
      <c r="R322" s="2"/>
      <c r="S322" s="26">
        <v>10</v>
      </c>
      <c r="T322" s="26" t="str">
        <f>VLOOKUP(A322,'Nouveaux seuils'!$B$7:$E$796,3,FALSE)</f>
        <v>/</v>
      </c>
      <c r="U322" s="26" t="str">
        <f>VLOOKUP(A322,'Nouveaux seuils'!$B$7:$E$796,4,FALSE)</f>
        <v>/</v>
      </c>
      <c r="V322" s="30"/>
      <c r="W322" s="27" t="s">
        <v>200</v>
      </c>
      <c r="X322" s="27"/>
      <c r="Y322" s="27"/>
    </row>
    <row r="323" spans="1:25" ht="12.75" customHeight="1">
      <c r="A323" s="2" t="str">
        <f t="shared" ref="A323:A386" si="11">TRIM(E323&amp;D323&amp;" " &amp;F323&amp;" " &amp;G323)</f>
        <v>127Sn</v>
      </c>
      <c r="B323" s="2" t="str">
        <f t="shared" si="10"/>
        <v>Sn127</v>
      </c>
      <c r="C323" s="2" t="s">
        <v>2191</v>
      </c>
      <c r="D323" s="2" t="s">
        <v>54</v>
      </c>
      <c r="E323" s="2">
        <v>127</v>
      </c>
      <c r="F323" s="2"/>
      <c r="G323" s="2"/>
      <c r="H323" s="26">
        <v>1</v>
      </c>
      <c r="I323" s="26">
        <f>VLOOKUP(A323,'Anciens seuils'!$B$2:$D$786,2,FALSE)</f>
        <v>1000000</v>
      </c>
      <c r="J323" s="26">
        <f>VLOOKUP(A323,'Nouveaux seuils'!$B$7:$C$796,2,FALSE)</f>
        <v>1000000</v>
      </c>
      <c r="K323" s="27" t="s">
        <v>200</v>
      </c>
      <c r="L323" s="27" t="str">
        <f>VLOOKUP(A323,'Anciens seuils'!$B$2:$D$786,3,FALSE)</f>
        <v>NA</v>
      </c>
      <c r="M323" s="27" t="s">
        <v>200</v>
      </c>
      <c r="N323" s="27" t="str">
        <f>VLOOKUP(A323,'Nouveaux seuils'!$B$7:$F$796,5,FALSE)</f>
        <v>NA</v>
      </c>
      <c r="O323" s="28">
        <v>50</v>
      </c>
      <c r="P323" s="28">
        <v>5</v>
      </c>
      <c r="Q323" s="2">
        <v>4</v>
      </c>
      <c r="R323" s="2"/>
      <c r="S323" s="26">
        <v>10</v>
      </c>
      <c r="T323" s="26" t="str">
        <f>VLOOKUP(A323,'Nouveaux seuils'!$B$7:$E$796,3,FALSE)</f>
        <v>/</v>
      </c>
      <c r="U323" s="26" t="str">
        <f>VLOOKUP(A323,'Nouveaux seuils'!$B$7:$E$796,4,FALSE)</f>
        <v>/</v>
      </c>
      <c r="V323" s="30"/>
      <c r="W323" s="27" t="s">
        <v>200</v>
      </c>
      <c r="X323" s="27"/>
      <c r="Y323" s="27"/>
    </row>
    <row r="324" spans="1:25" ht="12.75" customHeight="1">
      <c r="A324" s="2" t="str">
        <f t="shared" si="11"/>
        <v>127Te m</v>
      </c>
      <c r="B324" s="2" t="str">
        <f t="shared" si="10"/>
        <v>Te127 m</v>
      </c>
      <c r="C324" s="2" t="s">
        <v>2192</v>
      </c>
      <c r="D324" s="2" t="s">
        <v>56</v>
      </c>
      <c r="E324" s="2">
        <v>127</v>
      </c>
      <c r="F324" s="2" t="s">
        <v>156</v>
      </c>
      <c r="G324" s="2"/>
      <c r="H324" s="26">
        <v>10</v>
      </c>
      <c r="I324" s="26">
        <f>VLOOKUP(A324,'Anciens seuils'!$B$2:$D$786,2,FALSE)</f>
        <v>10000000</v>
      </c>
      <c r="J324" s="26">
        <f>VLOOKUP(A324,'Nouveaux seuils'!$B$7:$C$796,2,FALSE)</f>
        <v>10000000</v>
      </c>
      <c r="K324" s="27">
        <v>200000</v>
      </c>
      <c r="L324" s="27">
        <v>200000000000</v>
      </c>
      <c r="M324" s="27">
        <v>3000000</v>
      </c>
      <c r="N324" s="27">
        <f>VLOOKUP(A324,'Nouveaux seuils'!$B$7:$F$796,5,FALSE)</f>
        <v>3000000000000</v>
      </c>
      <c r="O324" s="28">
        <v>5</v>
      </c>
      <c r="P324" s="28">
        <v>0.5</v>
      </c>
      <c r="Q324" s="2">
        <v>3</v>
      </c>
      <c r="R324" s="2"/>
      <c r="S324" s="26">
        <v>1000</v>
      </c>
      <c r="T324" s="26">
        <f>VLOOKUP(A324,'Nouveaux seuils'!$B$7:$E$796,3,FALSE)</f>
        <v>10</v>
      </c>
      <c r="U324" s="26">
        <f>VLOOKUP(A324,'Nouveaux seuils'!$B$7:$E$796,4,FALSE)</f>
        <v>1000</v>
      </c>
      <c r="V324" s="30"/>
      <c r="W324" s="27" t="s">
        <v>129</v>
      </c>
      <c r="X324" s="27" t="s">
        <v>200</v>
      </c>
      <c r="Y324" s="27"/>
    </row>
    <row r="325" spans="1:25" ht="12.75" customHeight="1">
      <c r="A325" s="2" t="str">
        <f t="shared" si="11"/>
        <v>127Te</v>
      </c>
      <c r="B325" s="2" t="str">
        <f t="shared" si="10"/>
        <v>Te127</v>
      </c>
      <c r="C325" s="2" t="s">
        <v>2193</v>
      </c>
      <c r="D325" s="2" t="s">
        <v>56</v>
      </c>
      <c r="E325" s="2">
        <v>127</v>
      </c>
      <c r="F325" s="2"/>
      <c r="G325" s="2"/>
      <c r="H325" s="26">
        <v>1</v>
      </c>
      <c r="I325" s="26">
        <f>VLOOKUP(A325,'Anciens seuils'!$B$2:$D$786,2,FALSE)</f>
        <v>1000000</v>
      </c>
      <c r="J325" s="26">
        <f>VLOOKUP(A325,'Nouveaux seuils'!$B$7:$C$796,2,FALSE)</f>
        <v>1000000</v>
      </c>
      <c r="K325" s="27">
        <v>200000</v>
      </c>
      <c r="L325" s="27">
        <f>VLOOKUP(A325,'Anciens seuils'!$B$2:$D$786,3,FALSE)</f>
        <v>200000000000</v>
      </c>
      <c r="M325" s="27">
        <v>10000000</v>
      </c>
      <c r="N325" s="27">
        <f>VLOOKUP(A325,'Nouveaux seuils'!$B$7:$F$796,5,FALSE)</f>
        <v>10000000000000</v>
      </c>
      <c r="O325" s="28">
        <v>50</v>
      </c>
      <c r="P325" s="28">
        <v>5</v>
      </c>
      <c r="Q325" s="2">
        <v>4</v>
      </c>
      <c r="R325" s="2"/>
      <c r="S325" s="26">
        <v>1000</v>
      </c>
      <c r="T325" s="26">
        <f>VLOOKUP(A325,'Nouveaux seuils'!$B$7:$E$796,3,FALSE)</f>
        <v>1000</v>
      </c>
      <c r="U325" s="26">
        <f>VLOOKUP(A325,'Nouveaux seuils'!$B$7:$E$796,4,FALSE)</f>
        <v>1000</v>
      </c>
      <c r="V325" s="30"/>
      <c r="W325" s="27" t="s">
        <v>200</v>
      </c>
      <c r="X325" s="27" t="s">
        <v>200</v>
      </c>
      <c r="Y325" s="27"/>
    </row>
    <row r="326" spans="1:25" ht="12.75" customHeight="1">
      <c r="A326" s="2" t="str">
        <f t="shared" si="11"/>
        <v>127Xe</v>
      </c>
      <c r="B326" s="2" t="str">
        <f t="shared" si="10"/>
        <v>Xe127</v>
      </c>
      <c r="C326" s="2" t="s">
        <v>2194</v>
      </c>
      <c r="D326" s="2" t="s">
        <v>58</v>
      </c>
      <c r="E326" s="2">
        <v>127</v>
      </c>
      <c r="F326" s="2"/>
      <c r="G326" s="2"/>
      <c r="H326" s="26">
        <v>0.1</v>
      </c>
      <c r="I326" s="26">
        <f>VLOOKUP(A326,'Anciens seuils'!$B$2:$D$786,2,FALSE)</f>
        <v>100000</v>
      </c>
      <c r="J326" s="26">
        <f>VLOOKUP(A326,'Nouveaux seuils'!$B$7:$C$796,2,FALSE)</f>
        <v>100000</v>
      </c>
      <c r="K326" s="27">
        <v>40000</v>
      </c>
      <c r="L326" s="27">
        <f>VLOOKUP(A326,'Anciens seuils'!$B$2:$D$786,3,FALSE)</f>
        <v>40000000000</v>
      </c>
      <c r="M326" s="27">
        <v>300000</v>
      </c>
      <c r="N326" s="27">
        <f>VLOOKUP(A326,'Nouveaux seuils'!$B$7:$F$796,5,FALSE)</f>
        <v>300000000000</v>
      </c>
      <c r="O326" s="28">
        <v>50</v>
      </c>
      <c r="P326" s="28">
        <v>5</v>
      </c>
      <c r="Q326" s="2">
        <v>4</v>
      </c>
      <c r="R326" s="2"/>
      <c r="S326" s="26">
        <v>1000</v>
      </c>
      <c r="T326" s="26" t="str">
        <f>VLOOKUP(A326,'Nouveaux seuils'!$B$7:$E$796,3,FALSE)</f>
        <v>/</v>
      </c>
      <c r="U326" s="26" t="str">
        <f>VLOOKUP(A326,'Nouveaux seuils'!$B$7:$E$796,4,FALSE)</f>
        <v>/</v>
      </c>
      <c r="V326" s="30"/>
      <c r="W326" s="27" t="s">
        <v>200</v>
      </c>
      <c r="X326" s="27" t="s">
        <v>200</v>
      </c>
      <c r="Y326" s="27"/>
    </row>
    <row r="327" spans="1:25" ht="12.75" customHeight="1">
      <c r="A327" s="2" t="str">
        <f t="shared" si="11"/>
        <v>128Ba</v>
      </c>
      <c r="B327" s="2" t="str">
        <f t="shared" si="10"/>
        <v>Ba128</v>
      </c>
      <c r="C327" s="2" t="s">
        <v>2195</v>
      </c>
      <c r="D327" s="2" t="s">
        <v>60</v>
      </c>
      <c r="E327" s="2">
        <v>128</v>
      </c>
      <c r="F327" s="2"/>
      <c r="G327" s="2"/>
      <c r="H327" s="26">
        <v>10</v>
      </c>
      <c r="I327" s="26">
        <f>VLOOKUP(A327,'Anciens seuils'!$B$2:$D$786,2,FALSE)</f>
        <v>10000000</v>
      </c>
      <c r="J327" s="26">
        <f>VLOOKUP(A327,'Nouveaux seuils'!$B$7:$C$796,2,FALSE)</f>
        <v>10000000</v>
      </c>
      <c r="K327" s="27" t="s">
        <v>200</v>
      </c>
      <c r="L327" s="27" t="str">
        <f>VLOOKUP(A327,'Anciens seuils'!$B$2:$D$786,3,FALSE)</f>
        <v>NA</v>
      </c>
      <c r="M327" s="27" t="s">
        <v>200</v>
      </c>
      <c r="N327" s="27" t="str">
        <f>VLOOKUP(A327,'Nouveaux seuils'!$B$7:$F$796,5,FALSE)</f>
        <v>NA</v>
      </c>
      <c r="O327" s="28">
        <v>5</v>
      </c>
      <c r="P327" s="28">
        <v>0.5</v>
      </c>
      <c r="Q327" s="2">
        <v>3</v>
      </c>
      <c r="R327" s="2"/>
      <c r="S327" s="26">
        <v>100</v>
      </c>
      <c r="T327" s="26" t="str">
        <f>VLOOKUP(A327,'Nouveaux seuils'!$B$7:$E$796,3,FALSE)</f>
        <v>/</v>
      </c>
      <c r="U327" s="26" t="str">
        <f>VLOOKUP(A327,'Nouveaux seuils'!$B$7:$E$796,4,FALSE)</f>
        <v>/</v>
      </c>
      <c r="V327" s="30"/>
      <c r="W327" s="27" t="s">
        <v>200</v>
      </c>
      <c r="X327" s="27"/>
      <c r="Y327" s="27"/>
    </row>
    <row r="328" spans="1:25" ht="12.75" customHeight="1">
      <c r="A328" s="2" t="str">
        <f t="shared" si="11"/>
        <v>128I</v>
      </c>
      <c r="B328" s="2" t="str">
        <f t="shared" si="10"/>
        <v>I128</v>
      </c>
      <c r="C328" s="2" t="s">
        <v>2196</v>
      </c>
      <c r="D328" s="2" t="s">
        <v>57</v>
      </c>
      <c r="E328" s="2">
        <v>128</v>
      </c>
      <c r="F328" s="2"/>
      <c r="G328" s="2"/>
      <c r="H328" s="26">
        <v>0.1</v>
      </c>
      <c r="I328" s="26">
        <f>VLOOKUP(A328,'Anciens seuils'!$B$2:$D$786,2,FALSE)</f>
        <v>100000</v>
      </c>
      <c r="J328" s="26">
        <f>VLOOKUP(A328,'Nouveaux seuils'!$B$7:$C$796,2,FALSE)</f>
        <v>100000</v>
      </c>
      <c r="K328" s="27" t="s">
        <v>200</v>
      </c>
      <c r="L328" s="27" t="str">
        <f>VLOOKUP(A328,'Anciens seuils'!$B$2:$D$786,3,FALSE)</f>
        <v>NA</v>
      </c>
      <c r="M328" s="27" t="s">
        <v>200</v>
      </c>
      <c r="N328" s="27" t="str">
        <f>VLOOKUP(A328,'Nouveaux seuils'!$B$7:$F$796,5,FALSE)</f>
        <v>NA</v>
      </c>
      <c r="O328" s="28">
        <v>50</v>
      </c>
      <c r="P328" s="28">
        <v>5</v>
      </c>
      <c r="Q328" s="2">
        <v>4</v>
      </c>
      <c r="R328" s="2"/>
      <c r="S328" s="26">
        <v>100</v>
      </c>
      <c r="T328" s="26" t="str">
        <f>VLOOKUP(A328,'Nouveaux seuils'!$B$7:$E$796,3,FALSE)</f>
        <v>/</v>
      </c>
      <c r="U328" s="26" t="str">
        <f>VLOOKUP(A328,'Nouveaux seuils'!$B$7:$E$796,4,FALSE)</f>
        <v>/</v>
      </c>
      <c r="V328" s="30"/>
      <c r="W328" s="27" t="s">
        <v>200</v>
      </c>
      <c r="X328" s="27"/>
      <c r="Y328" s="27"/>
    </row>
    <row r="329" spans="1:25" ht="12.75" customHeight="1">
      <c r="A329" s="2" t="str">
        <f t="shared" si="11"/>
        <v>128Sb (2)</v>
      </c>
      <c r="B329" s="2" t="str">
        <f t="shared" si="10"/>
        <v>Sb128 (2)</v>
      </c>
      <c r="C329" s="2" t="s">
        <v>2197</v>
      </c>
      <c r="D329" s="2" t="s">
        <v>55</v>
      </c>
      <c r="E329" s="2">
        <v>128</v>
      </c>
      <c r="F329" s="13" t="s">
        <v>164</v>
      </c>
      <c r="G329" s="2"/>
      <c r="H329" s="26">
        <v>0.1</v>
      </c>
      <c r="I329" s="26">
        <f>VLOOKUP(A329,'Anciens seuils'!$B$2:$D$786,2,FALSE)</f>
        <v>100000</v>
      </c>
      <c r="J329" s="26">
        <f>VLOOKUP(A329,'Nouveaux seuils'!$B$7:$C$796,2,FALSE)</f>
        <v>100000</v>
      </c>
      <c r="K329" s="27" t="s">
        <v>200</v>
      </c>
      <c r="L329" s="27" t="str">
        <f>VLOOKUP(A329,'Anciens seuils'!$B$2:$D$786,3,FALSE)</f>
        <v>NA</v>
      </c>
      <c r="M329" s="27" t="s">
        <v>200</v>
      </c>
      <c r="N329" s="27" t="str">
        <f>VLOOKUP(A329,'Nouveaux seuils'!$B$7:$F$796,5,FALSE)</f>
        <v>NA</v>
      </c>
      <c r="O329" s="28">
        <v>50</v>
      </c>
      <c r="P329" s="28">
        <v>5</v>
      </c>
      <c r="Q329" s="2">
        <v>4</v>
      </c>
      <c r="R329" s="2" t="s">
        <v>117</v>
      </c>
      <c r="S329" s="26">
        <v>10</v>
      </c>
      <c r="T329" s="26" t="str">
        <f>VLOOKUP(A329,'Nouveaux seuils'!$B$7:$E$796,3,FALSE)</f>
        <v>/</v>
      </c>
      <c r="U329" s="26" t="str">
        <f>VLOOKUP(A329,'Nouveaux seuils'!$B$7:$E$796,4,FALSE)</f>
        <v>/</v>
      </c>
      <c r="V329" s="30"/>
      <c r="W329" s="27" t="s">
        <v>117</v>
      </c>
      <c r="X329" s="27"/>
      <c r="Y329" s="27"/>
    </row>
    <row r="330" spans="1:25" ht="12.75" customHeight="1">
      <c r="A330" s="2" t="str">
        <f t="shared" si="11"/>
        <v>128Sb (1)</v>
      </c>
      <c r="B330" s="2" t="str">
        <f t="shared" si="10"/>
        <v>Sb128 (1)</v>
      </c>
      <c r="C330" s="2" t="s">
        <v>2198</v>
      </c>
      <c r="D330" s="2" t="s">
        <v>55</v>
      </c>
      <c r="E330" s="2">
        <v>128</v>
      </c>
      <c r="F330" s="13" t="s">
        <v>163</v>
      </c>
      <c r="G330" s="2"/>
      <c r="H330" s="26">
        <v>0.1</v>
      </c>
      <c r="I330" s="26">
        <f>VLOOKUP(A330,'Anciens seuils'!$B$2:$D$786,2,FALSE)</f>
        <v>100000</v>
      </c>
      <c r="J330" s="26">
        <f>VLOOKUP(A330,'Nouveaux seuils'!$B$7:$C$796,2,FALSE)</f>
        <v>100000</v>
      </c>
      <c r="K330" s="27" t="s">
        <v>200</v>
      </c>
      <c r="L330" s="27" t="str">
        <f>VLOOKUP(A330,'Anciens seuils'!$B$2:$D$786,3,FALSE)</f>
        <v>NA</v>
      </c>
      <c r="M330" s="27" t="s">
        <v>200</v>
      </c>
      <c r="N330" s="27" t="str">
        <f>VLOOKUP(A330,'Nouveaux seuils'!$B$7:$F$796,5,FALSE)</f>
        <v>NA</v>
      </c>
      <c r="O330" s="28">
        <v>5</v>
      </c>
      <c r="P330" s="28">
        <v>0.5</v>
      </c>
      <c r="Q330" s="2">
        <v>3</v>
      </c>
      <c r="R330" s="2" t="s">
        <v>116</v>
      </c>
      <c r="S330" s="26">
        <v>10</v>
      </c>
      <c r="T330" s="26" t="str">
        <f>VLOOKUP(A330,'Nouveaux seuils'!$B$7:$E$796,3,FALSE)</f>
        <v>/</v>
      </c>
      <c r="U330" s="26" t="str">
        <f>VLOOKUP(A330,'Nouveaux seuils'!$B$7:$E$796,4,FALSE)</f>
        <v>/</v>
      </c>
      <c r="V330" s="30"/>
      <c r="W330" s="27" t="s">
        <v>116</v>
      </c>
      <c r="X330" s="27"/>
      <c r="Y330" s="27"/>
    </row>
    <row r="331" spans="1:25" ht="12.75" customHeight="1">
      <c r="A331" s="2" t="str">
        <f t="shared" si="11"/>
        <v>128Sn</v>
      </c>
      <c r="B331" s="2" t="str">
        <f t="shared" si="10"/>
        <v>Sn128</v>
      </c>
      <c r="C331" s="2" t="s">
        <v>2199</v>
      </c>
      <c r="D331" s="2" t="s">
        <v>54</v>
      </c>
      <c r="E331" s="2">
        <v>128</v>
      </c>
      <c r="F331" s="2"/>
      <c r="G331" s="2"/>
      <c r="H331" s="26">
        <v>1</v>
      </c>
      <c r="I331" s="26">
        <f>VLOOKUP(A331,'Anciens seuils'!$B$2:$D$786,2,FALSE)</f>
        <v>1000000</v>
      </c>
      <c r="J331" s="26">
        <f>VLOOKUP(A331,'Nouveaux seuils'!$B$7:$C$796,2,FALSE)</f>
        <v>1000000</v>
      </c>
      <c r="K331" s="27" t="s">
        <v>200</v>
      </c>
      <c r="L331" s="27" t="str">
        <f>VLOOKUP(A331,'Anciens seuils'!$B$2:$D$786,3,FALSE)</f>
        <v>NA</v>
      </c>
      <c r="M331" s="27" t="s">
        <v>200</v>
      </c>
      <c r="N331" s="27" t="str">
        <f>VLOOKUP(A331,'Nouveaux seuils'!$B$7:$F$796,5,FALSE)</f>
        <v>NA</v>
      </c>
      <c r="O331" s="28">
        <v>50</v>
      </c>
      <c r="P331" s="28">
        <v>5</v>
      </c>
      <c r="Q331" s="2">
        <v>4</v>
      </c>
      <c r="R331" s="2"/>
      <c r="S331" s="26">
        <v>10</v>
      </c>
      <c r="T331" s="26" t="str">
        <f>VLOOKUP(A331,'Nouveaux seuils'!$B$7:$E$796,3,FALSE)</f>
        <v>/</v>
      </c>
      <c r="U331" s="26" t="str">
        <f>VLOOKUP(A331,'Nouveaux seuils'!$B$7:$E$796,4,FALSE)</f>
        <v>/</v>
      </c>
      <c r="V331" s="30"/>
      <c r="W331" s="27" t="s">
        <v>200</v>
      </c>
      <c r="X331" s="27"/>
      <c r="Y331" s="27"/>
    </row>
    <row r="332" spans="1:25" ht="12.75" customHeight="1">
      <c r="A332" s="2" t="str">
        <f t="shared" si="11"/>
        <v>129Cs</v>
      </c>
      <c r="B332" s="2" t="str">
        <f t="shared" si="10"/>
        <v>Cs129</v>
      </c>
      <c r="C332" s="2" t="s">
        <v>2200</v>
      </c>
      <c r="D332" s="2" t="s">
        <v>59</v>
      </c>
      <c r="E332" s="2">
        <v>129</v>
      </c>
      <c r="F332" s="2"/>
      <c r="G332" s="2"/>
      <c r="H332" s="26">
        <v>0.1</v>
      </c>
      <c r="I332" s="26">
        <f>VLOOKUP(A332,'Anciens seuils'!$B$2:$D$786,2,FALSE)</f>
        <v>100000</v>
      </c>
      <c r="J332" s="26">
        <f>VLOOKUP(A332,'Nouveaux seuils'!$B$7:$C$796,2,FALSE)</f>
        <v>100000</v>
      </c>
      <c r="K332" s="27">
        <v>40000</v>
      </c>
      <c r="L332" s="27">
        <f>VLOOKUP(A332,'Anciens seuils'!$B$2:$D$786,3,FALSE)</f>
        <v>40000000000</v>
      </c>
      <c r="M332" s="27">
        <v>300000</v>
      </c>
      <c r="N332" s="27">
        <f>VLOOKUP(A332,'Nouveaux seuils'!$B$7:$F$796,5,FALSE)</f>
        <v>300000000000</v>
      </c>
      <c r="O332" s="28">
        <v>50</v>
      </c>
      <c r="P332" s="28">
        <v>5</v>
      </c>
      <c r="Q332" s="2">
        <v>4</v>
      </c>
      <c r="R332" s="2"/>
      <c r="S332" s="26">
        <v>100</v>
      </c>
      <c r="T332" s="26">
        <f>VLOOKUP(A332,'Nouveaux seuils'!$B$7:$E$796,3,FALSE)</f>
        <v>10</v>
      </c>
      <c r="U332" s="26">
        <f>VLOOKUP(A332,'Nouveaux seuils'!$B$7:$E$796,4,FALSE)</f>
        <v>100</v>
      </c>
      <c r="V332" s="30"/>
      <c r="W332" s="27" t="s">
        <v>200</v>
      </c>
      <c r="X332" s="27" t="s">
        <v>200</v>
      </c>
      <c r="Y332" s="27"/>
    </row>
    <row r="333" spans="1:25" ht="12.75" customHeight="1">
      <c r="A333" s="2" t="str">
        <f t="shared" si="11"/>
        <v>129I</v>
      </c>
      <c r="B333" s="2" t="str">
        <f t="shared" si="10"/>
        <v>I129</v>
      </c>
      <c r="C333" s="2" t="s">
        <v>2201</v>
      </c>
      <c r="D333" s="2" t="s">
        <v>57</v>
      </c>
      <c r="E333" s="2">
        <v>129</v>
      </c>
      <c r="F333" s="2"/>
      <c r="G333" s="2"/>
      <c r="H333" s="26">
        <v>0.1</v>
      </c>
      <c r="I333" s="26">
        <f>VLOOKUP(A333,'Anciens seuils'!$B$2:$D$786,2,FALSE)</f>
        <v>100000</v>
      </c>
      <c r="J333" s="26">
        <f>VLOOKUP(A333,'Nouveaux seuils'!$B$7:$C$796,2,FALSE)</f>
        <v>100000</v>
      </c>
      <c r="K333" s="27" t="s">
        <v>166</v>
      </c>
      <c r="L333" s="27" t="str">
        <f>VLOOKUP(A333,'Anciens seuils'!$B$2:$D$786,3,FALSE)</f>
        <v>Illimité</v>
      </c>
      <c r="M333" s="27" t="s">
        <v>166</v>
      </c>
      <c r="N333" s="27" t="str">
        <f>VLOOKUP(A333,'Nouveaux seuils'!$B$7:$F$796,5,FALSE)</f>
        <v>NA</v>
      </c>
      <c r="O333" s="28">
        <v>50</v>
      </c>
      <c r="P333" s="28">
        <v>5</v>
      </c>
      <c r="Q333" s="2">
        <v>4</v>
      </c>
      <c r="R333" s="2"/>
      <c r="S333" s="26">
        <v>100</v>
      </c>
      <c r="T333" s="26">
        <f>VLOOKUP(A333,'Nouveaux seuils'!$B$7:$E$796,3,FALSE)</f>
        <v>0.01</v>
      </c>
      <c r="U333" s="26">
        <f>VLOOKUP(A333,'Nouveaux seuils'!$B$7:$E$796,4,FALSE)</f>
        <v>100</v>
      </c>
      <c r="V333" s="30"/>
      <c r="W333" s="27" t="s">
        <v>200</v>
      </c>
      <c r="X333" s="27" t="s">
        <v>152</v>
      </c>
      <c r="Y333" s="27"/>
    </row>
    <row r="334" spans="1:25" ht="12.75" customHeight="1">
      <c r="A334" s="2" t="str">
        <f t="shared" si="11"/>
        <v>129Sb</v>
      </c>
      <c r="B334" s="2" t="str">
        <f t="shared" si="10"/>
        <v>Sb129</v>
      </c>
      <c r="C334" s="2" t="s">
        <v>2202</v>
      </c>
      <c r="D334" s="2" t="s">
        <v>55</v>
      </c>
      <c r="E334" s="2">
        <v>129</v>
      </c>
      <c r="F334" s="2"/>
      <c r="G334" s="2"/>
      <c r="H334" s="26">
        <v>1</v>
      </c>
      <c r="I334" s="26">
        <f>VLOOKUP(A334,'Anciens seuils'!$B$2:$D$786,2,FALSE)</f>
        <v>1000000</v>
      </c>
      <c r="J334" s="26">
        <f>VLOOKUP(A334,'Nouveaux seuils'!$B$7:$C$796,2,FALSE)</f>
        <v>1000000</v>
      </c>
      <c r="K334" s="27" t="s">
        <v>200</v>
      </c>
      <c r="L334" s="27" t="str">
        <f>VLOOKUP(A334,'Anciens seuils'!$B$2:$D$786,3,FALSE)</f>
        <v>NA</v>
      </c>
      <c r="M334" s="27" t="s">
        <v>200</v>
      </c>
      <c r="N334" s="27" t="str">
        <f>VLOOKUP(A334,'Nouveaux seuils'!$B$7:$F$796,5,FALSE)</f>
        <v>NA</v>
      </c>
      <c r="O334" s="28">
        <v>5</v>
      </c>
      <c r="P334" s="28">
        <v>0.5</v>
      </c>
      <c r="Q334" s="2">
        <v>3</v>
      </c>
      <c r="R334" s="2"/>
      <c r="S334" s="26">
        <v>10</v>
      </c>
      <c r="T334" s="26" t="str">
        <f>VLOOKUP(A334,'Nouveaux seuils'!$B$7:$E$796,3,FALSE)</f>
        <v>/</v>
      </c>
      <c r="U334" s="26" t="str">
        <f>VLOOKUP(A334,'Nouveaux seuils'!$B$7:$E$796,4,FALSE)</f>
        <v>/</v>
      </c>
      <c r="V334" s="30"/>
      <c r="W334" s="27" t="s">
        <v>200</v>
      </c>
      <c r="X334" s="27"/>
      <c r="Y334" s="27"/>
    </row>
    <row r="335" spans="1:25" ht="12.75" customHeight="1">
      <c r="A335" s="2" t="str">
        <f t="shared" si="11"/>
        <v>129Te m</v>
      </c>
      <c r="B335" s="2" t="str">
        <f t="shared" si="10"/>
        <v>Te129 m</v>
      </c>
      <c r="C335" s="2" t="s">
        <v>2203</v>
      </c>
      <c r="D335" s="2" t="s">
        <v>56</v>
      </c>
      <c r="E335" s="2">
        <v>129</v>
      </c>
      <c r="F335" s="2" t="s">
        <v>156</v>
      </c>
      <c r="G335" s="2"/>
      <c r="H335" s="26">
        <v>1</v>
      </c>
      <c r="I335" s="26">
        <f>VLOOKUP(A335,'Anciens seuils'!$B$2:$D$786,2,FALSE)</f>
        <v>1000000</v>
      </c>
      <c r="J335" s="26">
        <f>VLOOKUP(A335,'Nouveaux seuils'!$B$7:$C$796,2,FALSE)</f>
        <v>1000000</v>
      </c>
      <c r="K335" s="27">
        <v>8000</v>
      </c>
      <c r="L335" s="27">
        <v>8000000000</v>
      </c>
      <c r="M335" s="27">
        <v>1000000</v>
      </c>
      <c r="N335" s="27">
        <f>VLOOKUP(A335,'Nouveaux seuils'!$B$7:$F$796,5,FALSE)</f>
        <v>1000000000000</v>
      </c>
      <c r="O335" s="28">
        <v>5</v>
      </c>
      <c r="P335" s="28">
        <v>0.5</v>
      </c>
      <c r="Q335" s="2">
        <v>3</v>
      </c>
      <c r="R335" s="2"/>
      <c r="S335" s="26">
        <v>1000</v>
      </c>
      <c r="T335" s="26">
        <f>VLOOKUP(A335,'Nouveaux seuils'!$B$7:$E$796,3,FALSE)</f>
        <v>10</v>
      </c>
      <c r="U335" s="26">
        <f>VLOOKUP(A335,'Nouveaux seuils'!$B$7:$E$796,4,FALSE)</f>
        <v>1000</v>
      </c>
      <c r="V335" s="30"/>
      <c r="W335" s="27" t="s">
        <v>129</v>
      </c>
      <c r="X335" s="27" t="s">
        <v>200</v>
      </c>
      <c r="Y335" s="27"/>
    </row>
    <row r="336" spans="1:25" ht="12.75" customHeight="1">
      <c r="A336" s="2" t="str">
        <f t="shared" si="11"/>
        <v>129Te</v>
      </c>
      <c r="B336" s="2" t="str">
        <f t="shared" si="10"/>
        <v>Te129</v>
      </c>
      <c r="C336" s="2" t="s">
        <v>2204</v>
      </c>
      <c r="D336" s="2" t="s">
        <v>56</v>
      </c>
      <c r="E336" s="2">
        <v>129</v>
      </c>
      <c r="F336" s="2"/>
      <c r="G336" s="2"/>
      <c r="H336" s="26">
        <v>1</v>
      </c>
      <c r="I336" s="26">
        <f>VLOOKUP(A336,'Anciens seuils'!$B$2:$D$786,2,FALSE)</f>
        <v>1000000</v>
      </c>
      <c r="J336" s="26">
        <f>VLOOKUP(A336,'Nouveaux seuils'!$B$7:$C$796,2,FALSE)</f>
        <v>1000000</v>
      </c>
      <c r="K336" s="27">
        <v>7000</v>
      </c>
      <c r="L336" s="27">
        <f>VLOOKUP(A336,'Anciens seuils'!$B$2:$D$786,3,FALSE)</f>
        <v>7000000000</v>
      </c>
      <c r="M336" s="27">
        <v>1000000</v>
      </c>
      <c r="N336" s="27">
        <f>VLOOKUP(A336,'Nouveaux seuils'!$B$7:$F$796,5,FALSE)</f>
        <v>1000000000000</v>
      </c>
      <c r="O336" s="28">
        <v>50</v>
      </c>
      <c r="P336" s="28">
        <v>5</v>
      </c>
      <c r="Q336" s="2">
        <v>4</v>
      </c>
      <c r="R336" s="2"/>
      <c r="S336" s="26">
        <v>100</v>
      </c>
      <c r="T336" s="26">
        <f>VLOOKUP(A336,'Nouveaux seuils'!$B$7:$E$796,3,FALSE)</f>
        <v>100</v>
      </c>
      <c r="U336" s="26">
        <f>VLOOKUP(A336,'Nouveaux seuils'!$B$7:$E$796,4,FALSE)</f>
        <v>100</v>
      </c>
      <c r="V336" s="30"/>
      <c r="W336" s="27" t="s">
        <v>200</v>
      </c>
      <c r="X336" s="27" t="s">
        <v>200</v>
      </c>
      <c r="Y336" s="27"/>
    </row>
    <row r="337" spans="1:25" ht="12.75" customHeight="1">
      <c r="A337" s="2" t="str">
        <f t="shared" si="11"/>
        <v>129Xe m</v>
      </c>
      <c r="B337" s="2" t="str">
        <f t="shared" si="10"/>
        <v>Xe129 m</v>
      </c>
      <c r="C337" s="2" t="s">
        <v>2205</v>
      </c>
      <c r="D337" s="2" t="s">
        <v>58</v>
      </c>
      <c r="E337" s="2">
        <v>129</v>
      </c>
      <c r="F337" s="2" t="s">
        <v>156</v>
      </c>
      <c r="G337" s="2"/>
      <c r="H337" s="26">
        <v>0.01</v>
      </c>
      <c r="I337" s="26">
        <f>VLOOKUP(A337,'Anciens seuils'!$B$2:$D$786,2,FALSE)</f>
        <v>10000</v>
      </c>
      <c r="J337" s="26">
        <f>VLOOKUP(A337,'Nouveaux seuils'!$B$7:$C$796,2,FALSE)</f>
        <v>10000</v>
      </c>
      <c r="K337" s="27" t="s">
        <v>200</v>
      </c>
      <c r="L337" s="27" t="str">
        <f>VLOOKUP(A337,'Anciens seuils'!$B$2:$D$786,3,FALSE)</f>
        <v>NA</v>
      </c>
      <c r="M337" s="27" t="s">
        <v>200</v>
      </c>
      <c r="N337" s="27" t="str">
        <f>VLOOKUP(A337,'Nouveaux seuils'!$B$7:$F$796,5,FALSE)</f>
        <v>NA</v>
      </c>
      <c r="O337" s="28">
        <v>50</v>
      </c>
      <c r="P337" s="28">
        <v>5</v>
      </c>
      <c r="Q337" s="2">
        <v>4</v>
      </c>
      <c r="R337" s="2"/>
      <c r="S337" s="26">
        <v>1000</v>
      </c>
      <c r="T337" s="26" t="str">
        <f>VLOOKUP(A337,'Nouveaux seuils'!$B$7:$E$796,3,FALSE)</f>
        <v>/</v>
      </c>
      <c r="U337" s="26" t="str">
        <f>VLOOKUP(A337,'Nouveaux seuils'!$B$7:$E$796,4,FALSE)</f>
        <v>/</v>
      </c>
      <c r="V337" s="30"/>
      <c r="W337" s="27" t="s">
        <v>200</v>
      </c>
      <c r="X337" s="27"/>
      <c r="Y337" s="27"/>
    </row>
    <row r="338" spans="1:25" ht="12.75" customHeight="1">
      <c r="A338" s="2" t="str">
        <f t="shared" si="11"/>
        <v>130Cs</v>
      </c>
      <c r="B338" s="2" t="str">
        <f t="shared" si="10"/>
        <v>Cs130</v>
      </c>
      <c r="C338" s="2" t="s">
        <v>2206</v>
      </c>
      <c r="D338" s="2" t="s">
        <v>59</v>
      </c>
      <c r="E338" s="2">
        <v>130</v>
      </c>
      <c r="F338" s="2"/>
      <c r="G338" s="2"/>
      <c r="H338" s="26">
        <v>1</v>
      </c>
      <c r="I338" s="26">
        <f>VLOOKUP(A338,'Anciens seuils'!$B$2:$D$786,2,FALSE)</f>
        <v>1000000</v>
      </c>
      <c r="J338" s="26">
        <f>VLOOKUP(A338,'Nouveaux seuils'!$B$7:$C$796,2,FALSE)</f>
        <v>1000000</v>
      </c>
      <c r="K338" s="27" t="s">
        <v>200</v>
      </c>
      <c r="L338" s="27" t="str">
        <f>VLOOKUP(A338,'Anciens seuils'!$B$2:$D$786,3,FALSE)</f>
        <v>NA</v>
      </c>
      <c r="M338" s="27" t="s">
        <v>200</v>
      </c>
      <c r="N338" s="27" t="str">
        <f>VLOOKUP(A338,'Nouveaux seuils'!$B$7:$F$796,5,FALSE)</f>
        <v>NA</v>
      </c>
      <c r="O338" s="28">
        <v>50</v>
      </c>
      <c r="P338" s="28">
        <v>5</v>
      </c>
      <c r="Q338" s="2">
        <v>4</v>
      </c>
      <c r="R338" s="2"/>
      <c r="S338" s="26">
        <v>100</v>
      </c>
      <c r="T338" s="26" t="str">
        <f>VLOOKUP(A338,'Nouveaux seuils'!$B$7:$E$796,3,FALSE)</f>
        <v>/</v>
      </c>
      <c r="U338" s="26" t="str">
        <f>VLOOKUP(A338,'Nouveaux seuils'!$B$7:$E$796,4,FALSE)</f>
        <v>/</v>
      </c>
      <c r="V338" s="30"/>
      <c r="W338" s="27" t="s">
        <v>200</v>
      </c>
      <c r="X338" s="27"/>
      <c r="Y338" s="27"/>
    </row>
    <row r="339" spans="1:25" ht="12.75" customHeight="1">
      <c r="A339" s="2" t="str">
        <f t="shared" si="11"/>
        <v>130I</v>
      </c>
      <c r="B339" s="2" t="str">
        <f t="shared" si="10"/>
        <v>I130</v>
      </c>
      <c r="C339" s="2" t="s">
        <v>2207</v>
      </c>
      <c r="D339" s="2" t="s">
        <v>57</v>
      </c>
      <c r="E339" s="2">
        <v>130</v>
      </c>
      <c r="F339" s="2"/>
      <c r="G339" s="2"/>
      <c r="H339" s="26">
        <v>1</v>
      </c>
      <c r="I339" s="26">
        <f>VLOOKUP(A339,'Anciens seuils'!$B$2:$D$786,2,FALSE)</f>
        <v>1000000</v>
      </c>
      <c r="J339" s="26">
        <f>VLOOKUP(A339,'Nouveaux seuils'!$B$7:$C$796,2,FALSE)</f>
        <v>1000000</v>
      </c>
      <c r="K339" s="27" t="s">
        <v>200</v>
      </c>
      <c r="L339" s="27" t="str">
        <f>VLOOKUP(A339,'Anciens seuils'!$B$2:$D$786,3,FALSE)</f>
        <v>NA</v>
      </c>
      <c r="M339" s="27" t="s">
        <v>200</v>
      </c>
      <c r="N339" s="27" t="str">
        <f>VLOOKUP(A339,'Nouveaux seuils'!$B$7:$F$796,5,FALSE)</f>
        <v>NA</v>
      </c>
      <c r="O339" s="28">
        <v>5</v>
      </c>
      <c r="P339" s="28">
        <v>0.5</v>
      </c>
      <c r="Q339" s="2">
        <v>3</v>
      </c>
      <c r="R339" s="2"/>
      <c r="S339" s="26">
        <v>10</v>
      </c>
      <c r="T339" s="26">
        <f>VLOOKUP(A339,'Nouveaux seuils'!$B$7:$E$796,3,FALSE)</f>
        <v>10</v>
      </c>
      <c r="U339" s="26">
        <f>VLOOKUP(A339,'Nouveaux seuils'!$B$7:$E$796,4,FALSE)</f>
        <v>10</v>
      </c>
      <c r="V339" s="30"/>
      <c r="W339" s="27" t="s">
        <v>200</v>
      </c>
      <c r="X339" s="27"/>
      <c r="Y339" s="27"/>
    </row>
    <row r="340" spans="1:25" ht="12.75" customHeight="1">
      <c r="A340" s="2" t="str">
        <f t="shared" si="11"/>
        <v>130Sb</v>
      </c>
      <c r="B340" s="2" t="str">
        <f t="shared" si="10"/>
        <v>Sb130</v>
      </c>
      <c r="C340" s="2" t="s">
        <v>2208</v>
      </c>
      <c r="D340" s="2" t="s">
        <v>55</v>
      </c>
      <c r="E340" s="2">
        <v>130</v>
      </c>
      <c r="F340" s="2"/>
      <c r="G340" s="2"/>
      <c r="H340" s="26">
        <v>0.1</v>
      </c>
      <c r="I340" s="26">
        <f>VLOOKUP(A340,'Anciens seuils'!$B$2:$D$786,2,FALSE)</f>
        <v>100000</v>
      </c>
      <c r="J340" s="26">
        <f>VLOOKUP(A340,'Nouveaux seuils'!$B$7:$C$796,2,FALSE)</f>
        <v>100000</v>
      </c>
      <c r="K340" s="27" t="s">
        <v>200</v>
      </c>
      <c r="L340" s="27" t="str">
        <f>VLOOKUP(A340,'Anciens seuils'!$B$2:$D$786,3,FALSE)</f>
        <v>NA</v>
      </c>
      <c r="M340" s="27" t="s">
        <v>200</v>
      </c>
      <c r="N340" s="27" t="str">
        <f>VLOOKUP(A340,'Nouveaux seuils'!$B$7:$F$796,5,FALSE)</f>
        <v>NA</v>
      </c>
      <c r="O340" s="28">
        <v>50</v>
      </c>
      <c r="P340" s="28">
        <v>5</v>
      </c>
      <c r="Q340" s="2">
        <v>4</v>
      </c>
      <c r="R340" s="2"/>
      <c r="S340" s="26">
        <v>10</v>
      </c>
      <c r="T340" s="26" t="str">
        <f>VLOOKUP(A340,'Nouveaux seuils'!$B$7:$E$796,3,FALSE)</f>
        <v>/</v>
      </c>
      <c r="U340" s="26" t="str">
        <f>VLOOKUP(A340,'Nouveaux seuils'!$B$7:$E$796,4,FALSE)</f>
        <v>/</v>
      </c>
      <c r="V340" s="30"/>
      <c r="W340" s="27" t="s">
        <v>200</v>
      </c>
      <c r="X340" s="27"/>
      <c r="Y340" s="27"/>
    </row>
    <row r="341" spans="1:25" ht="12.75" customHeight="1">
      <c r="A341" s="2" t="str">
        <f t="shared" si="11"/>
        <v>131Ba m</v>
      </c>
      <c r="B341" s="2" t="str">
        <f t="shared" si="10"/>
        <v>Ba131 m</v>
      </c>
      <c r="C341" s="2" t="s">
        <v>2209</v>
      </c>
      <c r="D341" s="2" t="s">
        <v>60</v>
      </c>
      <c r="E341" s="2">
        <v>131</v>
      </c>
      <c r="F341" s="2" t="s">
        <v>156</v>
      </c>
      <c r="G341" s="2"/>
      <c r="H341" s="26">
        <v>10</v>
      </c>
      <c r="I341" s="26">
        <f>VLOOKUP(A341,'Anciens seuils'!$B$2:$D$786,2,FALSE)</f>
        <v>10000000</v>
      </c>
      <c r="J341" s="26">
        <f>VLOOKUP(A341,'Nouveaux seuils'!$B$7:$C$796,2,FALSE)</f>
        <v>10000000</v>
      </c>
      <c r="K341" s="27" t="s">
        <v>200</v>
      </c>
      <c r="L341" s="27" t="str">
        <f>VLOOKUP(A341,'Anciens seuils'!$B$2:$D$786,3,FALSE)</f>
        <v>NA</v>
      </c>
      <c r="M341" s="27" t="s">
        <v>200</v>
      </c>
      <c r="N341" s="27" t="str">
        <f>VLOOKUP(A341,'Nouveaux seuils'!$B$7:$F$796,5,FALSE)</f>
        <v>NA</v>
      </c>
      <c r="O341" s="28">
        <v>50</v>
      </c>
      <c r="P341" s="28">
        <v>5</v>
      </c>
      <c r="Q341" s="2">
        <v>4</v>
      </c>
      <c r="R341" s="2"/>
      <c r="S341" s="26">
        <v>100</v>
      </c>
      <c r="T341" s="26" t="str">
        <f>VLOOKUP(A341,'Nouveaux seuils'!$B$7:$E$796,3,FALSE)</f>
        <v>/</v>
      </c>
      <c r="U341" s="26" t="str">
        <f>VLOOKUP(A341,'Nouveaux seuils'!$B$7:$E$796,4,FALSE)</f>
        <v>/</v>
      </c>
      <c r="V341" s="30"/>
      <c r="W341" s="27" t="s">
        <v>200</v>
      </c>
      <c r="X341" s="27"/>
      <c r="Y341" s="27"/>
    </row>
    <row r="342" spans="1:25" ht="12.75" customHeight="1">
      <c r="A342" s="2" t="str">
        <f t="shared" si="11"/>
        <v>131Ba</v>
      </c>
      <c r="B342" s="2" t="str">
        <f t="shared" si="10"/>
        <v>Ba131</v>
      </c>
      <c r="C342" s="2" t="s">
        <v>2210</v>
      </c>
      <c r="D342" s="2" t="s">
        <v>60</v>
      </c>
      <c r="E342" s="2">
        <v>131</v>
      </c>
      <c r="F342" s="2"/>
      <c r="G342" s="2"/>
      <c r="H342" s="26">
        <v>1</v>
      </c>
      <c r="I342" s="26">
        <f>VLOOKUP(A342,'Anciens seuils'!$B$2:$D$786,2,FALSE)</f>
        <v>1000000</v>
      </c>
      <c r="J342" s="26">
        <f>VLOOKUP(A342,'Nouveaux seuils'!$B$7:$C$796,2,FALSE)</f>
        <v>1000000</v>
      </c>
      <c r="K342" s="27">
        <v>20000</v>
      </c>
      <c r="L342" s="27">
        <v>20000000000</v>
      </c>
      <c r="M342" s="27">
        <v>200000</v>
      </c>
      <c r="N342" s="27">
        <f>VLOOKUP(A342,'Nouveaux seuils'!$B$7:$F$796,5,FALSE)</f>
        <v>200000000000</v>
      </c>
      <c r="O342" s="28">
        <v>5</v>
      </c>
      <c r="P342" s="28">
        <v>0.5</v>
      </c>
      <c r="Q342" s="2">
        <v>3</v>
      </c>
      <c r="R342" s="2"/>
      <c r="S342" s="26">
        <v>100</v>
      </c>
      <c r="T342" s="26">
        <f>VLOOKUP(A342,'Nouveaux seuils'!$B$7:$E$796,3,FALSE)</f>
        <v>10</v>
      </c>
      <c r="U342" s="26">
        <f>VLOOKUP(A342,'Nouveaux seuils'!$B$7:$E$796,4,FALSE)</f>
        <v>100</v>
      </c>
      <c r="V342" s="30"/>
      <c r="W342" s="27" t="s">
        <v>129</v>
      </c>
      <c r="X342" s="27" t="s">
        <v>200</v>
      </c>
      <c r="Y342" s="27"/>
    </row>
    <row r="343" spans="1:25" ht="12.75" customHeight="1">
      <c r="A343" s="2" t="str">
        <f t="shared" si="11"/>
        <v>131Cs</v>
      </c>
      <c r="B343" s="2" t="str">
        <f t="shared" si="10"/>
        <v>Cs131</v>
      </c>
      <c r="C343" s="2" t="s">
        <v>2211</v>
      </c>
      <c r="D343" s="2" t="s">
        <v>59</v>
      </c>
      <c r="E343" s="2">
        <v>131</v>
      </c>
      <c r="F343" s="2"/>
      <c r="G343" s="2"/>
      <c r="H343" s="26">
        <v>1</v>
      </c>
      <c r="I343" s="26">
        <f>VLOOKUP(A343,'Anciens seuils'!$B$2:$D$786,2,FALSE)</f>
        <v>1000000</v>
      </c>
      <c r="J343" s="26">
        <f>VLOOKUP(A343,'Nouveaux seuils'!$B$7:$C$796,2,FALSE)</f>
        <v>1000000</v>
      </c>
      <c r="K343" s="27">
        <v>300000</v>
      </c>
      <c r="L343" s="27">
        <f>VLOOKUP(A343,'Anciens seuils'!$B$2:$D$786,3,FALSE)</f>
        <v>300000000000</v>
      </c>
      <c r="M343" s="27">
        <v>20000000</v>
      </c>
      <c r="N343" s="27">
        <f>VLOOKUP(A343,'Nouveaux seuils'!$B$7:$F$796,5,FALSE)</f>
        <v>20000000000000</v>
      </c>
      <c r="O343" s="28">
        <v>50</v>
      </c>
      <c r="P343" s="28">
        <v>5</v>
      </c>
      <c r="Q343" s="2">
        <v>4</v>
      </c>
      <c r="R343" s="2"/>
      <c r="S343" s="26">
        <v>1000</v>
      </c>
      <c r="T343" s="26">
        <f>VLOOKUP(A343,'Nouveaux seuils'!$B$7:$E$796,3,FALSE)</f>
        <v>1000</v>
      </c>
      <c r="U343" s="26">
        <f>VLOOKUP(A343,'Nouveaux seuils'!$B$7:$E$796,4,FALSE)</f>
        <v>1000</v>
      </c>
      <c r="V343" s="30"/>
      <c r="W343" s="27" t="s">
        <v>200</v>
      </c>
      <c r="X343" s="27" t="s">
        <v>200</v>
      </c>
      <c r="Y343" s="27"/>
    </row>
    <row r="344" spans="1:25" ht="12.75" customHeight="1">
      <c r="A344" s="2" t="str">
        <f t="shared" si="11"/>
        <v>131I</v>
      </c>
      <c r="B344" s="2" t="str">
        <f t="shared" si="10"/>
        <v>I131</v>
      </c>
      <c r="C344" s="2" t="s">
        <v>2212</v>
      </c>
      <c r="D344" s="2" t="s">
        <v>57</v>
      </c>
      <c r="E344" s="2">
        <v>131</v>
      </c>
      <c r="F344" s="2"/>
      <c r="G344" s="2"/>
      <c r="H344" s="26">
        <v>1</v>
      </c>
      <c r="I344" s="26">
        <f>VLOOKUP(A344,'Anciens seuils'!$B$2:$D$786,2,FALSE)</f>
        <v>1000000</v>
      </c>
      <c r="J344" s="26">
        <f>VLOOKUP(A344,'Nouveaux seuils'!$B$7:$C$796,2,FALSE)</f>
        <v>1000000</v>
      </c>
      <c r="K344" s="27">
        <v>30000</v>
      </c>
      <c r="L344" s="27">
        <f>VLOOKUP(A344,'Anciens seuils'!$B$2:$D$786,3,FALSE)</f>
        <v>30000000000</v>
      </c>
      <c r="M344" s="27">
        <v>200000</v>
      </c>
      <c r="N344" s="27">
        <f>VLOOKUP(A344,'Nouveaux seuils'!$B$7:$F$796,5,FALSE)</f>
        <v>200000000000</v>
      </c>
      <c r="O344" s="28">
        <v>5</v>
      </c>
      <c r="P344" s="28">
        <v>0.05</v>
      </c>
      <c r="Q344" s="2">
        <v>2</v>
      </c>
      <c r="R344" s="2"/>
      <c r="S344" s="26">
        <v>100</v>
      </c>
      <c r="T344" s="26">
        <f>VLOOKUP(A344,'Nouveaux seuils'!$B$7:$E$796,3,FALSE)</f>
        <v>10</v>
      </c>
      <c r="U344" s="26">
        <f>VLOOKUP(A344,'Nouveaux seuils'!$B$7:$E$796,4,FALSE)</f>
        <v>100</v>
      </c>
      <c r="V344" s="30"/>
      <c r="W344" s="27" t="s">
        <v>200</v>
      </c>
      <c r="X344" s="27" t="s">
        <v>200</v>
      </c>
      <c r="Y344" s="27"/>
    </row>
    <row r="345" spans="1:25" ht="12.75" customHeight="1">
      <c r="A345" s="2" t="str">
        <f t="shared" si="11"/>
        <v>131La</v>
      </c>
      <c r="B345" s="2" t="str">
        <f t="shared" si="10"/>
        <v>La131</v>
      </c>
      <c r="C345" s="2" t="s">
        <v>2213</v>
      </c>
      <c r="D345" s="2" t="s">
        <v>61</v>
      </c>
      <c r="E345" s="2">
        <v>131</v>
      </c>
      <c r="F345" s="2"/>
      <c r="G345" s="2"/>
      <c r="H345" s="26">
        <v>1</v>
      </c>
      <c r="I345" s="26">
        <f>VLOOKUP(A345,'Anciens seuils'!$B$2:$D$786,2,FALSE)</f>
        <v>1000000</v>
      </c>
      <c r="J345" s="26">
        <f>VLOOKUP(A345,'Nouveaux seuils'!$B$7:$C$796,2,FALSE)</f>
        <v>1000000</v>
      </c>
      <c r="K345" s="27" t="s">
        <v>200</v>
      </c>
      <c r="L345" s="27" t="str">
        <f>VLOOKUP(A345,'Anciens seuils'!$B$2:$D$786,3,FALSE)</f>
        <v>NA</v>
      </c>
      <c r="M345" s="27" t="s">
        <v>200</v>
      </c>
      <c r="N345" s="27" t="str">
        <f>VLOOKUP(A345,'Nouveaux seuils'!$B$7:$F$796,5,FALSE)</f>
        <v>NA</v>
      </c>
      <c r="O345" s="28">
        <v>50</v>
      </c>
      <c r="P345" s="28">
        <v>5</v>
      </c>
      <c r="Q345" s="2">
        <v>4</v>
      </c>
      <c r="R345" s="2"/>
      <c r="S345" s="26">
        <v>10</v>
      </c>
      <c r="T345" s="26" t="str">
        <f>VLOOKUP(A345,'Nouveaux seuils'!$B$7:$E$796,3,FALSE)</f>
        <v>/</v>
      </c>
      <c r="U345" s="26" t="str">
        <f>VLOOKUP(A345,'Nouveaux seuils'!$B$7:$E$796,4,FALSE)</f>
        <v>/</v>
      </c>
      <c r="V345" s="30"/>
      <c r="W345" s="27" t="s">
        <v>200</v>
      </c>
      <c r="X345" s="27"/>
      <c r="Y345" s="27"/>
    </row>
    <row r="346" spans="1:25" ht="12.75" customHeight="1">
      <c r="A346" s="2" t="str">
        <f t="shared" si="11"/>
        <v>131Sb</v>
      </c>
      <c r="B346" s="2" t="str">
        <f t="shared" si="10"/>
        <v>Sb131</v>
      </c>
      <c r="C346" s="2" t="s">
        <v>2214</v>
      </c>
      <c r="D346" s="2" t="s">
        <v>55</v>
      </c>
      <c r="E346" s="2">
        <v>131</v>
      </c>
      <c r="F346" s="2"/>
      <c r="G346" s="2"/>
      <c r="H346" s="26">
        <v>1</v>
      </c>
      <c r="I346" s="26">
        <f>VLOOKUP(A346,'Anciens seuils'!$B$2:$D$786,2,FALSE)</f>
        <v>1000000</v>
      </c>
      <c r="J346" s="26">
        <f>VLOOKUP(A346,'Nouveaux seuils'!$B$7:$C$796,2,FALSE)</f>
        <v>1000000</v>
      </c>
      <c r="K346" s="27" t="s">
        <v>200</v>
      </c>
      <c r="L346" s="27" t="str">
        <f>VLOOKUP(A346,'Anciens seuils'!$B$2:$D$786,3,FALSE)</f>
        <v>NA</v>
      </c>
      <c r="M346" s="27" t="s">
        <v>200</v>
      </c>
      <c r="N346" s="27" t="str">
        <f>VLOOKUP(A346,'Nouveaux seuils'!$B$7:$F$796,5,FALSE)</f>
        <v>NA</v>
      </c>
      <c r="O346" s="28">
        <v>50</v>
      </c>
      <c r="P346" s="28">
        <v>5</v>
      </c>
      <c r="Q346" s="2">
        <v>4</v>
      </c>
      <c r="R346" s="2"/>
      <c r="S346" s="26">
        <v>10</v>
      </c>
      <c r="T346" s="26" t="str">
        <f>VLOOKUP(A346,'Nouveaux seuils'!$B$7:$E$796,3,FALSE)</f>
        <v>/</v>
      </c>
      <c r="U346" s="26" t="str">
        <f>VLOOKUP(A346,'Nouveaux seuils'!$B$7:$E$796,4,FALSE)</f>
        <v>/</v>
      </c>
      <c r="V346" s="30"/>
      <c r="W346" s="27" t="s">
        <v>200</v>
      </c>
      <c r="X346" s="27"/>
      <c r="Y346" s="27"/>
    </row>
    <row r="347" spans="1:25" ht="12.75" customHeight="1">
      <c r="A347" s="2" t="str">
        <f t="shared" si="11"/>
        <v>131Te m</v>
      </c>
      <c r="B347" s="2" t="str">
        <f t="shared" si="10"/>
        <v>Te131 m</v>
      </c>
      <c r="C347" s="2" t="s">
        <v>2215</v>
      </c>
      <c r="D347" s="2" t="s">
        <v>56</v>
      </c>
      <c r="E347" s="2">
        <v>131</v>
      </c>
      <c r="F347" s="2" t="s">
        <v>156</v>
      </c>
      <c r="G347" s="2"/>
      <c r="H347" s="26">
        <v>1</v>
      </c>
      <c r="I347" s="26">
        <f>VLOOKUP(A347,'Anciens seuils'!$B$2:$D$786,2,FALSE)</f>
        <v>1000000</v>
      </c>
      <c r="J347" s="26">
        <f>VLOOKUP(A347,'Nouveaux seuils'!$B$7:$C$796,2,FALSE)</f>
        <v>1000000</v>
      </c>
      <c r="K347" s="27">
        <v>7000</v>
      </c>
      <c r="L347" s="27">
        <v>7000000000</v>
      </c>
      <c r="M347" s="27">
        <v>40000</v>
      </c>
      <c r="N347" s="27">
        <f>VLOOKUP(A347,'Nouveaux seuils'!$B$7:$F$796,5,FALSE)</f>
        <v>40000000000</v>
      </c>
      <c r="O347" s="28">
        <v>5</v>
      </c>
      <c r="P347" s="28">
        <v>0.5</v>
      </c>
      <c r="Q347" s="2">
        <v>3</v>
      </c>
      <c r="R347" s="2"/>
      <c r="S347" s="26">
        <v>10</v>
      </c>
      <c r="T347" s="26">
        <f>VLOOKUP(A347,'Nouveaux seuils'!$B$7:$E$796,3,FALSE)</f>
        <v>10</v>
      </c>
      <c r="U347" s="26">
        <f>VLOOKUP(A347,'Nouveaux seuils'!$B$7:$E$796,4,FALSE)</f>
        <v>10</v>
      </c>
      <c r="V347" s="30"/>
      <c r="W347" s="27" t="s">
        <v>129</v>
      </c>
      <c r="X347" s="27" t="s">
        <v>200</v>
      </c>
      <c r="Y347" s="27"/>
    </row>
    <row r="348" spans="1:25" ht="12.75" customHeight="1">
      <c r="A348" s="2" t="str">
        <f t="shared" si="11"/>
        <v>131Te</v>
      </c>
      <c r="B348" s="2" t="str">
        <f t="shared" si="10"/>
        <v>Te131</v>
      </c>
      <c r="C348" s="2" t="s">
        <v>2216</v>
      </c>
      <c r="D348" s="2" t="s">
        <v>56</v>
      </c>
      <c r="E348" s="2">
        <v>131</v>
      </c>
      <c r="F348" s="2"/>
      <c r="G348" s="2"/>
      <c r="H348" s="26">
        <v>0.1</v>
      </c>
      <c r="I348" s="26">
        <f>VLOOKUP(A348,'Anciens seuils'!$B$2:$D$786,2,FALSE)</f>
        <v>100000</v>
      </c>
      <c r="J348" s="26">
        <f>VLOOKUP(A348,'Nouveaux seuils'!$B$7:$C$796,2,FALSE)</f>
        <v>100000</v>
      </c>
      <c r="K348" s="27" t="s">
        <v>200</v>
      </c>
      <c r="L348" s="27" t="str">
        <f>VLOOKUP(A348,'Anciens seuils'!$B$2:$D$786,3,FALSE)</f>
        <v>NA</v>
      </c>
      <c r="M348" s="27" t="s">
        <v>200</v>
      </c>
      <c r="N348" s="27" t="str">
        <f>VLOOKUP(A348,'Nouveaux seuils'!$B$7:$F$796,5,FALSE)</f>
        <v>NA</v>
      </c>
      <c r="O348" s="28">
        <v>5</v>
      </c>
      <c r="P348" s="28">
        <v>0.5</v>
      </c>
      <c r="Q348" s="2">
        <v>3</v>
      </c>
      <c r="R348" s="2"/>
      <c r="S348" s="26">
        <v>100</v>
      </c>
      <c r="T348" s="26">
        <f>VLOOKUP(A348,'Nouveaux seuils'!$B$7:$E$796,3,FALSE)</f>
        <v>100</v>
      </c>
      <c r="U348" s="26">
        <f>VLOOKUP(A348,'Nouveaux seuils'!$B$7:$E$796,4,FALSE)</f>
        <v>100</v>
      </c>
      <c r="V348" s="30"/>
      <c r="W348" s="27" t="s">
        <v>200</v>
      </c>
      <c r="X348" s="27"/>
      <c r="Y348" s="27"/>
    </row>
    <row r="349" spans="1:25" ht="12.75" customHeight="1">
      <c r="A349" s="2" t="str">
        <f t="shared" si="11"/>
        <v>131Xe m</v>
      </c>
      <c r="B349" s="2" t="str">
        <f t="shared" si="10"/>
        <v>Xe131 m</v>
      </c>
      <c r="C349" s="2" t="s">
        <v>2217</v>
      </c>
      <c r="D349" s="2" t="s">
        <v>58</v>
      </c>
      <c r="E349" s="2">
        <v>131</v>
      </c>
      <c r="F349" s="2" t="s">
        <v>156</v>
      </c>
      <c r="G349" s="2"/>
      <c r="H349" s="26">
        <v>0.01</v>
      </c>
      <c r="I349" s="26">
        <f>VLOOKUP(A349,'Anciens seuils'!$B$2:$D$786,2,FALSE)</f>
        <v>10000</v>
      </c>
      <c r="J349" s="26">
        <f>VLOOKUP(A349,'Nouveaux seuils'!$B$7:$C$796,2,FALSE)</f>
        <v>10000</v>
      </c>
      <c r="K349" s="27">
        <v>400000</v>
      </c>
      <c r="L349" s="27">
        <f>VLOOKUP(A349,'Anciens seuils'!$B$2:$D$786,3,FALSE)</f>
        <v>400000000000</v>
      </c>
      <c r="M349" s="27">
        <v>10000000</v>
      </c>
      <c r="N349" s="27">
        <f>VLOOKUP(A349,'Nouveaux seuils'!$B$7:$F$796,5,FALSE)</f>
        <v>10000000000000</v>
      </c>
      <c r="O349" s="28">
        <v>50</v>
      </c>
      <c r="P349" s="28">
        <v>5</v>
      </c>
      <c r="Q349" s="2">
        <v>4</v>
      </c>
      <c r="R349" s="2"/>
      <c r="S349" s="26">
        <v>10000</v>
      </c>
      <c r="T349" s="26" t="str">
        <f>VLOOKUP(A349,'Nouveaux seuils'!$B$7:$E$796,3,FALSE)</f>
        <v>/</v>
      </c>
      <c r="U349" s="26">
        <f>VLOOKUP(A349,'Nouveaux seuils'!$B$7:$E$796,4,FALSE)</f>
        <v>10000</v>
      </c>
      <c r="V349" s="30"/>
      <c r="W349" s="27" t="s">
        <v>200</v>
      </c>
      <c r="X349" s="27" t="s">
        <v>200</v>
      </c>
      <c r="Y349" s="27"/>
    </row>
    <row r="350" spans="1:25" ht="12.75" customHeight="1">
      <c r="A350" s="2" t="str">
        <f t="shared" si="11"/>
        <v>132Cs</v>
      </c>
      <c r="B350" s="2" t="str">
        <f t="shared" si="10"/>
        <v>Cs132</v>
      </c>
      <c r="C350" s="2" t="s">
        <v>2218</v>
      </c>
      <c r="D350" s="2" t="s">
        <v>59</v>
      </c>
      <c r="E350" s="2">
        <v>132</v>
      </c>
      <c r="F350" s="2"/>
      <c r="G350" s="2"/>
      <c r="H350" s="26">
        <v>0.1</v>
      </c>
      <c r="I350" s="26">
        <f>VLOOKUP(A350,'Anciens seuils'!$B$2:$D$786,2,FALSE)</f>
        <v>100000</v>
      </c>
      <c r="J350" s="26">
        <f>VLOOKUP(A350,'Nouveaux seuils'!$B$7:$C$796,2,FALSE)</f>
        <v>100000</v>
      </c>
      <c r="K350" s="27">
        <v>10000</v>
      </c>
      <c r="L350" s="27">
        <f>VLOOKUP(A350,'Anciens seuils'!$B$2:$D$786,3,FALSE)</f>
        <v>10000000000</v>
      </c>
      <c r="M350" s="27">
        <v>100000</v>
      </c>
      <c r="N350" s="27">
        <f>VLOOKUP(A350,'Nouveaux seuils'!$B$7:$F$796,5,FALSE)</f>
        <v>100000000000</v>
      </c>
      <c r="O350" s="28">
        <v>5</v>
      </c>
      <c r="P350" s="28">
        <v>0.5</v>
      </c>
      <c r="Q350" s="2">
        <v>3</v>
      </c>
      <c r="R350" s="2"/>
      <c r="S350" s="26">
        <v>10</v>
      </c>
      <c r="T350" s="26">
        <f>VLOOKUP(A350,'Nouveaux seuils'!$B$7:$E$796,3,FALSE)</f>
        <v>10</v>
      </c>
      <c r="U350" s="26">
        <f>VLOOKUP(A350,'Nouveaux seuils'!$B$7:$E$796,4,FALSE)</f>
        <v>10</v>
      </c>
      <c r="V350" s="30"/>
      <c r="W350" s="27" t="s">
        <v>200</v>
      </c>
      <c r="X350" s="27" t="s">
        <v>200</v>
      </c>
      <c r="Y350" s="27"/>
    </row>
    <row r="351" spans="1:25" ht="12.75" customHeight="1">
      <c r="A351" s="2" t="str">
        <f t="shared" si="11"/>
        <v>132I m</v>
      </c>
      <c r="B351" s="2" t="str">
        <f t="shared" si="10"/>
        <v>I132 m</v>
      </c>
      <c r="C351" s="2" t="s">
        <v>2219</v>
      </c>
      <c r="D351" s="2" t="s">
        <v>57</v>
      </c>
      <c r="E351" s="2">
        <v>132</v>
      </c>
      <c r="F351" s="2" t="s">
        <v>156</v>
      </c>
      <c r="G351" s="2"/>
      <c r="H351" s="26">
        <v>1</v>
      </c>
      <c r="I351" s="26">
        <f>VLOOKUP(A351,'Anciens seuils'!$B$2:$D$786,2,FALSE)</f>
        <v>1000000</v>
      </c>
      <c r="J351" s="26">
        <f>VLOOKUP(A351,'Nouveaux seuils'!$B$7:$C$796,2,FALSE)</f>
        <v>1000000</v>
      </c>
      <c r="K351" s="27" t="s">
        <v>200</v>
      </c>
      <c r="L351" s="27" t="str">
        <f>VLOOKUP(A351,'Anciens seuils'!$B$2:$D$786,3,FALSE)</f>
        <v>NA</v>
      </c>
      <c r="M351" s="27" t="s">
        <v>200</v>
      </c>
      <c r="N351" s="27" t="str">
        <f>VLOOKUP(A351,'Nouveaux seuils'!$B$7:$F$796,5,FALSE)</f>
        <v>NA</v>
      </c>
      <c r="O351" s="28">
        <v>5</v>
      </c>
      <c r="P351" s="28">
        <v>0.5</v>
      </c>
      <c r="Q351" s="2">
        <v>3</v>
      </c>
      <c r="R351" s="2"/>
      <c r="S351" s="26">
        <v>100</v>
      </c>
      <c r="T351" s="26" t="str">
        <f>VLOOKUP(A351,'Nouveaux seuils'!$B$7:$E$796,3,FALSE)</f>
        <v>/</v>
      </c>
      <c r="U351" s="26" t="str">
        <f>VLOOKUP(A351,'Nouveaux seuils'!$B$7:$E$796,4,FALSE)</f>
        <v>/</v>
      </c>
      <c r="V351" s="30"/>
      <c r="W351" s="27" t="s">
        <v>200</v>
      </c>
      <c r="X351" s="27"/>
      <c r="Y351" s="27"/>
    </row>
    <row r="352" spans="1:25" ht="12.75" customHeight="1">
      <c r="A352" s="2" t="str">
        <f t="shared" si="11"/>
        <v>132I</v>
      </c>
      <c r="B352" s="2" t="str">
        <f t="shared" si="10"/>
        <v>I132</v>
      </c>
      <c r="C352" s="2" t="s">
        <v>2220</v>
      </c>
      <c r="D352" s="2" t="s">
        <v>57</v>
      </c>
      <c r="E352" s="2">
        <v>132</v>
      </c>
      <c r="F352" s="2"/>
      <c r="G352" s="2"/>
      <c r="H352" s="26">
        <v>0.1</v>
      </c>
      <c r="I352" s="26">
        <f>VLOOKUP(A352,'Anciens seuils'!$B$2:$D$786,2,FALSE)</f>
        <v>100000</v>
      </c>
      <c r="J352" s="26">
        <f>VLOOKUP(A352,'Nouveaux seuils'!$B$7:$C$796,2,FALSE)</f>
        <v>100000</v>
      </c>
      <c r="K352" s="27">
        <v>4000</v>
      </c>
      <c r="L352" s="27">
        <f>VLOOKUP(A352,'Anciens seuils'!$B$2:$D$786,3,FALSE)</f>
        <v>4000000000</v>
      </c>
      <c r="M352" s="27">
        <v>30000</v>
      </c>
      <c r="N352" s="27">
        <f>VLOOKUP(A352,'Nouveaux seuils'!$B$7:$F$796,5,FALSE)</f>
        <v>30000000000</v>
      </c>
      <c r="O352" s="28">
        <v>5</v>
      </c>
      <c r="P352" s="28">
        <v>0.5</v>
      </c>
      <c r="Q352" s="2">
        <v>3</v>
      </c>
      <c r="R352" s="2"/>
      <c r="S352" s="26">
        <v>10</v>
      </c>
      <c r="T352" s="26">
        <f>VLOOKUP(A352,'Nouveaux seuils'!$B$7:$E$796,3,FALSE)</f>
        <v>10</v>
      </c>
      <c r="U352" s="26">
        <f>VLOOKUP(A352,'Nouveaux seuils'!$B$7:$E$796,4,FALSE)</f>
        <v>10</v>
      </c>
      <c r="V352" s="30"/>
      <c r="W352" s="27" t="s">
        <v>200</v>
      </c>
      <c r="X352" s="27" t="s">
        <v>200</v>
      </c>
      <c r="Y352" s="27"/>
    </row>
    <row r="353" spans="1:25" ht="12.75" customHeight="1">
      <c r="A353" s="2" t="str">
        <f t="shared" si="11"/>
        <v>132La</v>
      </c>
      <c r="B353" s="2" t="str">
        <f t="shared" si="10"/>
        <v>La132</v>
      </c>
      <c r="C353" s="2" t="s">
        <v>2221</v>
      </c>
      <c r="D353" s="2" t="s">
        <v>61</v>
      </c>
      <c r="E353" s="2">
        <v>132</v>
      </c>
      <c r="F353" s="2"/>
      <c r="G353" s="2"/>
      <c r="H353" s="26">
        <v>1</v>
      </c>
      <c r="I353" s="26">
        <f>VLOOKUP(A353,'Anciens seuils'!$B$2:$D$786,2,FALSE)</f>
        <v>1000000</v>
      </c>
      <c r="J353" s="26">
        <f>VLOOKUP(A353,'Nouveaux seuils'!$B$7:$C$796,2,FALSE)</f>
        <v>1000000</v>
      </c>
      <c r="K353" s="27" t="s">
        <v>200</v>
      </c>
      <c r="L353" s="27" t="str">
        <f>VLOOKUP(A353,'Anciens seuils'!$B$2:$D$786,3,FALSE)</f>
        <v>NA</v>
      </c>
      <c r="M353" s="27" t="s">
        <v>200</v>
      </c>
      <c r="N353" s="27" t="str">
        <f>VLOOKUP(A353,'Nouveaux seuils'!$B$7:$F$796,5,FALSE)</f>
        <v>NA</v>
      </c>
      <c r="O353" s="28">
        <v>5</v>
      </c>
      <c r="P353" s="28">
        <v>0.5</v>
      </c>
      <c r="Q353" s="2">
        <v>3</v>
      </c>
      <c r="R353" s="2"/>
      <c r="S353" s="26">
        <v>10</v>
      </c>
      <c r="T353" s="26" t="str">
        <f>VLOOKUP(A353,'Nouveaux seuils'!$B$7:$E$796,3,FALSE)</f>
        <v>/</v>
      </c>
      <c r="U353" s="26" t="str">
        <f>VLOOKUP(A353,'Nouveaux seuils'!$B$7:$E$796,4,FALSE)</f>
        <v>/</v>
      </c>
      <c r="V353" s="30"/>
      <c r="W353" s="27" t="s">
        <v>200</v>
      </c>
      <c r="X353" s="27"/>
      <c r="Y353" s="27"/>
    </row>
    <row r="354" spans="1:25" ht="12.75" customHeight="1">
      <c r="A354" s="2" t="str">
        <f t="shared" si="11"/>
        <v>132Te</v>
      </c>
      <c r="B354" s="2" t="str">
        <f t="shared" si="10"/>
        <v>Te132</v>
      </c>
      <c r="C354" s="2" t="s">
        <v>2222</v>
      </c>
      <c r="D354" s="2" t="s">
        <v>56</v>
      </c>
      <c r="E354" s="2">
        <v>132</v>
      </c>
      <c r="F354" s="2"/>
      <c r="G354" s="2"/>
      <c r="H354" s="26">
        <v>10</v>
      </c>
      <c r="I354" s="26">
        <f>VLOOKUP(A354,'Anciens seuils'!$B$2:$D$786,2,FALSE)</f>
        <v>10000000</v>
      </c>
      <c r="J354" s="26">
        <f>VLOOKUP(A354,'Nouveaux seuils'!$B$7:$C$796,2,FALSE)</f>
        <v>10000000</v>
      </c>
      <c r="K354" s="27">
        <v>5000</v>
      </c>
      <c r="L354" s="27">
        <v>5000000000</v>
      </c>
      <c r="M354" s="27">
        <v>30000</v>
      </c>
      <c r="N354" s="27">
        <f>VLOOKUP(A354,'Nouveaux seuils'!$B$7:$F$796,5,FALSE)</f>
        <v>30000000000</v>
      </c>
      <c r="O354" s="28">
        <v>5</v>
      </c>
      <c r="P354" s="28">
        <v>0.5</v>
      </c>
      <c r="Q354" s="2">
        <v>3</v>
      </c>
      <c r="R354" s="2"/>
      <c r="S354" s="26">
        <v>100</v>
      </c>
      <c r="T354" s="26">
        <f>VLOOKUP(A354,'Nouveaux seuils'!$B$7:$E$796,3,FALSE)</f>
        <v>1</v>
      </c>
      <c r="U354" s="26">
        <f>VLOOKUP(A354,'Nouveaux seuils'!$B$7:$E$796,4,FALSE)</f>
        <v>100</v>
      </c>
      <c r="V354" s="30"/>
      <c r="W354" s="27" t="s">
        <v>129</v>
      </c>
      <c r="X354" s="27" t="s">
        <v>200</v>
      </c>
      <c r="Y354" s="27"/>
    </row>
    <row r="355" spans="1:25" ht="12.75" customHeight="1">
      <c r="A355" s="2" t="str">
        <f t="shared" si="11"/>
        <v>133Ba m</v>
      </c>
      <c r="B355" s="2" t="str">
        <f t="shared" si="10"/>
        <v>Ba133 m</v>
      </c>
      <c r="C355" s="2" t="s">
        <v>2223</v>
      </c>
      <c r="D355" s="2" t="s">
        <v>60</v>
      </c>
      <c r="E355" s="2">
        <v>133</v>
      </c>
      <c r="F355" s="2" t="s">
        <v>156</v>
      </c>
      <c r="G355" s="2"/>
      <c r="H355" s="26">
        <v>1</v>
      </c>
      <c r="I355" s="26">
        <f>VLOOKUP(A355,'Anciens seuils'!$B$2:$D$786,2,FALSE)</f>
        <v>1000000</v>
      </c>
      <c r="J355" s="26">
        <f>VLOOKUP(A355,'Nouveaux seuils'!$B$7:$C$796,2,FALSE)</f>
        <v>1000000</v>
      </c>
      <c r="K355" s="27">
        <v>200000</v>
      </c>
      <c r="L355" s="27">
        <f>VLOOKUP(A355,'Anciens seuils'!$B$2:$D$786,3,FALSE)</f>
        <v>200000000000</v>
      </c>
      <c r="M355" s="27">
        <v>300000</v>
      </c>
      <c r="N355" s="27">
        <f>VLOOKUP(A355,'Nouveaux seuils'!$B$7:$F$796,5,FALSE)</f>
        <v>300000000000</v>
      </c>
      <c r="O355" s="28">
        <v>5</v>
      </c>
      <c r="P355" s="28">
        <v>0.5</v>
      </c>
      <c r="Q355" s="2">
        <v>3</v>
      </c>
      <c r="R355" s="2"/>
      <c r="S355" s="26">
        <v>100</v>
      </c>
      <c r="T355" s="26" t="str">
        <f>VLOOKUP(A355,'Nouveaux seuils'!$B$7:$E$796,3,FALSE)</f>
        <v>/</v>
      </c>
      <c r="U355" s="26" t="str">
        <f>VLOOKUP(A355,'Nouveaux seuils'!$B$7:$E$796,4,FALSE)</f>
        <v>/</v>
      </c>
      <c r="V355" s="30"/>
      <c r="W355" s="27" t="s">
        <v>200</v>
      </c>
      <c r="X355" s="27" t="s">
        <v>200</v>
      </c>
      <c r="Y355" s="27"/>
    </row>
    <row r="356" spans="1:25" ht="12.75" customHeight="1">
      <c r="A356" s="2" t="str">
        <f t="shared" si="11"/>
        <v>133Ba</v>
      </c>
      <c r="B356" s="2" t="str">
        <f t="shared" si="10"/>
        <v>Ba133</v>
      </c>
      <c r="C356" s="2" t="s">
        <v>2224</v>
      </c>
      <c r="D356" s="2" t="s">
        <v>60</v>
      </c>
      <c r="E356" s="2">
        <v>133</v>
      </c>
      <c r="F356" s="2"/>
      <c r="G356" s="2"/>
      <c r="H356" s="26">
        <v>1</v>
      </c>
      <c r="I356" s="26">
        <f>VLOOKUP(A356,'Anciens seuils'!$B$2:$D$786,2,FALSE)</f>
        <v>1000000</v>
      </c>
      <c r="J356" s="26">
        <f>VLOOKUP(A356,'Nouveaux seuils'!$B$7:$C$796,2,FALSE)</f>
        <v>1000000</v>
      </c>
      <c r="K356" s="27">
        <v>30000</v>
      </c>
      <c r="L356" s="27">
        <f>VLOOKUP(A356,'Anciens seuils'!$B$2:$D$786,3,FALSE)</f>
        <v>30000000000</v>
      </c>
      <c r="M356" s="27">
        <v>200000</v>
      </c>
      <c r="N356" s="27">
        <f>VLOOKUP(A356,'Nouveaux seuils'!$B$7:$F$796,5,FALSE)</f>
        <v>200000000000</v>
      </c>
      <c r="O356" s="28">
        <v>5</v>
      </c>
      <c r="P356" s="28">
        <v>0.5</v>
      </c>
      <c r="Q356" s="2">
        <v>3</v>
      </c>
      <c r="R356" s="2"/>
      <c r="S356" s="26">
        <v>100</v>
      </c>
      <c r="T356" s="26" t="str">
        <f>VLOOKUP(A356,'Nouveaux seuils'!$B$7:$E$796,3,FALSE)</f>
        <v>/</v>
      </c>
      <c r="U356" s="26" t="str">
        <f>VLOOKUP(A356,'Nouveaux seuils'!$B$7:$E$796,4,FALSE)</f>
        <v>/</v>
      </c>
      <c r="V356" s="30"/>
      <c r="W356" s="27" t="s">
        <v>200</v>
      </c>
      <c r="X356" s="27" t="s">
        <v>200</v>
      </c>
      <c r="Y356" s="27"/>
    </row>
    <row r="357" spans="1:25" ht="12.75" customHeight="1">
      <c r="A357" s="2" t="str">
        <f t="shared" si="11"/>
        <v>133I</v>
      </c>
      <c r="B357" s="2" t="str">
        <f t="shared" si="10"/>
        <v>I133</v>
      </c>
      <c r="C357" s="2" t="s">
        <v>2225</v>
      </c>
      <c r="D357" s="2" t="s">
        <v>57</v>
      </c>
      <c r="E357" s="2">
        <v>133</v>
      </c>
      <c r="F357" s="2"/>
      <c r="G357" s="2"/>
      <c r="H357" s="26">
        <v>1</v>
      </c>
      <c r="I357" s="26">
        <f>VLOOKUP(A357,'Anciens seuils'!$B$2:$D$786,2,FALSE)</f>
        <v>1000000</v>
      </c>
      <c r="J357" s="26">
        <f>VLOOKUP(A357,'Nouveaux seuils'!$B$7:$C$796,2,FALSE)</f>
        <v>1000000</v>
      </c>
      <c r="K357" s="27">
        <v>7000</v>
      </c>
      <c r="L357" s="27">
        <f>VLOOKUP(A357,'Anciens seuils'!$B$2:$D$786,3,FALSE)</f>
        <v>7000000000</v>
      </c>
      <c r="M357" s="27">
        <v>100000</v>
      </c>
      <c r="N357" s="27">
        <f>VLOOKUP(A357,'Nouveaux seuils'!$B$7:$F$796,5,FALSE)</f>
        <v>100000000000</v>
      </c>
      <c r="O357" s="28">
        <v>5</v>
      </c>
      <c r="P357" s="28">
        <v>0.5</v>
      </c>
      <c r="Q357" s="2">
        <v>3</v>
      </c>
      <c r="R357" s="2"/>
      <c r="S357" s="26">
        <v>10</v>
      </c>
      <c r="T357" s="26">
        <f>VLOOKUP(A357,'Nouveaux seuils'!$B$7:$E$796,3,FALSE)</f>
        <v>10</v>
      </c>
      <c r="U357" s="26">
        <f>VLOOKUP(A357,'Nouveaux seuils'!$B$7:$E$796,4,FALSE)</f>
        <v>10</v>
      </c>
      <c r="V357" s="30"/>
      <c r="W357" s="27" t="s">
        <v>200</v>
      </c>
      <c r="X357" s="27" t="s">
        <v>200</v>
      </c>
      <c r="Y357" s="27"/>
    </row>
    <row r="358" spans="1:25" ht="12.75" customHeight="1">
      <c r="A358" s="2" t="str">
        <f t="shared" si="11"/>
        <v>133Te m</v>
      </c>
      <c r="B358" s="2" t="str">
        <f t="shared" si="10"/>
        <v>Te133 m</v>
      </c>
      <c r="C358" s="2" t="s">
        <v>2226</v>
      </c>
      <c r="D358" s="2" t="s">
        <v>56</v>
      </c>
      <c r="E358" s="2">
        <v>133</v>
      </c>
      <c r="F358" s="2" t="s">
        <v>156</v>
      </c>
      <c r="G358" s="2"/>
      <c r="H358" s="26">
        <v>0.1</v>
      </c>
      <c r="I358" s="26">
        <f>VLOOKUP(A358,'Anciens seuils'!$B$2:$D$786,2,FALSE)</f>
        <v>100000</v>
      </c>
      <c r="J358" s="26">
        <f>VLOOKUP(A358,'Nouveaux seuils'!$B$7:$C$796,2,FALSE)</f>
        <v>100000</v>
      </c>
      <c r="K358" s="27" t="s">
        <v>200</v>
      </c>
      <c r="L358" s="27" t="str">
        <f>VLOOKUP(A358,'Anciens seuils'!$B$2:$D$786,3,FALSE)</f>
        <v>NA</v>
      </c>
      <c r="M358" s="27" t="s">
        <v>200</v>
      </c>
      <c r="N358" s="27" t="str">
        <f>VLOOKUP(A358,'Nouveaux seuils'!$B$7:$F$796,5,FALSE)</f>
        <v>NA</v>
      </c>
      <c r="O358" s="28">
        <v>5</v>
      </c>
      <c r="P358" s="28">
        <v>0.5</v>
      </c>
      <c r="Q358" s="2">
        <v>3</v>
      </c>
      <c r="R358" s="2"/>
      <c r="S358" s="26">
        <v>10</v>
      </c>
      <c r="T358" s="26">
        <f>VLOOKUP(A358,'Nouveaux seuils'!$B$7:$E$796,3,FALSE)</f>
        <v>10</v>
      </c>
      <c r="U358" s="26">
        <f>VLOOKUP(A358,'Nouveaux seuils'!$B$7:$E$796,4,FALSE)</f>
        <v>10</v>
      </c>
      <c r="V358" s="30"/>
      <c r="W358" s="27" t="s">
        <v>200</v>
      </c>
      <c r="X358" s="27"/>
      <c r="Y358" s="27"/>
    </row>
    <row r="359" spans="1:25" ht="12.75" customHeight="1">
      <c r="A359" s="2" t="str">
        <f t="shared" si="11"/>
        <v>133Te</v>
      </c>
      <c r="B359" s="2" t="str">
        <f t="shared" si="10"/>
        <v>Te133</v>
      </c>
      <c r="C359" s="2" t="s">
        <v>2227</v>
      </c>
      <c r="D359" s="2" t="s">
        <v>56</v>
      </c>
      <c r="E359" s="2">
        <v>133</v>
      </c>
      <c r="F359" s="2"/>
      <c r="G359" s="2"/>
      <c r="H359" s="26">
        <v>0.1</v>
      </c>
      <c r="I359" s="26">
        <f>VLOOKUP(A359,'Anciens seuils'!$B$2:$D$786,2,FALSE)</f>
        <v>100000</v>
      </c>
      <c r="J359" s="26">
        <f>VLOOKUP(A359,'Nouveaux seuils'!$B$7:$C$796,2,FALSE)</f>
        <v>100000</v>
      </c>
      <c r="K359" s="27" t="s">
        <v>200</v>
      </c>
      <c r="L359" s="27" t="str">
        <f>VLOOKUP(A359,'Anciens seuils'!$B$2:$D$786,3,FALSE)</f>
        <v>NA</v>
      </c>
      <c r="M359" s="27" t="s">
        <v>200</v>
      </c>
      <c r="N359" s="27" t="str">
        <f>VLOOKUP(A359,'Nouveaux seuils'!$B$7:$F$796,5,FALSE)</f>
        <v>NA</v>
      </c>
      <c r="O359" s="28">
        <v>50</v>
      </c>
      <c r="P359" s="28">
        <v>5</v>
      </c>
      <c r="Q359" s="2">
        <v>4</v>
      </c>
      <c r="R359" s="2"/>
      <c r="S359" s="26">
        <v>10</v>
      </c>
      <c r="T359" s="26">
        <f>VLOOKUP(A359,'Nouveaux seuils'!$B$7:$E$796,3,FALSE)</f>
        <v>10</v>
      </c>
      <c r="U359" s="26">
        <f>VLOOKUP(A359,'Nouveaux seuils'!$B$7:$E$796,4,FALSE)</f>
        <v>10</v>
      </c>
      <c r="V359" s="30"/>
      <c r="W359" s="27" t="s">
        <v>200</v>
      </c>
      <c r="X359" s="27"/>
      <c r="Y359" s="27"/>
    </row>
    <row r="360" spans="1:25" ht="12.75" customHeight="1">
      <c r="A360" s="2" t="str">
        <f t="shared" si="11"/>
        <v>133Xe m</v>
      </c>
      <c r="B360" s="2" t="str">
        <f t="shared" si="10"/>
        <v>Xe133 m</v>
      </c>
      <c r="C360" s="2" t="s">
        <v>2228</v>
      </c>
      <c r="D360" s="2" t="s">
        <v>58</v>
      </c>
      <c r="E360" s="2">
        <v>133</v>
      </c>
      <c r="F360" s="2" t="s">
        <v>156</v>
      </c>
      <c r="G360" s="2"/>
      <c r="H360" s="26">
        <v>0.01</v>
      </c>
      <c r="I360" s="26">
        <f>VLOOKUP(A360,'Anciens seuils'!$B$2:$D$786,2,FALSE)</f>
        <v>10000</v>
      </c>
      <c r="J360" s="26">
        <f>VLOOKUP(A360,'Nouveaux seuils'!$B$7:$C$796,2,FALSE)</f>
        <v>10000</v>
      </c>
      <c r="K360" s="27" t="s">
        <v>200</v>
      </c>
      <c r="L360" s="27" t="str">
        <f>VLOOKUP(A360,'Anciens seuils'!$B$2:$D$786,3,FALSE)</f>
        <v>NA</v>
      </c>
      <c r="M360" s="27" t="s">
        <v>200</v>
      </c>
      <c r="N360" s="27" t="str">
        <f>VLOOKUP(A360,'Nouveaux seuils'!$B$7:$F$796,5,FALSE)</f>
        <v>NA</v>
      </c>
      <c r="O360" s="28">
        <v>50</v>
      </c>
      <c r="P360" s="28">
        <v>5</v>
      </c>
      <c r="Q360" s="2">
        <v>4</v>
      </c>
      <c r="R360" s="2"/>
      <c r="S360" s="26">
        <v>1000</v>
      </c>
      <c r="T360" s="26" t="str">
        <f>VLOOKUP(A360,'Nouveaux seuils'!$B$7:$E$796,3,FALSE)</f>
        <v>/</v>
      </c>
      <c r="U360" s="26" t="str">
        <f>VLOOKUP(A360,'Nouveaux seuils'!$B$7:$E$796,4,FALSE)</f>
        <v>/</v>
      </c>
      <c r="V360" s="30"/>
      <c r="W360" s="27" t="s">
        <v>200</v>
      </c>
      <c r="X360" s="27"/>
      <c r="Y360" s="27"/>
    </row>
    <row r="361" spans="1:25" ht="12.75" customHeight="1">
      <c r="A361" s="2" t="str">
        <f t="shared" si="11"/>
        <v>133Xe</v>
      </c>
      <c r="B361" s="2" t="str">
        <f t="shared" si="10"/>
        <v>Xe133</v>
      </c>
      <c r="C361" s="2" t="s">
        <v>2229</v>
      </c>
      <c r="D361" s="2" t="s">
        <v>58</v>
      </c>
      <c r="E361" s="2">
        <v>133</v>
      </c>
      <c r="F361" s="2"/>
      <c r="G361" s="2"/>
      <c r="H361" s="26">
        <v>0.01</v>
      </c>
      <c r="I361" s="26">
        <f>VLOOKUP(A361,'Anciens seuils'!$B$2:$D$786,2,FALSE)</f>
        <v>10000</v>
      </c>
      <c r="J361" s="26">
        <f>VLOOKUP(A361,'Nouveaux seuils'!$B$7:$C$796,2,FALSE)</f>
        <v>10000</v>
      </c>
      <c r="K361" s="27">
        <v>200000</v>
      </c>
      <c r="L361" s="27">
        <f>VLOOKUP(A361,'Anciens seuils'!$B$2:$D$786,3,FALSE)</f>
        <v>200000000000</v>
      </c>
      <c r="M361" s="27">
        <v>3000000</v>
      </c>
      <c r="N361" s="27">
        <f>VLOOKUP(A361,'Nouveaux seuils'!$B$7:$F$796,5,FALSE)</f>
        <v>3000000000000</v>
      </c>
      <c r="O361" s="28">
        <v>50</v>
      </c>
      <c r="P361" s="28">
        <v>5</v>
      </c>
      <c r="Q361" s="2">
        <v>4</v>
      </c>
      <c r="R361" s="2"/>
      <c r="S361" s="26">
        <v>1000</v>
      </c>
      <c r="T361" s="26" t="str">
        <f>VLOOKUP(A361,'Nouveaux seuils'!$B$7:$E$796,3,FALSE)</f>
        <v>/</v>
      </c>
      <c r="U361" s="26">
        <f>VLOOKUP(A361,'Nouveaux seuils'!$B$7:$E$796,4,FALSE)</f>
        <v>1000</v>
      </c>
      <c r="V361" s="30"/>
      <c r="W361" s="27" t="s">
        <v>200</v>
      </c>
      <c r="X361" s="27" t="s">
        <v>200</v>
      </c>
      <c r="Y361" s="27"/>
    </row>
    <row r="362" spans="1:25" ht="12.75" customHeight="1">
      <c r="A362" s="2" t="str">
        <f t="shared" si="11"/>
        <v>134Ce</v>
      </c>
      <c r="B362" s="2" t="str">
        <f t="shared" si="10"/>
        <v>Ce134</v>
      </c>
      <c r="C362" s="2" t="s">
        <v>2230</v>
      </c>
      <c r="D362" s="2" t="s">
        <v>62</v>
      </c>
      <c r="E362" s="2">
        <v>134</v>
      </c>
      <c r="F362" s="2"/>
      <c r="G362" s="2"/>
      <c r="H362" s="26">
        <v>10</v>
      </c>
      <c r="I362" s="26">
        <f>VLOOKUP(A362,'Anciens seuils'!$B$2:$D$786,2,FALSE)</f>
        <v>10000000</v>
      </c>
      <c r="J362" s="26">
        <f>VLOOKUP(A362,'Nouveaux seuils'!$B$7:$C$796,2,FALSE)</f>
        <v>10000000</v>
      </c>
      <c r="K362" s="27" t="s">
        <v>200</v>
      </c>
      <c r="L362" s="27" t="str">
        <f>VLOOKUP(A362,'Anciens seuils'!$B$2:$D$786,3,FALSE)</f>
        <v>NA</v>
      </c>
      <c r="M362" s="27" t="s">
        <v>200</v>
      </c>
      <c r="N362" s="27" t="str">
        <f>VLOOKUP(A362,'Nouveaux seuils'!$B$7:$F$796,5,FALSE)</f>
        <v>NA</v>
      </c>
      <c r="O362" s="28">
        <v>5</v>
      </c>
      <c r="P362" s="28">
        <v>0.5</v>
      </c>
      <c r="Q362" s="2">
        <v>3</v>
      </c>
      <c r="R362" s="2" t="s">
        <v>17</v>
      </c>
      <c r="S362" s="26">
        <v>1000</v>
      </c>
      <c r="T362" s="26" t="str">
        <f>VLOOKUP(A362,'Nouveaux seuils'!$B$7:$E$796,3,FALSE)</f>
        <v>/</v>
      </c>
      <c r="U362" s="26" t="str">
        <f>VLOOKUP(A362,'Nouveaux seuils'!$B$7:$E$796,4,FALSE)</f>
        <v>/</v>
      </c>
      <c r="V362" s="30"/>
      <c r="W362" s="27" t="s">
        <v>200</v>
      </c>
      <c r="X362" s="27"/>
      <c r="Y362" s="27"/>
    </row>
    <row r="363" spans="1:25" ht="12.75" customHeight="1">
      <c r="A363" s="2" t="str">
        <f t="shared" si="11"/>
        <v>134Cs m</v>
      </c>
      <c r="B363" s="2" t="str">
        <f t="shared" si="10"/>
        <v>Cs134 m</v>
      </c>
      <c r="C363" s="2" t="s">
        <v>2231</v>
      </c>
      <c r="D363" s="2" t="s">
        <v>59</v>
      </c>
      <c r="E363" s="2">
        <v>134</v>
      </c>
      <c r="F363" s="2" t="s">
        <v>156</v>
      </c>
      <c r="G363" s="2"/>
      <c r="H363" s="26">
        <v>0.1</v>
      </c>
      <c r="I363" s="26">
        <f>VLOOKUP(A363,'Anciens seuils'!$B$2:$D$786,2,FALSE)</f>
        <v>100000</v>
      </c>
      <c r="J363" s="26">
        <f>VLOOKUP(A363,'Nouveaux seuils'!$B$7:$C$796,2,FALSE)</f>
        <v>100000</v>
      </c>
      <c r="K363" s="27">
        <v>400000</v>
      </c>
      <c r="L363" s="27">
        <f>VLOOKUP(A363,'Anciens seuils'!$B$2:$D$786,3,FALSE)</f>
        <v>400000000000</v>
      </c>
      <c r="M363" s="27">
        <v>40000</v>
      </c>
      <c r="N363" s="27">
        <f>VLOOKUP(A363,'Nouveaux seuils'!$B$7:$F$796,5,FALSE)</f>
        <v>40000000000</v>
      </c>
      <c r="O363" s="28">
        <v>50</v>
      </c>
      <c r="P363" s="28">
        <v>5</v>
      </c>
      <c r="Q363" s="2">
        <v>4</v>
      </c>
      <c r="R363" s="2"/>
      <c r="S363" s="26">
        <v>1000</v>
      </c>
      <c r="T363" s="26">
        <f>VLOOKUP(A363,'Nouveaux seuils'!$B$7:$E$796,3,FALSE)</f>
        <v>1000</v>
      </c>
      <c r="U363" s="26">
        <f>VLOOKUP(A363,'Nouveaux seuils'!$B$7:$E$796,4,FALSE)</f>
        <v>1000</v>
      </c>
      <c r="V363" s="30"/>
      <c r="W363" s="27" t="s">
        <v>200</v>
      </c>
      <c r="X363" s="27" t="s">
        <v>200</v>
      </c>
      <c r="Y363" s="27"/>
    </row>
    <row r="364" spans="1:25" ht="12.75" customHeight="1">
      <c r="A364" s="2" t="str">
        <f t="shared" si="11"/>
        <v>134Cs</v>
      </c>
      <c r="B364" s="2" t="str">
        <f t="shared" si="10"/>
        <v>Cs134</v>
      </c>
      <c r="C364" s="2" t="s">
        <v>2232</v>
      </c>
      <c r="D364" s="2" t="s">
        <v>59</v>
      </c>
      <c r="E364" s="2">
        <v>134</v>
      </c>
      <c r="F364" s="2"/>
      <c r="G364" s="2"/>
      <c r="H364" s="26">
        <v>0.01</v>
      </c>
      <c r="I364" s="26">
        <f>VLOOKUP(A364,'Anciens seuils'!$B$2:$D$786,2,FALSE)</f>
        <v>10000</v>
      </c>
      <c r="J364" s="26">
        <f>VLOOKUP(A364,'Nouveaux seuils'!$B$7:$C$796,2,FALSE)</f>
        <v>10000</v>
      </c>
      <c r="K364" s="27">
        <v>7000</v>
      </c>
      <c r="L364" s="27">
        <f>VLOOKUP(A364,'Anciens seuils'!$B$2:$D$786,3,FALSE)</f>
        <v>7000000000</v>
      </c>
      <c r="M364" s="27">
        <v>40000</v>
      </c>
      <c r="N364" s="27">
        <f>VLOOKUP(A364,'Nouveaux seuils'!$B$7:$F$796,5,FALSE)</f>
        <v>40000000000</v>
      </c>
      <c r="O364" s="28">
        <v>5</v>
      </c>
      <c r="P364" s="28">
        <v>0.05</v>
      </c>
      <c r="Q364" s="2">
        <v>2</v>
      </c>
      <c r="R364" s="2"/>
      <c r="S364" s="26">
        <v>10</v>
      </c>
      <c r="T364" s="26">
        <f>VLOOKUP(A364,'Nouveaux seuils'!$B$7:$E$796,3,FALSE)</f>
        <v>0.1</v>
      </c>
      <c r="U364" s="26">
        <f>VLOOKUP(A364,'Nouveaux seuils'!$B$7:$E$796,4,FALSE)</f>
        <v>10</v>
      </c>
      <c r="V364" s="30"/>
      <c r="W364" s="27" t="s">
        <v>200</v>
      </c>
      <c r="X364" s="27" t="s">
        <v>200</v>
      </c>
      <c r="Y364" s="27"/>
    </row>
    <row r="365" spans="1:25" ht="12.75" customHeight="1">
      <c r="A365" s="2" t="str">
        <f t="shared" si="11"/>
        <v>134I</v>
      </c>
      <c r="B365" s="2" t="str">
        <f t="shared" si="10"/>
        <v>I134</v>
      </c>
      <c r="C365" s="2" t="s">
        <v>2233</v>
      </c>
      <c r="D365" s="2" t="s">
        <v>57</v>
      </c>
      <c r="E365" s="2">
        <v>134</v>
      </c>
      <c r="F365" s="2"/>
      <c r="G365" s="2"/>
      <c r="H365" s="26">
        <v>0.1</v>
      </c>
      <c r="I365" s="26">
        <f>VLOOKUP(A365,'Anciens seuils'!$B$2:$D$786,2,FALSE)</f>
        <v>100000</v>
      </c>
      <c r="J365" s="26">
        <f>VLOOKUP(A365,'Nouveaux seuils'!$B$7:$C$796,2,FALSE)</f>
        <v>100000</v>
      </c>
      <c r="K365" s="27">
        <v>3000</v>
      </c>
      <c r="L365" s="27">
        <f>VLOOKUP(A365,'Anciens seuils'!$B$2:$D$786,3,FALSE)</f>
        <v>3000000000</v>
      </c>
      <c r="M365" s="27">
        <v>30000</v>
      </c>
      <c r="N365" s="27">
        <f>VLOOKUP(A365,'Nouveaux seuils'!$B$7:$F$796,5,FALSE)</f>
        <v>30000000000</v>
      </c>
      <c r="O365" s="28">
        <v>50</v>
      </c>
      <c r="P365" s="28">
        <v>5</v>
      </c>
      <c r="Q365" s="2">
        <v>4</v>
      </c>
      <c r="R365" s="2"/>
      <c r="S365" s="26">
        <v>10</v>
      </c>
      <c r="T365" s="26">
        <f>VLOOKUP(A365,'Nouveaux seuils'!$B$7:$E$796,3,FALSE)</f>
        <v>10</v>
      </c>
      <c r="U365" s="26">
        <f>VLOOKUP(A365,'Nouveaux seuils'!$B$7:$E$796,4,FALSE)</f>
        <v>10</v>
      </c>
      <c r="V365" s="30"/>
      <c r="W365" s="27" t="s">
        <v>200</v>
      </c>
      <c r="X365" s="27" t="s">
        <v>200</v>
      </c>
      <c r="Y365" s="27"/>
    </row>
    <row r="366" spans="1:25" ht="12.75" customHeight="1">
      <c r="A366" s="2" t="str">
        <f t="shared" si="11"/>
        <v>134Te</v>
      </c>
      <c r="B366" s="2" t="str">
        <f t="shared" si="10"/>
        <v>Te134</v>
      </c>
      <c r="C366" s="2" t="s">
        <v>2234</v>
      </c>
      <c r="D366" s="2" t="s">
        <v>56</v>
      </c>
      <c r="E366" s="2">
        <v>134</v>
      </c>
      <c r="F366" s="2"/>
      <c r="G366" s="2"/>
      <c r="H366" s="26">
        <v>1</v>
      </c>
      <c r="I366" s="26">
        <f>VLOOKUP(A366,'Anciens seuils'!$B$2:$D$786,2,FALSE)</f>
        <v>1000000</v>
      </c>
      <c r="J366" s="26">
        <f>VLOOKUP(A366,'Nouveaux seuils'!$B$7:$C$796,2,FALSE)</f>
        <v>1000000</v>
      </c>
      <c r="K366" s="27" t="s">
        <v>200</v>
      </c>
      <c r="L366" s="27" t="str">
        <f>VLOOKUP(A366,'Anciens seuils'!$B$2:$D$786,3,FALSE)</f>
        <v>NA</v>
      </c>
      <c r="M366" s="27" t="s">
        <v>200</v>
      </c>
      <c r="N366" s="27" t="str">
        <f>VLOOKUP(A366,'Nouveaux seuils'!$B$7:$F$796,5,FALSE)</f>
        <v>NA</v>
      </c>
      <c r="O366" s="28">
        <v>50</v>
      </c>
      <c r="P366" s="28">
        <v>5</v>
      </c>
      <c r="Q366" s="2">
        <v>4</v>
      </c>
      <c r="R366" s="2"/>
      <c r="S366" s="26">
        <v>10</v>
      </c>
      <c r="T366" s="26">
        <f>VLOOKUP(A366,'Nouveaux seuils'!$B$7:$E$796,3,FALSE)</f>
        <v>10</v>
      </c>
      <c r="U366" s="26">
        <f>VLOOKUP(A366,'Nouveaux seuils'!$B$7:$E$796,4,FALSE)</f>
        <v>10</v>
      </c>
      <c r="V366" s="30"/>
      <c r="W366" s="27" t="s">
        <v>200</v>
      </c>
      <c r="X366" s="27"/>
      <c r="Y366" s="27"/>
    </row>
    <row r="367" spans="1:25" ht="12.75" customHeight="1">
      <c r="A367" s="2" t="str">
        <f t="shared" si="11"/>
        <v>135Ba m</v>
      </c>
      <c r="B367" s="2" t="str">
        <f t="shared" si="10"/>
        <v>Ba135 m</v>
      </c>
      <c r="C367" s="2" t="s">
        <v>2235</v>
      </c>
      <c r="D367" s="2" t="s">
        <v>60</v>
      </c>
      <c r="E367" s="2">
        <v>135</v>
      </c>
      <c r="F367" s="2" t="s">
        <v>156</v>
      </c>
      <c r="G367" s="2"/>
      <c r="H367" s="26">
        <v>1</v>
      </c>
      <c r="I367" s="26">
        <f>VLOOKUP(A367,'Anciens seuils'!$B$2:$D$786,2,FALSE)</f>
        <v>1000000</v>
      </c>
      <c r="J367" s="26">
        <f>VLOOKUP(A367,'Nouveaux seuils'!$B$7:$C$796,2,FALSE)</f>
        <v>1000000</v>
      </c>
      <c r="K367" s="27" t="s">
        <v>200</v>
      </c>
      <c r="L367" s="27" t="str">
        <f>VLOOKUP(A367,'Anciens seuils'!$B$2:$D$786,3,FALSE)</f>
        <v>NA</v>
      </c>
      <c r="M367" s="27" t="s">
        <v>200</v>
      </c>
      <c r="N367" s="27" t="str">
        <f>VLOOKUP(A367,'Nouveaux seuils'!$B$7:$F$796,5,FALSE)</f>
        <v>NA</v>
      </c>
      <c r="O367" s="28">
        <v>5</v>
      </c>
      <c r="P367" s="28">
        <v>0.5</v>
      </c>
      <c r="Q367" s="2">
        <v>3</v>
      </c>
      <c r="R367" s="2"/>
      <c r="S367" s="26">
        <v>100</v>
      </c>
      <c r="T367" s="26" t="str">
        <f>VLOOKUP(A367,'Nouveaux seuils'!$B$7:$E$796,3,FALSE)</f>
        <v>/</v>
      </c>
      <c r="U367" s="26" t="str">
        <f>VLOOKUP(A367,'Nouveaux seuils'!$B$7:$E$796,4,FALSE)</f>
        <v>/</v>
      </c>
      <c r="V367" s="30"/>
      <c r="W367" s="27" t="s">
        <v>200</v>
      </c>
      <c r="X367" s="27"/>
      <c r="Y367" s="27"/>
    </row>
    <row r="368" spans="1:25" ht="12.75" customHeight="1">
      <c r="A368" s="2" t="str">
        <f t="shared" si="11"/>
        <v>135Ce</v>
      </c>
      <c r="B368" s="2" t="str">
        <f t="shared" si="10"/>
        <v>Ce135</v>
      </c>
      <c r="C368" s="2" t="s">
        <v>2236</v>
      </c>
      <c r="D368" s="2" t="s">
        <v>62</v>
      </c>
      <c r="E368" s="2">
        <v>135</v>
      </c>
      <c r="F368" s="2"/>
      <c r="G368" s="2"/>
      <c r="H368" s="26">
        <v>1</v>
      </c>
      <c r="I368" s="26">
        <f>VLOOKUP(A368,'Anciens seuils'!$B$2:$D$786,2,FALSE)</f>
        <v>1000000</v>
      </c>
      <c r="J368" s="26">
        <f>VLOOKUP(A368,'Nouveaux seuils'!$B$7:$C$796,2,FALSE)</f>
        <v>1000000</v>
      </c>
      <c r="K368" s="27" t="s">
        <v>200</v>
      </c>
      <c r="L368" s="27" t="str">
        <f>VLOOKUP(A368,'Anciens seuils'!$B$2:$D$786,3,FALSE)</f>
        <v>NA</v>
      </c>
      <c r="M368" s="27" t="s">
        <v>200</v>
      </c>
      <c r="N368" s="27" t="str">
        <f>VLOOKUP(A368,'Nouveaux seuils'!$B$7:$F$796,5,FALSE)</f>
        <v>NA</v>
      </c>
      <c r="O368" s="28">
        <v>5</v>
      </c>
      <c r="P368" s="28">
        <v>0.5</v>
      </c>
      <c r="Q368" s="2">
        <v>3</v>
      </c>
      <c r="R368" s="2"/>
      <c r="S368" s="26">
        <v>10</v>
      </c>
      <c r="T368" s="26" t="str">
        <f>VLOOKUP(A368,'Nouveaux seuils'!$B$7:$E$796,3,FALSE)</f>
        <v>/</v>
      </c>
      <c r="U368" s="26" t="str">
        <f>VLOOKUP(A368,'Nouveaux seuils'!$B$7:$E$796,4,FALSE)</f>
        <v>/</v>
      </c>
      <c r="V368" s="30"/>
      <c r="W368" s="27" t="s">
        <v>200</v>
      </c>
      <c r="X368" s="27"/>
      <c r="Y368" s="27"/>
    </row>
    <row r="369" spans="1:25" ht="12.75" customHeight="1">
      <c r="A369" s="2" t="str">
        <f t="shared" si="11"/>
        <v>135Cs</v>
      </c>
      <c r="B369" s="2" t="str">
        <f t="shared" si="10"/>
        <v>Cs135</v>
      </c>
      <c r="C369" s="2" t="s">
        <v>2237</v>
      </c>
      <c r="D369" s="2" t="s">
        <v>59</v>
      </c>
      <c r="E369" s="2">
        <v>135</v>
      </c>
      <c r="F369" s="2"/>
      <c r="G369" s="2"/>
      <c r="H369" s="26">
        <v>10</v>
      </c>
      <c r="I369" s="26">
        <f>VLOOKUP(A369,'Anciens seuils'!$B$2:$D$786,2,FALSE)</f>
        <v>10000000</v>
      </c>
      <c r="J369" s="26">
        <f>VLOOKUP(A369,'Nouveaux seuils'!$B$7:$C$796,2,FALSE)</f>
        <v>10000000</v>
      </c>
      <c r="K369" s="27">
        <v>400000</v>
      </c>
      <c r="L369" s="27">
        <f>VLOOKUP(A369,'Anciens seuils'!$B$2:$D$786,3,FALSE)</f>
        <v>400000000000</v>
      </c>
      <c r="M369" s="27" t="s">
        <v>166</v>
      </c>
      <c r="N369" s="27" t="str">
        <f>VLOOKUP(A369,'Nouveaux seuils'!$B$7:$F$796,5,FALSE)</f>
        <v>NA</v>
      </c>
      <c r="O369" s="28">
        <v>50</v>
      </c>
      <c r="P369" s="28">
        <v>5</v>
      </c>
      <c r="Q369" s="2">
        <v>4</v>
      </c>
      <c r="R369" s="2"/>
      <c r="S369" s="26">
        <v>10000</v>
      </c>
      <c r="T369" s="26">
        <f>VLOOKUP(A369,'Nouveaux seuils'!$B$7:$E$796,3,FALSE)</f>
        <v>100</v>
      </c>
      <c r="U369" s="26">
        <f>VLOOKUP(A369,'Nouveaux seuils'!$B$7:$E$796,4,FALSE)</f>
        <v>10000</v>
      </c>
      <c r="V369" s="30"/>
      <c r="W369" s="27" t="s">
        <v>200</v>
      </c>
      <c r="X369" s="27" t="s">
        <v>152</v>
      </c>
      <c r="Y369" s="27"/>
    </row>
    <row r="370" spans="1:25" ht="12.75" customHeight="1">
      <c r="A370" s="2" t="str">
        <f t="shared" si="11"/>
        <v>135Cs m</v>
      </c>
      <c r="B370" s="2" t="str">
        <f t="shared" si="10"/>
        <v>Cs 135 m</v>
      </c>
      <c r="C370" s="2" t="s">
        <v>2238</v>
      </c>
      <c r="D370" s="2" t="s">
        <v>195</v>
      </c>
      <c r="E370" s="2">
        <v>135</v>
      </c>
      <c r="F370" s="2" t="s">
        <v>156</v>
      </c>
      <c r="G370" s="2"/>
      <c r="H370" s="26">
        <v>1</v>
      </c>
      <c r="I370" s="26">
        <f>VLOOKUP(A370,'Anciens seuils'!$B$2:$D$786,2,FALSE)</f>
        <v>1000000</v>
      </c>
      <c r="J370" s="26">
        <f>VLOOKUP(A370,'Nouveaux seuils'!$B$7:$C$796,2,FALSE)</f>
        <v>1000000</v>
      </c>
      <c r="K370" s="27" t="s">
        <v>200</v>
      </c>
      <c r="L370" s="27" t="str">
        <f>VLOOKUP(A370,'Anciens seuils'!$B$2:$D$786,3,FALSE)</f>
        <v>NA</v>
      </c>
      <c r="M370" s="27" t="s">
        <v>200</v>
      </c>
      <c r="N370" s="27" t="str">
        <f>VLOOKUP(A370,'Nouveaux seuils'!$B$7:$F$796,5,FALSE)</f>
        <v>NA</v>
      </c>
      <c r="O370" s="28">
        <v>50</v>
      </c>
      <c r="P370" s="28">
        <v>5</v>
      </c>
      <c r="Q370" s="2">
        <v>4</v>
      </c>
      <c r="R370" s="2"/>
      <c r="S370" s="26">
        <v>10</v>
      </c>
      <c r="T370" s="26" t="str">
        <f>VLOOKUP(A370,'Nouveaux seuils'!$B$7:$E$796,3,FALSE)</f>
        <v>/</v>
      </c>
      <c r="U370" s="26" t="str">
        <f>VLOOKUP(A370,'Nouveaux seuils'!$B$7:$E$796,4,FALSE)</f>
        <v>/</v>
      </c>
      <c r="V370" s="30"/>
      <c r="W370" s="27"/>
      <c r="X370" s="27"/>
      <c r="Y370" s="27"/>
    </row>
    <row r="371" spans="1:25" ht="12.75" customHeight="1">
      <c r="A371" s="2" t="str">
        <f t="shared" si="11"/>
        <v>135I</v>
      </c>
      <c r="B371" s="2" t="str">
        <f t="shared" si="10"/>
        <v>I135</v>
      </c>
      <c r="C371" s="2" t="s">
        <v>2239</v>
      </c>
      <c r="D371" s="2" t="s">
        <v>57</v>
      </c>
      <c r="E371" s="2">
        <v>135</v>
      </c>
      <c r="F371" s="2"/>
      <c r="G371" s="2"/>
      <c r="H371" s="26">
        <v>1</v>
      </c>
      <c r="I371" s="26">
        <f>VLOOKUP(A371,'Anciens seuils'!$B$2:$D$786,2,FALSE)</f>
        <v>1000000</v>
      </c>
      <c r="J371" s="26">
        <f>VLOOKUP(A371,'Nouveaux seuils'!$B$7:$C$796,2,FALSE)</f>
        <v>1000000</v>
      </c>
      <c r="K371" s="27">
        <v>6000</v>
      </c>
      <c r="L371" s="27">
        <v>6000000000</v>
      </c>
      <c r="M371" s="27">
        <v>40000</v>
      </c>
      <c r="N371" s="27">
        <f>VLOOKUP(A371,'Nouveaux seuils'!$B$7:$F$796,5,FALSE)</f>
        <v>40000000000</v>
      </c>
      <c r="O371" s="28">
        <v>5</v>
      </c>
      <c r="P371" s="28">
        <v>0.5</v>
      </c>
      <c r="Q371" s="2">
        <v>3</v>
      </c>
      <c r="R371" s="2"/>
      <c r="S371" s="26">
        <v>10</v>
      </c>
      <c r="T371" s="26">
        <f>VLOOKUP(A371,'Nouveaux seuils'!$B$7:$E$796,3,FALSE)</f>
        <v>10</v>
      </c>
      <c r="U371" s="26">
        <f>VLOOKUP(A371,'Nouveaux seuils'!$B$7:$E$796,4,FALSE)</f>
        <v>10</v>
      </c>
      <c r="V371" s="30"/>
      <c r="W371" s="27" t="s">
        <v>129</v>
      </c>
      <c r="X371" s="27" t="s">
        <v>200</v>
      </c>
      <c r="Y371" s="27"/>
    </row>
    <row r="372" spans="1:25" ht="12.75" customHeight="1">
      <c r="A372" s="2" t="str">
        <f t="shared" si="11"/>
        <v>135La</v>
      </c>
      <c r="B372" s="2" t="str">
        <f t="shared" si="10"/>
        <v>La135</v>
      </c>
      <c r="C372" s="2" t="s">
        <v>2240</v>
      </c>
      <c r="D372" s="2" t="s">
        <v>61</v>
      </c>
      <c r="E372" s="2">
        <v>135</v>
      </c>
      <c r="F372" s="2"/>
      <c r="G372" s="2"/>
      <c r="H372" s="26">
        <v>10</v>
      </c>
      <c r="I372" s="26">
        <f>VLOOKUP(A372,'Anciens seuils'!$B$2:$D$786,2,FALSE)</f>
        <v>10000000</v>
      </c>
      <c r="J372" s="26">
        <f>VLOOKUP(A372,'Nouveaux seuils'!$B$7:$C$796,2,FALSE)</f>
        <v>10000000</v>
      </c>
      <c r="K372" s="27" t="s">
        <v>200</v>
      </c>
      <c r="L372" s="27" t="str">
        <f>VLOOKUP(A372,'Anciens seuils'!$B$2:$D$786,3,FALSE)</f>
        <v>NA</v>
      </c>
      <c r="M372" s="27" t="s">
        <v>200</v>
      </c>
      <c r="N372" s="27" t="str">
        <f>VLOOKUP(A372,'Nouveaux seuils'!$B$7:$F$796,5,FALSE)</f>
        <v>NA</v>
      </c>
      <c r="O372" s="28">
        <v>50</v>
      </c>
      <c r="P372" s="28">
        <v>5</v>
      </c>
      <c r="Q372" s="2">
        <v>4</v>
      </c>
      <c r="R372" s="2"/>
      <c r="S372" s="26">
        <v>1000</v>
      </c>
      <c r="T372" s="26" t="str">
        <f>VLOOKUP(A372,'Nouveaux seuils'!$B$7:$E$796,3,FALSE)</f>
        <v>/</v>
      </c>
      <c r="U372" s="26" t="str">
        <f>VLOOKUP(A372,'Nouveaux seuils'!$B$7:$E$796,4,FALSE)</f>
        <v>/</v>
      </c>
      <c r="V372" s="30"/>
      <c r="W372" s="27" t="s">
        <v>200</v>
      </c>
      <c r="X372" s="27"/>
      <c r="Y372" s="27"/>
    </row>
    <row r="373" spans="1:25" ht="12.75" customHeight="1">
      <c r="A373" s="2" t="str">
        <f t="shared" si="11"/>
        <v>135Xe m</v>
      </c>
      <c r="B373" s="2" t="str">
        <f t="shared" si="10"/>
        <v>Xe135 m</v>
      </c>
      <c r="C373" s="2" t="s">
        <v>2241</v>
      </c>
      <c r="D373" s="2" t="s">
        <v>58</v>
      </c>
      <c r="E373" s="2">
        <v>135</v>
      </c>
      <c r="F373" s="2" t="s">
        <v>156</v>
      </c>
      <c r="G373" s="2"/>
      <c r="H373" s="26">
        <v>1000</v>
      </c>
      <c r="I373" s="26">
        <f>VLOOKUP(A373,'Anciens seuils'!$B$2:$D$786,2,FALSE)</f>
        <v>1000000000</v>
      </c>
      <c r="J373" s="26">
        <f>VLOOKUP(A373,'Nouveaux seuils'!$B$7:$C$796,2,FALSE)</f>
        <v>1000000000</v>
      </c>
      <c r="K373" s="27" t="s">
        <v>200</v>
      </c>
      <c r="L373" s="27" t="str">
        <f>VLOOKUP(A373,'Anciens seuils'!$B$2:$D$786,3,FALSE)</f>
        <v>NA</v>
      </c>
      <c r="M373" s="27" t="s">
        <v>200</v>
      </c>
      <c r="N373" s="27" t="str">
        <f>VLOOKUP(A373,'Nouveaux seuils'!$B$7:$F$796,5,FALSE)</f>
        <v>NA</v>
      </c>
      <c r="O373" s="28">
        <v>50</v>
      </c>
      <c r="P373" s="28">
        <v>5</v>
      </c>
      <c r="Q373" s="2">
        <v>4</v>
      </c>
      <c r="R373" s="2"/>
      <c r="S373" s="26">
        <v>100</v>
      </c>
      <c r="T373" s="26" t="str">
        <f>VLOOKUP(A373,'Nouveaux seuils'!$B$7:$E$796,3,FALSE)</f>
        <v>/</v>
      </c>
      <c r="U373" s="26" t="str">
        <f>VLOOKUP(A373,'Nouveaux seuils'!$B$7:$E$796,4,FALSE)</f>
        <v>/</v>
      </c>
      <c r="V373" s="30"/>
      <c r="W373" s="27" t="s">
        <v>200</v>
      </c>
      <c r="X373" s="27"/>
      <c r="Y373" s="27"/>
    </row>
    <row r="374" spans="1:25" ht="12.75" customHeight="1">
      <c r="A374" s="2" t="str">
        <f t="shared" si="11"/>
        <v>135Xe</v>
      </c>
      <c r="B374" s="2" t="str">
        <f t="shared" si="10"/>
        <v>Xe135</v>
      </c>
      <c r="C374" s="2" t="s">
        <v>2242</v>
      </c>
      <c r="D374" s="2" t="s">
        <v>58</v>
      </c>
      <c r="E374" s="2">
        <v>135</v>
      </c>
      <c r="F374" s="2"/>
      <c r="G374" s="2"/>
      <c r="H374" s="26">
        <v>10000</v>
      </c>
      <c r="I374" s="26">
        <f>VLOOKUP(A374,'Anciens seuils'!$B$2:$D$786,2,FALSE)</f>
        <v>10000000000</v>
      </c>
      <c r="J374" s="26">
        <f>VLOOKUP(A374,'Nouveaux seuils'!$B$7:$C$796,2,FALSE)</f>
        <v>10000000000</v>
      </c>
      <c r="K374" s="27">
        <v>30000</v>
      </c>
      <c r="L374" s="27">
        <f>VLOOKUP(A374,'Anciens seuils'!$B$2:$D$786,3,FALSE)</f>
        <v>30000000000</v>
      </c>
      <c r="M374" s="27">
        <v>300000</v>
      </c>
      <c r="N374" s="27">
        <f>VLOOKUP(A374,'Nouveaux seuils'!$B$7:$F$796,5,FALSE)</f>
        <v>300000000000</v>
      </c>
      <c r="O374" s="28">
        <v>50</v>
      </c>
      <c r="P374" s="28">
        <v>5</v>
      </c>
      <c r="Q374" s="2">
        <v>4</v>
      </c>
      <c r="R374" s="2"/>
      <c r="S374" s="26">
        <v>1000</v>
      </c>
      <c r="T374" s="26" t="str">
        <f>VLOOKUP(A374,'Nouveaux seuils'!$B$7:$E$796,3,FALSE)</f>
        <v>/</v>
      </c>
      <c r="U374" s="26">
        <f>VLOOKUP(A374,'Nouveaux seuils'!$B$7:$E$796,4,FALSE)</f>
        <v>1000</v>
      </c>
      <c r="V374" s="30"/>
      <c r="W374" s="27" t="s">
        <v>200</v>
      </c>
      <c r="X374" s="27" t="s">
        <v>200</v>
      </c>
      <c r="Y374" s="27"/>
    </row>
    <row r="375" spans="1:25" ht="12.75" customHeight="1">
      <c r="A375" s="2" t="str">
        <f t="shared" si="11"/>
        <v>136Cs</v>
      </c>
      <c r="B375" s="2" t="str">
        <f t="shared" si="10"/>
        <v>Cs136</v>
      </c>
      <c r="C375" s="2" t="s">
        <v>2243</v>
      </c>
      <c r="D375" s="2" t="s">
        <v>59</v>
      </c>
      <c r="E375" s="2">
        <v>136</v>
      </c>
      <c r="F375" s="2"/>
      <c r="G375" s="2"/>
      <c r="H375" s="26">
        <v>0.1</v>
      </c>
      <c r="I375" s="26">
        <f>VLOOKUP(A375,'Anciens seuils'!$B$2:$D$786,2,FALSE)</f>
        <v>100000</v>
      </c>
      <c r="J375" s="26">
        <f>VLOOKUP(A375,'Nouveaux seuils'!$B$7:$C$796,2,FALSE)</f>
        <v>100000</v>
      </c>
      <c r="K375" s="27">
        <v>5000</v>
      </c>
      <c r="L375" s="27">
        <f>VLOOKUP(A375,'Anciens seuils'!$B$2:$D$786,3,FALSE)</f>
        <v>5000000000</v>
      </c>
      <c r="M375" s="27">
        <v>30000</v>
      </c>
      <c r="N375" s="27">
        <f>VLOOKUP(A375,'Nouveaux seuils'!$B$7:$F$796,5,FALSE)</f>
        <v>30000000000</v>
      </c>
      <c r="O375" s="28">
        <v>5</v>
      </c>
      <c r="P375" s="28">
        <v>0.5</v>
      </c>
      <c r="Q375" s="2">
        <v>3</v>
      </c>
      <c r="R375" s="2"/>
      <c r="S375" s="26">
        <v>10</v>
      </c>
      <c r="T375" s="26">
        <f>VLOOKUP(A375,'Nouveaux seuils'!$B$7:$E$796,3,FALSE)</f>
        <v>1</v>
      </c>
      <c r="U375" s="26">
        <f>VLOOKUP(A375,'Nouveaux seuils'!$B$7:$E$796,4,FALSE)</f>
        <v>10</v>
      </c>
      <c r="V375" s="30"/>
      <c r="W375" s="27" t="s">
        <v>200</v>
      </c>
      <c r="X375" s="27" t="s">
        <v>200</v>
      </c>
      <c r="Y375" s="27"/>
    </row>
    <row r="376" spans="1:25" ht="12.75" customHeight="1">
      <c r="A376" s="2" t="str">
        <f t="shared" si="11"/>
        <v>136Nd</v>
      </c>
      <c r="B376" s="2" t="str">
        <f t="shared" si="10"/>
        <v>Nd136</v>
      </c>
      <c r="C376" s="2" t="s">
        <v>2244</v>
      </c>
      <c r="D376" s="2" t="s">
        <v>64</v>
      </c>
      <c r="E376" s="2">
        <v>136</v>
      </c>
      <c r="F376" s="2"/>
      <c r="G376" s="2"/>
      <c r="H376" s="26">
        <v>1</v>
      </c>
      <c r="I376" s="26">
        <f>VLOOKUP(A376,'Anciens seuils'!$B$2:$D$786,2,FALSE)</f>
        <v>1000000</v>
      </c>
      <c r="J376" s="26">
        <f>VLOOKUP(A376,'Nouveaux seuils'!$B$7:$C$796,2,FALSE)</f>
        <v>1000000</v>
      </c>
      <c r="K376" s="27" t="s">
        <v>200</v>
      </c>
      <c r="L376" s="27" t="str">
        <f>VLOOKUP(A376,'Anciens seuils'!$B$2:$D$786,3,FALSE)</f>
        <v>NA</v>
      </c>
      <c r="M376" s="27" t="s">
        <v>200</v>
      </c>
      <c r="N376" s="27" t="str">
        <f>VLOOKUP(A376,'Nouveaux seuils'!$B$7:$F$796,5,FALSE)</f>
        <v>NA</v>
      </c>
      <c r="O376" s="28">
        <v>50</v>
      </c>
      <c r="P376" s="28">
        <v>5</v>
      </c>
      <c r="Q376" s="2">
        <v>4</v>
      </c>
      <c r="R376" s="2"/>
      <c r="S376" s="26">
        <v>100</v>
      </c>
      <c r="T376" s="26" t="str">
        <f>VLOOKUP(A376,'Nouveaux seuils'!$B$7:$E$796,3,FALSE)</f>
        <v>/</v>
      </c>
      <c r="U376" s="26" t="str">
        <f>VLOOKUP(A376,'Nouveaux seuils'!$B$7:$E$796,4,FALSE)</f>
        <v>/</v>
      </c>
      <c r="V376" s="30"/>
      <c r="W376" s="27" t="s">
        <v>200</v>
      </c>
      <c r="X376" s="27"/>
      <c r="Y376" s="27"/>
    </row>
    <row r="377" spans="1:25" ht="12.75" customHeight="1">
      <c r="A377" s="2" t="str">
        <f t="shared" si="11"/>
        <v>136Pr</v>
      </c>
      <c r="B377" s="2" t="str">
        <f t="shared" si="10"/>
        <v>Pr136</v>
      </c>
      <c r="C377" s="2" t="s">
        <v>2245</v>
      </c>
      <c r="D377" s="2" t="s">
        <v>63</v>
      </c>
      <c r="E377" s="2">
        <v>136</v>
      </c>
      <c r="F377" s="2"/>
      <c r="G377" s="2"/>
      <c r="H377" s="26">
        <v>0.1</v>
      </c>
      <c r="I377" s="26">
        <f>VLOOKUP(A377,'Anciens seuils'!$B$2:$D$786,2,FALSE)</f>
        <v>100000</v>
      </c>
      <c r="J377" s="26">
        <f>VLOOKUP(A377,'Nouveaux seuils'!$B$7:$C$796,2,FALSE)</f>
        <v>100000</v>
      </c>
      <c r="K377" s="27" t="s">
        <v>200</v>
      </c>
      <c r="L377" s="27" t="str">
        <f>VLOOKUP(A377,'Anciens seuils'!$B$2:$D$786,3,FALSE)</f>
        <v>NA</v>
      </c>
      <c r="M377" s="27" t="s">
        <v>200</v>
      </c>
      <c r="N377" s="27" t="str">
        <f>VLOOKUP(A377,'Nouveaux seuils'!$B$7:$F$796,5,FALSE)</f>
        <v>NA</v>
      </c>
      <c r="O377" s="28">
        <v>50</v>
      </c>
      <c r="P377" s="28">
        <v>5</v>
      </c>
      <c r="Q377" s="2">
        <v>4</v>
      </c>
      <c r="R377" s="2"/>
      <c r="S377" s="26">
        <v>10</v>
      </c>
      <c r="T377" s="26" t="str">
        <f>VLOOKUP(A377,'Nouveaux seuils'!$B$7:$E$796,3,FALSE)</f>
        <v>/</v>
      </c>
      <c r="U377" s="26" t="str">
        <f>VLOOKUP(A377,'Nouveaux seuils'!$B$7:$E$796,4,FALSE)</f>
        <v>/</v>
      </c>
      <c r="V377" s="30"/>
      <c r="W377" s="27" t="s">
        <v>200</v>
      </c>
      <c r="X377" s="27"/>
      <c r="Y377" s="27"/>
    </row>
    <row r="378" spans="1:25" ht="12.75" customHeight="1">
      <c r="A378" s="2" t="str">
        <f t="shared" si="11"/>
        <v>137Ba m</v>
      </c>
      <c r="B378" s="2" t="str">
        <f t="shared" si="10"/>
        <v>Ba137 m</v>
      </c>
      <c r="C378" s="2" t="s">
        <v>2246</v>
      </c>
      <c r="D378" s="2" t="s">
        <v>60</v>
      </c>
      <c r="E378" s="2">
        <v>137</v>
      </c>
      <c r="F378" s="2" t="s">
        <v>156</v>
      </c>
      <c r="G378" s="2"/>
      <c r="H378" s="26">
        <v>1</v>
      </c>
      <c r="I378" s="26">
        <f>VLOOKUP(A378,'Anciens seuils'!$B$2:$D$786,2,FALSE)</f>
        <v>1000000</v>
      </c>
      <c r="J378" s="26">
        <f>VLOOKUP(A378,'Nouveaux seuils'!$B$7:$C$796,2,FALSE)</f>
        <v>1000000</v>
      </c>
      <c r="K378" s="27" t="s">
        <v>200</v>
      </c>
      <c r="L378" s="27" t="str">
        <f>VLOOKUP(A378,'Anciens seuils'!$B$2:$D$786,3,FALSE)</f>
        <v>NA</v>
      </c>
      <c r="M378" s="27" t="s">
        <v>200</v>
      </c>
      <c r="N378" s="27" t="str">
        <f>VLOOKUP(A378,'Nouveaux seuils'!$B$7:$F$796,5,FALSE)</f>
        <v>NA</v>
      </c>
      <c r="O378" s="28" t="s">
        <v>200</v>
      </c>
      <c r="P378" s="28" t="s">
        <v>200</v>
      </c>
      <c r="Q378" s="2"/>
      <c r="R378" s="2"/>
      <c r="S378" s="26">
        <v>10</v>
      </c>
      <c r="T378" s="26" t="str">
        <f>VLOOKUP(A378,'Nouveaux seuils'!$B$7:$E$796,3,FALSE)</f>
        <v>/</v>
      </c>
      <c r="U378" s="26" t="str">
        <f>VLOOKUP(A378,'Nouveaux seuils'!$B$7:$E$796,4,FALSE)</f>
        <v>/</v>
      </c>
      <c r="V378" s="30"/>
      <c r="W378" s="27" t="s">
        <v>200</v>
      </c>
      <c r="X378" s="27"/>
      <c r="Y378" s="27"/>
    </row>
    <row r="379" spans="1:25" ht="12.75" customHeight="1">
      <c r="A379" s="2" t="str">
        <f t="shared" si="11"/>
        <v>137Ce m</v>
      </c>
      <c r="B379" s="2" t="str">
        <f t="shared" si="10"/>
        <v>Ce137 m</v>
      </c>
      <c r="C379" s="2" t="s">
        <v>2247</v>
      </c>
      <c r="D379" s="2" t="s">
        <v>62</v>
      </c>
      <c r="E379" s="2">
        <v>137</v>
      </c>
      <c r="F379" s="2" t="s">
        <v>156</v>
      </c>
      <c r="G379" s="2"/>
      <c r="H379" s="26">
        <v>1</v>
      </c>
      <c r="I379" s="26">
        <f>VLOOKUP(A379,'Anciens seuils'!$B$2:$D$786,2,FALSE)</f>
        <v>1000000</v>
      </c>
      <c r="J379" s="26">
        <f>VLOOKUP(A379,'Nouveaux seuils'!$B$7:$C$796,2,FALSE)</f>
        <v>1000000</v>
      </c>
      <c r="K379" s="27" t="s">
        <v>200</v>
      </c>
      <c r="L379" s="27" t="str">
        <f>VLOOKUP(A379,'Anciens seuils'!$B$2:$D$786,3,FALSE)</f>
        <v>NA</v>
      </c>
      <c r="M379" s="27" t="s">
        <v>200</v>
      </c>
      <c r="N379" s="27" t="str">
        <f>VLOOKUP(A379,'Nouveaux seuils'!$B$7:$F$796,5,FALSE)</f>
        <v>NA</v>
      </c>
      <c r="O379" s="28">
        <v>5</v>
      </c>
      <c r="P379" s="28">
        <v>0.5</v>
      </c>
      <c r="Q379" s="2">
        <v>3</v>
      </c>
      <c r="R379" s="2"/>
      <c r="S379" s="26">
        <v>1000</v>
      </c>
      <c r="T379" s="26" t="str">
        <f>VLOOKUP(A379,'Nouveaux seuils'!$B$7:$E$796,3,FALSE)</f>
        <v>/</v>
      </c>
      <c r="U379" s="26" t="str">
        <f>VLOOKUP(A379,'Nouveaux seuils'!$B$7:$E$796,4,FALSE)</f>
        <v>/</v>
      </c>
      <c r="V379" s="30"/>
      <c r="W379" s="27" t="s">
        <v>200</v>
      </c>
      <c r="X379" s="27"/>
      <c r="Y379" s="27"/>
    </row>
    <row r="380" spans="1:25" ht="12.75" customHeight="1">
      <c r="A380" s="2" t="str">
        <f t="shared" si="11"/>
        <v>137Ce</v>
      </c>
      <c r="B380" s="2" t="str">
        <f t="shared" si="10"/>
        <v>Ce137</v>
      </c>
      <c r="C380" s="2" t="s">
        <v>2248</v>
      </c>
      <c r="D380" s="2" t="s">
        <v>62</v>
      </c>
      <c r="E380" s="2">
        <v>137</v>
      </c>
      <c r="F380" s="2"/>
      <c r="G380" s="2"/>
      <c r="H380" s="26">
        <v>10</v>
      </c>
      <c r="I380" s="26">
        <f>VLOOKUP(A380,'Anciens seuils'!$B$2:$D$786,2,FALSE)</f>
        <v>10000000</v>
      </c>
      <c r="J380" s="26">
        <f>VLOOKUP(A380,'Nouveaux seuils'!$B$7:$C$796,2,FALSE)</f>
        <v>10000000</v>
      </c>
      <c r="K380" s="27" t="s">
        <v>200</v>
      </c>
      <c r="L380" s="27" t="str">
        <f>VLOOKUP(A380,'Anciens seuils'!$B$2:$D$786,3,FALSE)</f>
        <v>NA</v>
      </c>
      <c r="M380" s="27" t="s">
        <v>200</v>
      </c>
      <c r="N380" s="27" t="str">
        <f>VLOOKUP(A380,'Nouveaux seuils'!$B$7:$F$796,5,FALSE)</f>
        <v>NA</v>
      </c>
      <c r="O380" s="28">
        <v>50</v>
      </c>
      <c r="P380" s="28">
        <v>5</v>
      </c>
      <c r="Q380" s="2">
        <v>4</v>
      </c>
      <c r="R380" s="2"/>
      <c r="S380" s="26">
        <v>1000</v>
      </c>
      <c r="T380" s="26" t="str">
        <f>VLOOKUP(A380,'Nouveaux seuils'!$B$7:$E$796,3,FALSE)</f>
        <v>/</v>
      </c>
      <c r="U380" s="26" t="str">
        <f>VLOOKUP(A380,'Nouveaux seuils'!$B$7:$E$796,4,FALSE)</f>
        <v>/</v>
      </c>
      <c r="V380" s="30"/>
      <c r="W380" s="27" t="s">
        <v>200</v>
      </c>
      <c r="X380" s="27"/>
      <c r="Y380" s="27"/>
    </row>
    <row r="381" spans="1:25" ht="12.75" customHeight="1">
      <c r="A381" s="2" t="str">
        <f t="shared" si="11"/>
        <v>137Cs</v>
      </c>
      <c r="B381" s="2" t="str">
        <f t="shared" si="10"/>
        <v>Cs137</v>
      </c>
      <c r="C381" s="2" t="s">
        <v>2249</v>
      </c>
      <c r="D381" s="2" t="s">
        <v>59</v>
      </c>
      <c r="E381" s="2">
        <v>137</v>
      </c>
      <c r="F381" s="2"/>
      <c r="G381" s="2"/>
      <c r="H381" s="26">
        <v>0.01</v>
      </c>
      <c r="I381" s="26">
        <f>VLOOKUP(A381,'Anciens seuils'!$B$2:$D$786,2,FALSE)</f>
        <v>10000</v>
      </c>
      <c r="J381" s="26">
        <f>VLOOKUP(A381,'Nouveaux seuils'!$B$7:$C$796,2,FALSE)</f>
        <v>10000</v>
      </c>
      <c r="K381" s="27">
        <v>20000</v>
      </c>
      <c r="L381" s="27">
        <v>20000000000</v>
      </c>
      <c r="M381" s="27">
        <v>100000</v>
      </c>
      <c r="N381" s="27">
        <f>VLOOKUP(A381,'Nouveaux seuils'!$B$7:$F$796,5,FALSE)</f>
        <v>100000000000</v>
      </c>
      <c r="O381" s="28">
        <v>5</v>
      </c>
      <c r="P381" s="28">
        <v>0.5</v>
      </c>
      <c r="Q381" s="2">
        <v>3</v>
      </c>
      <c r="R381" s="2" t="s">
        <v>17</v>
      </c>
      <c r="S381" s="26">
        <v>10</v>
      </c>
      <c r="T381" s="26">
        <f>VLOOKUP(A381,'Nouveaux seuils'!$B$7:$E$796,3,FALSE)</f>
        <v>0.1</v>
      </c>
      <c r="U381" s="26">
        <f>VLOOKUP(A381,'Nouveaux seuils'!$B$7:$E$796,4,FALSE)</f>
        <v>10</v>
      </c>
      <c r="V381" s="30"/>
      <c r="W381" s="27" t="s">
        <v>129</v>
      </c>
      <c r="X381" s="27" t="s">
        <v>200</v>
      </c>
      <c r="Y381" s="27"/>
    </row>
    <row r="382" spans="1:25" ht="12.75" customHeight="1">
      <c r="A382" s="2" t="str">
        <f t="shared" si="11"/>
        <v>137La</v>
      </c>
      <c r="B382" s="2" t="str">
        <f t="shared" si="10"/>
        <v>La137</v>
      </c>
      <c r="C382" s="2" t="s">
        <v>2250</v>
      </c>
      <c r="D382" s="2" t="s">
        <v>61</v>
      </c>
      <c r="E382" s="2">
        <v>137</v>
      </c>
      <c r="F382" s="2"/>
      <c r="G382" s="2"/>
      <c r="H382" s="26">
        <v>10</v>
      </c>
      <c r="I382" s="26">
        <f>VLOOKUP(A382,'Anciens seuils'!$B$2:$D$786,2,FALSE)</f>
        <v>10000000</v>
      </c>
      <c r="J382" s="26">
        <f>VLOOKUP(A382,'Nouveaux seuils'!$B$7:$C$796,2,FALSE)</f>
        <v>10000000</v>
      </c>
      <c r="K382" s="27">
        <v>300000</v>
      </c>
      <c r="L382" s="27">
        <f>VLOOKUP(A382,'Anciens seuils'!$B$2:$D$786,3,FALSE)</f>
        <v>300000000000</v>
      </c>
      <c r="M382" s="27">
        <v>20000000</v>
      </c>
      <c r="N382" s="27">
        <f>VLOOKUP(A382,'Nouveaux seuils'!$B$7:$F$796,5,FALSE)</f>
        <v>20000000000000</v>
      </c>
      <c r="O382" s="28">
        <v>5</v>
      </c>
      <c r="P382" s="28">
        <v>0.05</v>
      </c>
      <c r="Q382" s="2">
        <v>2</v>
      </c>
      <c r="R382" s="2"/>
      <c r="S382" s="26">
        <v>1000</v>
      </c>
      <c r="T382" s="26" t="str">
        <f>VLOOKUP(A382,'Nouveaux seuils'!$B$7:$E$796,3,FALSE)</f>
        <v>/</v>
      </c>
      <c r="U382" s="26" t="str">
        <f>VLOOKUP(A382,'Nouveaux seuils'!$B$7:$E$796,4,FALSE)</f>
        <v>/</v>
      </c>
      <c r="V382" s="30"/>
      <c r="W382" s="27" t="s">
        <v>200</v>
      </c>
      <c r="X382" s="27" t="s">
        <v>200</v>
      </c>
      <c r="Y382" s="27"/>
    </row>
    <row r="383" spans="1:25" ht="12.75" customHeight="1">
      <c r="A383" s="2" t="str">
        <f t="shared" si="11"/>
        <v>137Pr</v>
      </c>
      <c r="B383" s="2" t="str">
        <f t="shared" si="10"/>
        <v>Pr137</v>
      </c>
      <c r="C383" s="2" t="s">
        <v>2251</v>
      </c>
      <c r="D383" s="2" t="s">
        <v>63</v>
      </c>
      <c r="E383" s="2">
        <v>137</v>
      </c>
      <c r="F383" s="2"/>
      <c r="G383" s="2"/>
      <c r="H383" s="26">
        <v>1</v>
      </c>
      <c r="I383" s="26">
        <f>VLOOKUP(A383,'Anciens seuils'!$B$2:$D$786,2,FALSE)</f>
        <v>1000000</v>
      </c>
      <c r="J383" s="26">
        <f>VLOOKUP(A383,'Nouveaux seuils'!$B$7:$C$796,2,FALSE)</f>
        <v>1000000</v>
      </c>
      <c r="K383" s="27" t="s">
        <v>200</v>
      </c>
      <c r="L383" s="27" t="str">
        <f>VLOOKUP(A383,'Anciens seuils'!$B$2:$D$786,3,FALSE)</f>
        <v>NA</v>
      </c>
      <c r="M383" s="27" t="s">
        <v>200</v>
      </c>
      <c r="N383" s="27" t="str">
        <f>VLOOKUP(A383,'Nouveaux seuils'!$B$7:$F$796,5,FALSE)</f>
        <v>NA</v>
      </c>
      <c r="O383" s="28">
        <v>50</v>
      </c>
      <c r="P383" s="28">
        <v>5</v>
      </c>
      <c r="Q383" s="2">
        <v>4</v>
      </c>
      <c r="R383" s="2"/>
      <c r="S383" s="26">
        <v>100</v>
      </c>
      <c r="T383" s="26" t="str">
        <f>VLOOKUP(A383,'Nouveaux seuils'!$B$7:$E$796,3,FALSE)</f>
        <v>/</v>
      </c>
      <c r="U383" s="26" t="str">
        <f>VLOOKUP(A383,'Nouveaux seuils'!$B$7:$E$796,4,FALSE)</f>
        <v>/</v>
      </c>
      <c r="V383" s="30"/>
      <c r="W383" s="27" t="s">
        <v>200</v>
      </c>
      <c r="X383" s="27"/>
      <c r="Y383" s="27"/>
    </row>
    <row r="384" spans="1:25" ht="12.75" customHeight="1">
      <c r="A384" s="2" t="str">
        <f t="shared" si="11"/>
        <v>138Cs</v>
      </c>
      <c r="B384" s="2" t="str">
        <f t="shared" si="10"/>
        <v>Cs138</v>
      </c>
      <c r="C384" s="2" t="s">
        <v>2252</v>
      </c>
      <c r="D384" s="2" t="s">
        <v>59</v>
      </c>
      <c r="E384" s="2">
        <v>138</v>
      </c>
      <c r="F384" s="2"/>
      <c r="G384" s="2"/>
      <c r="H384" s="26">
        <v>0.01</v>
      </c>
      <c r="I384" s="26">
        <f>VLOOKUP(A384,'Anciens seuils'!$B$2:$D$786,2,FALSE)</f>
        <v>10000</v>
      </c>
      <c r="J384" s="26">
        <f>VLOOKUP(A384,'Nouveaux seuils'!$B$7:$C$796,2,FALSE)</f>
        <v>10000</v>
      </c>
      <c r="K384" s="27" t="s">
        <v>200</v>
      </c>
      <c r="L384" s="27" t="str">
        <f>VLOOKUP(A384,'Anciens seuils'!$B$2:$D$786,3,FALSE)</f>
        <v>NA</v>
      </c>
      <c r="M384" s="27" t="s">
        <v>200</v>
      </c>
      <c r="N384" s="27" t="str">
        <f>VLOOKUP(A384,'Nouveaux seuils'!$B$7:$F$796,5,FALSE)</f>
        <v>NA</v>
      </c>
      <c r="O384" s="28">
        <v>50</v>
      </c>
      <c r="P384" s="28">
        <v>5</v>
      </c>
      <c r="Q384" s="2">
        <v>4</v>
      </c>
      <c r="R384" s="2"/>
      <c r="S384" s="26">
        <v>10</v>
      </c>
      <c r="T384" s="26">
        <f>VLOOKUP(A384,'Nouveaux seuils'!$B$7:$E$796,3,FALSE)</f>
        <v>10</v>
      </c>
      <c r="U384" s="26">
        <f>VLOOKUP(A384,'Nouveaux seuils'!$B$7:$E$796,4,FALSE)</f>
        <v>10</v>
      </c>
      <c r="V384" s="30"/>
      <c r="W384" s="27" t="s">
        <v>200</v>
      </c>
      <c r="X384" s="27"/>
      <c r="Y384" s="27"/>
    </row>
    <row r="385" spans="1:25" ht="12.75" customHeight="1">
      <c r="A385" s="2" t="str">
        <f t="shared" si="11"/>
        <v>138La</v>
      </c>
      <c r="B385" s="2" t="str">
        <f t="shared" si="10"/>
        <v>La138</v>
      </c>
      <c r="C385" s="2" t="s">
        <v>2253</v>
      </c>
      <c r="D385" s="2" t="s">
        <v>61</v>
      </c>
      <c r="E385" s="2">
        <v>138</v>
      </c>
      <c r="F385" s="2"/>
      <c r="G385" s="2"/>
      <c r="H385" s="26">
        <v>1</v>
      </c>
      <c r="I385" s="26">
        <f>VLOOKUP(A385,'Anciens seuils'!$B$2:$D$786,2,FALSE)</f>
        <v>1000000</v>
      </c>
      <c r="J385" s="26">
        <f>VLOOKUP(A385,'Nouveaux seuils'!$B$7:$C$796,2,FALSE)</f>
        <v>1000000</v>
      </c>
      <c r="K385" s="27" t="s">
        <v>200</v>
      </c>
      <c r="L385" s="27" t="str">
        <f>VLOOKUP(A385,'Anciens seuils'!$B$2:$D$786,3,FALSE)</f>
        <v>NA</v>
      </c>
      <c r="M385" s="27" t="s">
        <v>200</v>
      </c>
      <c r="N385" s="27" t="str">
        <f>VLOOKUP(A385,'Nouveaux seuils'!$B$7:$F$796,5,FALSE)</f>
        <v>NA</v>
      </c>
      <c r="O385" s="28">
        <v>50</v>
      </c>
      <c r="P385" s="28">
        <v>5</v>
      </c>
      <c r="Q385" s="2">
        <v>4</v>
      </c>
      <c r="R385" s="2"/>
      <c r="S385" s="26">
        <v>10</v>
      </c>
      <c r="T385" s="26" t="str">
        <f>VLOOKUP(A385,'Nouveaux seuils'!$B$7:$E$796,3,FALSE)</f>
        <v>/</v>
      </c>
      <c r="U385" s="26" t="str">
        <f>VLOOKUP(A385,'Nouveaux seuils'!$B$7:$E$796,4,FALSE)</f>
        <v>/</v>
      </c>
      <c r="V385" s="30"/>
      <c r="W385" s="27" t="s">
        <v>200</v>
      </c>
      <c r="X385" s="27"/>
      <c r="Y385" s="27"/>
    </row>
    <row r="386" spans="1:25" ht="12.75" customHeight="1">
      <c r="A386" s="2" t="str">
        <f t="shared" si="11"/>
        <v>138Nd</v>
      </c>
      <c r="B386" s="2" t="str">
        <f t="shared" ref="B386:B449" si="12">TRIM($D386&amp;$E386&amp;" " &amp;$F386&amp;" " &amp;$G386)</f>
        <v>Nd138</v>
      </c>
      <c r="C386" s="2" t="s">
        <v>2254</v>
      </c>
      <c r="D386" s="2" t="s">
        <v>64</v>
      </c>
      <c r="E386" s="2">
        <v>138</v>
      </c>
      <c r="F386" s="2"/>
      <c r="G386" s="2"/>
      <c r="H386" s="26">
        <v>10</v>
      </c>
      <c r="I386" s="26">
        <f>VLOOKUP(A386,'Anciens seuils'!$B$2:$D$786,2,FALSE)</f>
        <v>10000000</v>
      </c>
      <c r="J386" s="26">
        <f>VLOOKUP(A386,'Nouveaux seuils'!$B$7:$C$796,2,FALSE)</f>
        <v>10000000</v>
      </c>
      <c r="K386" s="27" t="s">
        <v>200</v>
      </c>
      <c r="L386" s="27" t="str">
        <f>VLOOKUP(A386,'Anciens seuils'!$B$2:$D$786,3,FALSE)</f>
        <v>NA</v>
      </c>
      <c r="M386" s="27" t="s">
        <v>200</v>
      </c>
      <c r="N386" s="27" t="str">
        <f>VLOOKUP(A386,'Nouveaux seuils'!$B$7:$F$796,5,FALSE)</f>
        <v>NA</v>
      </c>
      <c r="O386" s="28">
        <v>5</v>
      </c>
      <c r="P386" s="28">
        <v>0.5</v>
      </c>
      <c r="Q386" s="2">
        <v>3</v>
      </c>
      <c r="R386" s="39"/>
      <c r="S386" s="26">
        <v>1000</v>
      </c>
      <c r="T386" s="26" t="str">
        <f>VLOOKUP(A386,'Nouveaux seuils'!$B$7:$E$796,3,FALSE)</f>
        <v>/</v>
      </c>
      <c r="U386" s="26" t="str">
        <f>VLOOKUP(A386,'Nouveaux seuils'!$B$7:$E$796,4,FALSE)</f>
        <v>/</v>
      </c>
      <c r="V386" s="30"/>
      <c r="W386" s="27" t="s">
        <v>200</v>
      </c>
      <c r="X386" s="27"/>
      <c r="Y386" s="27"/>
    </row>
    <row r="387" spans="1:25" ht="12.75" customHeight="1">
      <c r="A387" s="2" t="str">
        <f t="shared" ref="A387:A450" si="13">TRIM(E387&amp;D387&amp;" " &amp;F387&amp;" " &amp;G387)</f>
        <v>138Pr m</v>
      </c>
      <c r="B387" s="2" t="str">
        <f t="shared" si="12"/>
        <v>Pr138 m</v>
      </c>
      <c r="C387" s="2" t="s">
        <v>2255</v>
      </c>
      <c r="D387" s="2" t="s">
        <v>63</v>
      </c>
      <c r="E387" s="2">
        <v>138</v>
      </c>
      <c r="F387" s="2" t="s">
        <v>156</v>
      </c>
      <c r="G387" s="2"/>
      <c r="H387" s="26">
        <v>1</v>
      </c>
      <c r="I387" s="26">
        <f>VLOOKUP(A387,'Anciens seuils'!$B$2:$D$786,2,FALSE)</f>
        <v>1000000</v>
      </c>
      <c r="J387" s="26">
        <f>VLOOKUP(A387,'Nouveaux seuils'!$B$7:$C$796,2,FALSE)</f>
        <v>1000000</v>
      </c>
      <c r="K387" s="27" t="s">
        <v>200</v>
      </c>
      <c r="L387" s="27" t="str">
        <f>VLOOKUP(A387,'Anciens seuils'!$B$2:$D$786,3,FALSE)</f>
        <v>NA</v>
      </c>
      <c r="M387" s="27" t="s">
        <v>200</v>
      </c>
      <c r="N387" s="27" t="str">
        <f>VLOOKUP(A387,'Nouveaux seuils'!$B$7:$F$796,5,FALSE)</f>
        <v>NA</v>
      </c>
      <c r="O387" s="28">
        <v>50</v>
      </c>
      <c r="P387" s="28">
        <v>5</v>
      </c>
      <c r="Q387" s="2">
        <v>4</v>
      </c>
      <c r="R387" s="2"/>
      <c r="S387" s="26">
        <v>10</v>
      </c>
      <c r="T387" s="26" t="str">
        <f>VLOOKUP(A387,'Nouveaux seuils'!$B$7:$E$796,3,FALSE)</f>
        <v>/</v>
      </c>
      <c r="U387" s="26" t="str">
        <f>VLOOKUP(A387,'Nouveaux seuils'!$B$7:$E$796,4,FALSE)</f>
        <v>/</v>
      </c>
      <c r="V387" s="30"/>
      <c r="W387" s="27" t="s">
        <v>200</v>
      </c>
      <c r="X387" s="27"/>
      <c r="Y387" s="27"/>
    </row>
    <row r="388" spans="1:25" ht="12.75" customHeight="1">
      <c r="A388" s="2" t="str">
        <f t="shared" si="13"/>
        <v>138Xe</v>
      </c>
      <c r="B388" s="2" t="str">
        <f t="shared" si="12"/>
        <v>Xe138</v>
      </c>
      <c r="C388" s="2" t="s">
        <v>2256</v>
      </c>
      <c r="D388" s="2" t="s">
        <v>58</v>
      </c>
      <c r="E388" s="2">
        <v>138</v>
      </c>
      <c r="F388" s="2"/>
      <c r="G388" s="2"/>
      <c r="H388" s="26">
        <v>1000</v>
      </c>
      <c r="I388" s="26">
        <f>VLOOKUP(A388,'Anciens seuils'!$B$2:$D$786,2,FALSE)</f>
        <v>1000000000</v>
      </c>
      <c r="J388" s="26">
        <f>VLOOKUP(A388,'Nouveaux seuils'!$B$7:$C$796,2,FALSE)</f>
        <v>1000000000</v>
      </c>
      <c r="K388" s="27" t="s">
        <v>200</v>
      </c>
      <c r="L388" s="27" t="str">
        <f>VLOOKUP(A388,'Anciens seuils'!$B$2:$D$786,3,FALSE)</f>
        <v>NA</v>
      </c>
      <c r="M388" s="27" t="s">
        <v>200</v>
      </c>
      <c r="N388" s="27" t="str">
        <f>VLOOKUP(A388,'Nouveaux seuils'!$B$7:$F$796,5,FALSE)</f>
        <v>NA</v>
      </c>
      <c r="O388" s="28">
        <v>5</v>
      </c>
      <c r="P388" s="28">
        <v>0.5</v>
      </c>
      <c r="Q388" s="2">
        <v>3</v>
      </c>
      <c r="R388" s="2"/>
      <c r="S388" s="26">
        <v>100</v>
      </c>
      <c r="T388" s="26" t="str">
        <f>VLOOKUP(A388,'Nouveaux seuils'!$B$7:$E$796,3,FALSE)</f>
        <v>/</v>
      </c>
      <c r="U388" s="26" t="str">
        <f>VLOOKUP(A388,'Nouveaux seuils'!$B$7:$E$796,4,FALSE)</f>
        <v>/</v>
      </c>
      <c r="V388" s="30"/>
      <c r="W388" s="27" t="s">
        <v>200</v>
      </c>
      <c r="X388" s="27"/>
      <c r="Y388" s="27"/>
    </row>
    <row r="389" spans="1:25" ht="12.75" customHeight="1">
      <c r="A389" s="2" t="str">
        <f t="shared" si="13"/>
        <v>139Ba</v>
      </c>
      <c r="B389" s="2" t="str">
        <f t="shared" si="12"/>
        <v>Ba139</v>
      </c>
      <c r="C389" s="2" t="s">
        <v>2257</v>
      </c>
      <c r="D389" s="2" t="s">
        <v>60</v>
      </c>
      <c r="E389" s="2">
        <v>139</v>
      </c>
      <c r="F389" s="2"/>
      <c r="G389" s="2"/>
      <c r="H389" s="26">
        <v>0.1</v>
      </c>
      <c r="I389" s="26">
        <f>VLOOKUP(A389,'Anciens seuils'!$B$2:$D$786,2,FALSE)</f>
        <v>100000</v>
      </c>
      <c r="J389" s="26">
        <f>VLOOKUP(A389,'Nouveaux seuils'!$B$7:$C$796,2,FALSE)</f>
        <v>100000</v>
      </c>
      <c r="K389" s="27" t="s">
        <v>200</v>
      </c>
      <c r="L389" s="27" t="str">
        <f>VLOOKUP(A389,'Anciens seuils'!$B$2:$D$786,3,FALSE)</f>
        <v>NA</v>
      </c>
      <c r="M389" s="27" t="s">
        <v>200</v>
      </c>
      <c r="N389" s="27" t="str">
        <f>VLOOKUP(A389,'Nouveaux seuils'!$B$7:$F$796,5,FALSE)</f>
        <v>NA</v>
      </c>
      <c r="O389" s="28">
        <v>50</v>
      </c>
      <c r="P389" s="28">
        <v>5</v>
      </c>
      <c r="Q389" s="2">
        <v>4</v>
      </c>
      <c r="R389" s="2"/>
      <c r="S389" s="26">
        <v>100</v>
      </c>
      <c r="T389" s="26" t="str">
        <f>VLOOKUP(A389,'Nouveaux seuils'!$B$7:$E$796,3,FALSE)</f>
        <v>/</v>
      </c>
      <c r="U389" s="26" t="str">
        <f>VLOOKUP(A389,'Nouveaux seuils'!$B$7:$E$796,4,FALSE)</f>
        <v>/</v>
      </c>
      <c r="V389" s="30"/>
      <c r="W389" s="27" t="s">
        <v>200</v>
      </c>
      <c r="X389" s="27"/>
      <c r="Y389" s="27"/>
    </row>
    <row r="390" spans="1:25" ht="12.75" customHeight="1">
      <c r="A390" s="2" t="str">
        <f t="shared" si="13"/>
        <v>139Ce</v>
      </c>
      <c r="B390" s="2" t="str">
        <f t="shared" si="12"/>
        <v>Ce139</v>
      </c>
      <c r="C390" s="2" t="s">
        <v>2258</v>
      </c>
      <c r="D390" s="2" t="s">
        <v>62</v>
      </c>
      <c r="E390" s="2">
        <v>139</v>
      </c>
      <c r="F390" s="2"/>
      <c r="G390" s="2"/>
      <c r="H390" s="26">
        <v>1</v>
      </c>
      <c r="I390" s="26">
        <f>VLOOKUP(A390,'Anciens seuils'!$B$2:$D$786,2,FALSE)</f>
        <v>1000000</v>
      </c>
      <c r="J390" s="26">
        <f>VLOOKUP(A390,'Nouveaux seuils'!$B$7:$C$796,2,FALSE)</f>
        <v>1000000</v>
      </c>
      <c r="K390" s="27">
        <v>70000</v>
      </c>
      <c r="L390" s="27">
        <f>VLOOKUP(A390,'Anciens seuils'!$B$2:$D$786,3,FALSE)</f>
        <v>70000000000</v>
      </c>
      <c r="M390" s="27">
        <v>600000</v>
      </c>
      <c r="N390" s="27">
        <f>VLOOKUP(A390,'Nouveaux seuils'!$B$7:$F$796,5,FALSE)</f>
        <v>600000000000</v>
      </c>
      <c r="O390" s="28">
        <v>5</v>
      </c>
      <c r="P390" s="28">
        <v>0.5</v>
      </c>
      <c r="Q390" s="2">
        <v>3</v>
      </c>
      <c r="R390" s="2"/>
      <c r="S390" s="26">
        <v>100</v>
      </c>
      <c r="T390" s="26">
        <f>VLOOKUP(A390,'Nouveaux seuils'!$B$7:$E$796,3,FALSE)</f>
        <v>1</v>
      </c>
      <c r="U390" s="26">
        <f>VLOOKUP(A390,'Nouveaux seuils'!$B$7:$E$796,4,FALSE)</f>
        <v>100</v>
      </c>
      <c r="V390" s="30"/>
      <c r="W390" s="27" t="s">
        <v>200</v>
      </c>
      <c r="X390" s="27" t="s">
        <v>200</v>
      </c>
      <c r="Y390" s="27"/>
    </row>
    <row r="391" spans="1:25" ht="12.75" customHeight="1">
      <c r="A391" s="2" t="str">
        <f t="shared" si="13"/>
        <v>139Nd m</v>
      </c>
      <c r="B391" s="2" t="str">
        <f t="shared" si="12"/>
        <v>Nd139 m</v>
      </c>
      <c r="C391" s="2" t="s">
        <v>2259</v>
      </c>
      <c r="D391" s="2" t="s">
        <v>64</v>
      </c>
      <c r="E391" s="2">
        <v>139</v>
      </c>
      <c r="F391" s="2" t="s">
        <v>156</v>
      </c>
      <c r="G391" s="2"/>
      <c r="H391" s="26">
        <v>1</v>
      </c>
      <c r="I391" s="26">
        <f>VLOOKUP(A391,'Anciens seuils'!$B$2:$D$786,2,FALSE)</f>
        <v>1000000</v>
      </c>
      <c r="J391" s="26">
        <f>VLOOKUP(A391,'Nouveaux seuils'!$B$7:$C$796,2,FALSE)</f>
        <v>1000000</v>
      </c>
      <c r="K391" s="27" t="s">
        <v>200</v>
      </c>
      <c r="L391" s="27" t="str">
        <f>VLOOKUP(A391,'Anciens seuils'!$B$2:$D$786,3,FALSE)</f>
        <v>NA</v>
      </c>
      <c r="M391" s="27" t="s">
        <v>200</v>
      </c>
      <c r="N391" s="27" t="str">
        <f>VLOOKUP(A391,'Nouveaux seuils'!$B$7:$F$796,5,FALSE)</f>
        <v>NA</v>
      </c>
      <c r="O391" s="28">
        <v>50</v>
      </c>
      <c r="P391" s="28">
        <v>5</v>
      </c>
      <c r="Q391" s="2">
        <v>4</v>
      </c>
      <c r="R391" s="2"/>
      <c r="S391" s="26">
        <v>10</v>
      </c>
      <c r="T391" s="26" t="str">
        <f>VLOOKUP(A391,'Nouveaux seuils'!$B$7:$E$796,3,FALSE)</f>
        <v>/</v>
      </c>
      <c r="U391" s="26" t="str">
        <f>VLOOKUP(A391,'Nouveaux seuils'!$B$7:$E$796,4,FALSE)</f>
        <v>/</v>
      </c>
      <c r="V391" s="30"/>
      <c r="W391" s="27" t="s">
        <v>200</v>
      </c>
      <c r="X391" s="27"/>
      <c r="Y391" s="27"/>
    </row>
    <row r="392" spans="1:25" ht="12.75" customHeight="1">
      <c r="A392" s="2" t="str">
        <f t="shared" si="13"/>
        <v>139Nd</v>
      </c>
      <c r="B392" s="2" t="str">
        <f t="shared" si="12"/>
        <v>Nd139</v>
      </c>
      <c r="C392" s="2" t="s">
        <v>2260</v>
      </c>
      <c r="D392" s="2" t="s">
        <v>64</v>
      </c>
      <c r="E392" s="2">
        <v>139</v>
      </c>
      <c r="F392" s="2"/>
      <c r="G392" s="2"/>
      <c r="H392" s="26">
        <v>1</v>
      </c>
      <c r="I392" s="26">
        <f>VLOOKUP(A392,'Anciens seuils'!$B$2:$D$786,2,FALSE)</f>
        <v>1000000</v>
      </c>
      <c r="J392" s="26">
        <f>VLOOKUP(A392,'Nouveaux seuils'!$B$7:$C$796,2,FALSE)</f>
        <v>1000000</v>
      </c>
      <c r="K392" s="27" t="s">
        <v>200</v>
      </c>
      <c r="L392" s="27" t="str">
        <f>VLOOKUP(A392,'Anciens seuils'!$B$2:$D$786,3,FALSE)</f>
        <v>NA</v>
      </c>
      <c r="M392" s="27" t="s">
        <v>200</v>
      </c>
      <c r="N392" s="27" t="str">
        <f>VLOOKUP(A392,'Nouveaux seuils'!$B$7:$F$796,5,FALSE)</f>
        <v>NA</v>
      </c>
      <c r="O392" s="28">
        <v>50</v>
      </c>
      <c r="P392" s="28">
        <v>5</v>
      </c>
      <c r="Q392" s="2">
        <v>4</v>
      </c>
      <c r="R392" s="2"/>
      <c r="S392" s="26">
        <v>100</v>
      </c>
      <c r="T392" s="26" t="str">
        <f>VLOOKUP(A392,'Nouveaux seuils'!$B$7:$E$796,3,FALSE)</f>
        <v>/</v>
      </c>
      <c r="U392" s="26" t="str">
        <f>VLOOKUP(A392,'Nouveaux seuils'!$B$7:$E$796,4,FALSE)</f>
        <v>/</v>
      </c>
      <c r="V392" s="30"/>
      <c r="W392" s="27" t="s">
        <v>200</v>
      </c>
      <c r="X392" s="27"/>
      <c r="Y392" s="27"/>
    </row>
    <row r="393" spans="1:25" ht="12.75" customHeight="1">
      <c r="A393" s="2" t="str">
        <f t="shared" si="13"/>
        <v>139Pr</v>
      </c>
      <c r="B393" s="2" t="str">
        <f t="shared" si="12"/>
        <v>Pr139</v>
      </c>
      <c r="C393" s="2" t="s">
        <v>2261</v>
      </c>
      <c r="D393" s="2" t="s">
        <v>63</v>
      </c>
      <c r="E393" s="2">
        <v>139</v>
      </c>
      <c r="F393" s="2"/>
      <c r="G393" s="2"/>
      <c r="H393" s="26">
        <v>10</v>
      </c>
      <c r="I393" s="26">
        <f>VLOOKUP(A393,'Anciens seuils'!$B$2:$D$786,2,FALSE)</f>
        <v>10000000</v>
      </c>
      <c r="J393" s="26">
        <f>VLOOKUP(A393,'Nouveaux seuils'!$B$7:$C$796,2,FALSE)</f>
        <v>10000000</v>
      </c>
      <c r="K393" s="27" t="s">
        <v>200</v>
      </c>
      <c r="L393" s="27" t="str">
        <f>VLOOKUP(A393,'Anciens seuils'!$B$2:$D$786,3,FALSE)</f>
        <v>NA</v>
      </c>
      <c r="M393" s="27" t="s">
        <v>200</v>
      </c>
      <c r="N393" s="27" t="str">
        <f>VLOOKUP(A393,'Nouveaux seuils'!$B$7:$F$796,5,FALSE)</f>
        <v>NA</v>
      </c>
      <c r="O393" s="28">
        <v>50</v>
      </c>
      <c r="P393" s="28">
        <v>5</v>
      </c>
      <c r="Q393" s="2">
        <v>4</v>
      </c>
      <c r="R393" s="2"/>
      <c r="S393" s="26">
        <v>100</v>
      </c>
      <c r="T393" s="26" t="str">
        <f>VLOOKUP(A393,'Nouveaux seuils'!$B$7:$E$796,3,FALSE)</f>
        <v>/</v>
      </c>
      <c r="U393" s="26" t="str">
        <f>VLOOKUP(A393,'Nouveaux seuils'!$B$7:$E$796,4,FALSE)</f>
        <v>/</v>
      </c>
      <c r="V393" s="30"/>
      <c r="W393" s="27" t="s">
        <v>200</v>
      </c>
      <c r="X393" s="27"/>
      <c r="Y393" s="27"/>
    </row>
    <row r="394" spans="1:25" ht="12.75" customHeight="1">
      <c r="A394" s="2" t="str">
        <f t="shared" si="13"/>
        <v>140Ba</v>
      </c>
      <c r="B394" s="2" t="str">
        <f t="shared" si="12"/>
        <v>Ba140</v>
      </c>
      <c r="C394" s="2" t="s">
        <v>2262</v>
      </c>
      <c r="D394" s="2" t="s">
        <v>60</v>
      </c>
      <c r="E394" s="2">
        <v>140</v>
      </c>
      <c r="F394" s="2"/>
      <c r="G394" s="2"/>
      <c r="H394" s="26">
        <v>0.1</v>
      </c>
      <c r="I394" s="26">
        <f>VLOOKUP(A394,'Anciens seuils'!$B$2:$D$786,2,FALSE)</f>
        <v>100000</v>
      </c>
      <c r="J394" s="26">
        <f>VLOOKUP(A394,'Nouveaux seuils'!$B$7:$C$796,2,FALSE)</f>
        <v>100000</v>
      </c>
      <c r="K394" s="27">
        <v>5000</v>
      </c>
      <c r="L394" s="27">
        <v>5000000000</v>
      </c>
      <c r="M394" s="27">
        <v>30000</v>
      </c>
      <c r="N394" s="27">
        <f>VLOOKUP(A394,'Nouveaux seuils'!$B$7:$F$796,5,FALSE)</f>
        <v>30000000000</v>
      </c>
      <c r="O394" s="28">
        <v>5</v>
      </c>
      <c r="P394" s="28">
        <v>0.5</v>
      </c>
      <c r="Q394" s="2">
        <v>3</v>
      </c>
      <c r="R394" s="2" t="s">
        <v>17</v>
      </c>
      <c r="S394" s="26">
        <v>10</v>
      </c>
      <c r="T394" s="26">
        <f>VLOOKUP(A394,'Nouveaux seuils'!$B$7:$E$796,3,FALSE)</f>
        <v>1</v>
      </c>
      <c r="U394" s="26">
        <f>VLOOKUP(A394,'Nouveaux seuils'!$B$7:$E$796,4,FALSE)</f>
        <v>10</v>
      </c>
      <c r="V394" s="30"/>
      <c r="W394" s="27" t="s">
        <v>129</v>
      </c>
      <c r="X394" s="27" t="s">
        <v>200</v>
      </c>
      <c r="Y394" s="27"/>
    </row>
    <row r="395" spans="1:25" ht="12.75" customHeight="1">
      <c r="A395" s="2" t="str">
        <f t="shared" si="13"/>
        <v>140La</v>
      </c>
      <c r="B395" s="2" t="str">
        <f t="shared" si="12"/>
        <v>La140</v>
      </c>
      <c r="C395" s="2" t="s">
        <v>2263</v>
      </c>
      <c r="D395" s="2" t="s">
        <v>61</v>
      </c>
      <c r="E395" s="2">
        <v>140</v>
      </c>
      <c r="F395" s="2"/>
      <c r="G395" s="2"/>
      <c r="H395" s="26">
        <v>0.1</v>
      </c>
      <c r="I395" s="26">
        <f>VLOOKUP(A395,'Anciens seuils'!$B$2:$D$786,2,FALSE)</f>
        <v>100000</v>
      </c>
      <c r="J395" s="26">
        <f>VLOOKUP(A395,'Nouveaux seuils'!$B$7:$C$796,2,FALSE)</f>
        <v>100000</v>
      </c>
      <c r="K395" s="27">
        <v>4000</v>
      </c>
      <c r="L395" s="27">
        <f>VLOOKUP(A395,'Anciens seuils'!$B$2:$D$786,3,FALSE)</f>
        <v>4000000000</v>
      </c>
      <c r="M395" s="27">
        <v>30000</v>
      </c>
      <c r="N395" s="27">
        <f>VLOOKUP(A395,'Nouveaux seuils'!$B$7:$F$796,5,FALSE)</f>
        <v>30000000000</v>
      </c>
      <c r="O395" s="28">
        <v>5</v>
      </c>
      <c r="P395" s="28">
        <v>0.5</v>
      </c>
      <c r="Q395" s="2">
        <v>3</v>
      </c>
      <c r="R395" s="2"/>
      <c r="S395" s="26">
        <v>10</v>
      </c>
      <c r="T395" s="26">
        <f>VLOOKUP(A395,'Nouveaux seuils'!$B$7:$E$796,3,FALSE)</f>
        <v>1</v>
      </c>
      <c r="U395" s="26">
        <f>VLOOKUP(A395,'Nouveaux seuils'!$B$7:$E$796,4,FALSE)</f>
        <v>10</v>
      </c>
      <c r="V395" s="30"/>
      <c r="W395" s="27" t="s">
        <v>200</v>
      </c>
      <c r="X395" s="27" t="s">
        <v>200</v>
      </c>
      <c r="Y395" s="27"/>
    </row>
    <row r="396" spans="1:25" ht="12.75" customHeight="1">
      <c r="A396" s="2" t="str">
        <f t="shared" si="13"/>
        <v>141Ba</v>
      </c>
      <c r="B396" s="2" t="str">
        <f t="shared" si="12"/>
        <v>Ba141</v>
      </c>
      <c r="C396" s="2" t="s">
        <v>2264</v>
      </c>
      <c r="D396" s="2" t="s">
        <v>60</v>
      </c>
      <c r="E396" s="2">
        <v>141</v>
      </c>
      <c r="F396" s="2"/>
      <c r="G396" s="2"/>
      <c r="H396" s="26">
        <v>0.1</v>
      </c>
      <c r="I396" s="26">
        <f>VLOOKUP(A396,'Anciens seuils'!$B$2:$D$786,2,FALSE)</f>
        <v>100000</v>
      </c>
      <c r="J396" s="26">
        <f>VLOOKUP(A396,'Nouveaux seuils'!$B$7:$C$796,2,FALSE)</f>
        <v>100000</v>
      </c>
      <c r="K396" s="27" t="s">
        <v>200</v>
      </c>
      <c r="L396" s="27" t="str">
        <f>VLOOKUP(A396,'Anciens seuils'!$B$2:$D$786,3,FALSE)</f>
        <v>NA</v>
      </c>
      <c r="M396" s="27" t="s">
        <v>200</v>
      </c>
      <c r="N396" s="27" t="str">
        <f>VLOOKUP(A396,'Nouveaux seuils'!$B$7:$F$796,5,FALSE)</f>
        <v>NA</v>
      </c>
      <c r="O396" s="28">
        <v>50</v>
      </c>
      <c r="P396" s="28">
        <v>5</v>
      </c>
      <c r="Q396" s="2">
        <v>4</v>
      </c>
      <c r="R396" s="2"/>
      <c r="S396" s="26">
        <v>10</v>
      </c>
      <c r="T396" s="26" t="str">
        <f>VLOOKUP(A396,'Nouveaux seuils'!$B$7:$E$796,3,FALSE)</f>
        <v>/</v>
      </c>
      <c r="U396" s="26" t="str">
        <f>VLOOKUP(A396,'Nouveaux seuils'!$B$7:$E$796,4,FALSE)</f>
        <v>/</v>
      </c>
      <c r="V396" s="30"/>
      <c r="W396" s="27" t="s">
        <v>200</v>
      </c>
      <c r="X396" s="27"/>
      <c r="Y396" s="27"/>
    </row>
    <row r="397" spans="1:25" ht="12.75" customHeight="1">
      <c r="A397" s="2" t="str">
        <f t="shared" si="13"/>
        <v>141Ce</v>
      </c>
      <c r="B397" s="2" t="str">
        <f t="shared" si="12"/>
        <v>Ce141</v>
      </c>
      <c r="C397" s="2" t="s">
        <v>2265</v>
      </c>
      <c r="D397" s="2" t="s">
        <v>62</v>
      </c>
      <c r="E397" s="2">
        <v>141</v>
      </c>
      <c r="F397" s="2"/>
      <c r="G397" s="2"/>
      <c r="H397" s="26">
        <v>10</v>
      </c>
      <c r="I397" s="26">
        <f>VLOOKUP(A397,'Anciens seuils'!$B$2:$D$786,2,FALSE)</f>
        <v>10000000</v>
      </c>
      <c r="J397" s="26">
        <f>VLOOKUP(A397,'Nouveaux seuils'!$B$7:$C$796,2,FALSE)</f>
        <v>10000000</v>
      </c>
      <c r="K397" s="27">
        <v>200000</v>
      </c>
      <c r="L397" s="27">
        <f>VLOOKUP(A397,'Anciens seuils'!$B$2:$D$786,3,FALSE)</f>
        <v>200000000000</v>
      </c>
      <c r="M397" s="27">
        <v>1000000</v>
      </c>
      <c r="N397" s="27">
        <f>VLOOKUP(A397,'Nouveaux seuils'!$B$7:$F$796,5,FALSE)</f>
        <v>1000000000000</v>
      </c>
      <c r="O397" s="28">
        <v>5</v>
      </c>
      <c r="P397" s="28">
        <v>0.5</v>
      </c>
      <c r="Q397" s="2">
        <v>3</v>
      </c>
      <c r="R397" s="2"/>
      <c r="S397" s="26">
        <v>100</v>
      </c>
      <c r="T397" s="26">
        <f>VLOOKUP(A397,'Nouveaux seuils'!$B$7:$E$796,3,FALSE)</f>
        <v>100</v>
      </c>
      <c r="U397" s="26">
        <f>VLOOKUP(A397,'Nouveaux seuils'!$B$7:$E$796,4,FALSE)</f>
        <v>100</v>
      </c>
      <c r="V397" s="30"/>
      <c r="W397" s="27" t="s">
        <v>200</v>
      </c>
      <c r="X397" s="27" t="s">
        <v>200</v>
      </c>
      <c r="Y397" s="27"/>
    </row>
    <row r="398" spans="1:25" ht="12.75" customHeight="1">
      <c r="A398" s="2" t="str">
        <f t="shared" si="13"/>
        <v>141La</v>
      </c>
      <c r="B398" s="2" t="str">
        <f t="shared" si="12"/>
        <v>La141</v>
      </c>
      <c r="C398" s="2" t="s">
        <v>2266</v>
      </c>
      <c r="D398" s="2" t="s">
        <v>61</v>
      </c>
      <c r="E398" s="2">
        <v>141</v>
      </c>
      <c r="F398" s="2"/>
      <c r="G398" s="2"/>
      <c r="H398" s="26">
        <v>0.1</v>
      </c>
      <c r="I398" s="26">
        <f>VLOOKUP(A398,'Anciens seuils'!$B$2:$D$786,2,FALSE)</f>
        <v>100000</v>
      </c>
      <c r="J398" s="26">
        <f>VLOOKUP(A398,'Nouveaux seuils'!$B$7:$C$796,2,FALSE)</f>
        <v>100000</v>
      </c>
      <c r="K398" s="27" t="s">
        <v>200</v>
      </c>
      <c r="L398" s="27" t="str">
        <f>VLOOKUP(A398,'Anciens seuils'!$B$2:$D$786,3,FALSE)</f>
        <v>NA</v>
      </c>
      <c r="M398" s="27" t="s">
        <v>200</v>
      </c>
      <c r="N398" s="27" t="str">
        <f>VLOOKUP(A398,'Nouveaux seuils'!$B$7:$F$796,5,FALSE)</f>
        <v>NA</v>
      </c>
      <c r="O398" s="28">
        <v>5</v>
      </c>
      <c r="P398" s="28">
        <v>0.5</v>
      </c>
      <c r="Q398" s="2">
        <v>3</v>
      </c>
      <c r="R398" s="2"/>
      <c r="S398" s="26">
        <v>100</v>
      </c>
      <c r="T398" s="26" t="str">
        <f>VLOOKUP(A398,'Nouveaux seuils'!$B$7:$E$796,3,FALSE)</f>
        <v>/</v>
      </c>
      <c r="U398" s="26" t="str">
        <f>VLOOKUP(A398,'Nouveaux seuils'!$B$7:$E$796,4,FALSE)</f>
        <v>/</v>
      </c>
      <c r="V398" s="30"/>
      <c r="W398" s="27" t="s">
        <v>200</v>
      </c>
      <c r="X398" s="27"/>
      <c r="Y398" s="27"/>
    </row>
    <row r="399" spans="1:25" ht="12.75" customHeight="1">
      <c r="A399" s="2" t="str">
        <f t="shared" si="13"/>
        <v>141Nd</v>
      </c>
      <c r="B399" s="2" t="str">
        <f t="shared" si="12"/>
        <v>Nd141</v>
      </c>
      <c r="C399" s="2" t="s">
        <v>2267</v>
      </c>
      <c r="D399" s="2" t="s">
        <v>64</v>
      </c>
      <c r="E399" s="2">
        <v>141</v>
      </c>
      <c r="F399" s="2"/>
      <c r="G399" s="2"/>
      <c r="H399" s="26">
        <v>10</v>
      </c>
      <c r="I399" s="26">
        <f>VLOOKUP(A399,'Anciens seuils'!$B$2:$D$786,2,FALSE)</f>
        <v>10000000</v>
      </c>
      <c r="J399" s="26">
        <f>VLOOKUP(A399,'Nouveaux seuils'!$B$7:$C$796,2,FALSE)</f>
        <v>10000000</v>
      </c>
      <c r="K399" s="27" t="s">
        <v>200</v>
      </c>
      <c r="L399" s="27" t="str">
        <f>VLOOKUP(A399,'Anciens seuils'!$B$2:$D$786,3,FALSE)</f>
        <v>NA</v>
      </c>
      <c r="M399" s="27" t="s">
        <v>200</v>
      </c>
      <c r="N399" s="27" t="str">
        <f>VLOOKUP(A399,'Nouveaux seuils'!$B$7:$F$796,5,FALSE)</f>
        <v>NA</v>
      </c>
      <c r="O399" s="28">
        <v>50</v>
      </c>
      <c r="P399" s="28">
        <v>5</v>
      </c>
      <c r="Q399" s="2">
        <v>4</v>
      </c>
      <c r="R399" s="2"/>
      <c r="S399" s="26">
        <v>100</v>
      </c>
      <c r="T399" s="26" t="str">
        <f>VLOOKUP(A399,'Nouveaux seuils'!$B$7:$E$796,3,FALSE)</f>
        <v>/</v>
      </c>
      <c r="U399" s="26" t="str">
        <f>VLOOKUP(A399,'Nouveaux seuils'!$B$7:$E$796,4,FALSE)</f>
        <v>/</v>
      </c>
      <c r="V399" s="30"/>
      <c r="W399" s="27" t="s">
        <v>200</v>
      </c>
      <c r="X399" s="27"/>
      <c r="Y399" s="27"/>
    </row>
    <row r="400" spans="1:25" ht="12.75" customHeight="1">
      <c r="A400" s="2" t="str">
        <f t="shared" si="13"/>
        <v>141Pm</v>
      </c>
      <c r="B400" s="2" t="str">
        <f t="shared" si="12"/>
        <v>Pm141</v>
      </c>
      <c r="C400" s="2" t="s">
        <v>2268</v>
      </c>
      <c r="D400" s="2" t="s">
        <v>65</v>
      </c>
      <c r="E400" s="2">
        <v>141</v>
      </c>
      <c r="F400" s="2"/>
      <c r="G400" s="2"/>
      <c r="H400" s="26">
        <v>0.1</v>
      </c>
      <c r="I400" s="26">
        <f>VLOOKUP(A400,'Anciens seuils'!$B$2:$D$786,2,FALSE)</f>
        <v>100000</v>
      </c>
      <c r="J400" s="26">
        <f>VLOOKUP(A400,'Nouveaux seuils'!$B$7:$C$796,2,FALSE)</f>
        <v>100000</v>
      </c>
      <c r="K400" s="27" t="s">
        <v>200</v>
      </c>
      <c r="L400" s="27" t="str">
        <f>VLOOKUP(A400,'Anciens seuils'!$B$2:$D$786,3,FALSE)</f>
        <v>NA</v>
      </c>
      <c r="M400" s="27" t="s">
        <v>200</v>
      </c>
      <c r="N400" s="27" t="str">
        <f>VLOOKUP(A400,'Nouveaux seuils'!$B$7:$F$796,5,FALSE)</f>
        <v>NA</v>
      </c>
      <c r="O400" s="28">
        <v>50</v>
      </c>
      <c r="P400" s="28">
        <v>5</v>
      </c>
      <c r="Q400" s="2">
        <v>4</v>
      </c>
      <c r="R400" s="2"/>
      <c r="S400" s="26">
        <v>10</v>
      </c>
      <c r="T400" s="26" t="str">
        <f>VLOOKUP(A400,'Nouveaux seuils'!$B$7:$E$796,3,FALSE)</f>
        <v>/</v>
      </c>
      <c r="U400" s="26" t="str">
        <f>VLOOKUP(A400,'Nouveaux seuils'!$B$7:$E$796,4,FALSE)</f>
        <v>/</v>
      </c>
      <c r="V400" s="30"/>
      <c r="W400" s="27"/>
      <c r="X400" s="27"/>
      <c r="Y400" s="27"/>
    </row>
    <row r="401" spans="1:25" ht="12.75" customHeight="1">
      <c r="A401" s="2" t="str">
        <f t="shared" si="13"/>
        <v>141Sm m</v>
      </c>
      <c r="B401" s="2" t="str">
        <f t="shared" si="12"/>
        <v>Sm141 m</v>
      </c>
      <c r="C401" s="2" t="s">
        <v>2269</v>
      </c>
      <c r="D401" s="2" t="s">
        <v>66</v>
      </c>
      <c r="E401" s="2">
        <v>141</v>
      </c>
      <c r="F401" s="2" t="s">
        <v>156</v>
      </c>
      <c r="G401" s="2"/>
      <c r="H401" s="26">
        <v>1</v>
      </c>
      <c r="I401" s="26">
        <f>VLOOKUP(A401,'Anciens seuils'!$B$2:$D$786,2,FALSE)</f>
        <v>1000000</v>
      </c>
      <c r="J401" s="26">
        <f>VLOOKUP(A401,'Nouveaux seuils'!$B$7:$C$796,2,FALSE)</f>
        <v>1000000</v>
      </c>
      <c r="K401" s="27" t="s">
        <v>200</v>
      </c>
      <c r="L401" s="27" t="str">
        <f>VLOOKUP(A401,'Anciens seuils'!$B$2:$D$786,3,FALSE)</f>
        <v>NA</v>
      </c>
      <c r="M401" s="27" t="s">
        <v>200</v>
      </c>
      <c r="N401" s="27" t="str">
        <f>VLOOKUP(A401,'Nouveaux seuils'!$B$7:$F$796,5,FALSE)</f>
        <v>NA</v>
      </c>
      <c r="O401" s="28">
        <v>50</v>
      </c>
      <c r="P401" s="28">
        <v>5</v>
      </c>
      <c r="Q401" s="2">
        <v>4</v>
      </c>
      <c r="R401" s="2"/>
      <c r="S401" s="26">
        <v>10</v>
      </c>
      <c r="T401" s="26" t="str">
        <f>VLOOKUP(A401,'Nouveaux seuils'!$B$7:$E$796,3,FALSE)</f>
        <v>/</v>
      </c>
      <c r="U401" s="26" t="str">
        <f>VLOOKUP(A401,'Nouveaux seuils'!$B$7:$E$796,4,FALSE)</f>
        <v>/</v>
      </c>
      <c r="V401" s="30"/>
      <c r="W401" s="27" t="s">
        <v>200</v>
      </c>
      <c r="X401" s="27"/>
      <c r="Y401" s="27"/>
    </row>
    <row r="402" spans="1:25" ht="12.75" customHeight="1">
      <c r="A402" s="2" t="str">
        <f t="shared" si="13"/>
        <v>141Sm</v>
      </c>
      <c r="B402" s="2" t="str">
        <f t="shared" si="12"/>
        <v>Sm141</v>
      </c>
      <c r="C402" s="2" t="s">
        <v>2270</v>
      </c>
      <c r="D402" s="2" t="s">
        <v>66</v>
      </c>
      <c r="E402" s="2">
        <v>141</v>
      </c>
      <c r="F402" s="2"/>
      <c r="G402" s="2"/>
      <c r="H402" s="26">
        <v>0.1</v>
      </c>
      <c r="I402" s="26">
        <f>VLOOKUP(A402,'Anciens seuils'!$B$2:$D$786,2,FALSE)</f>
        <v>100000</v>
      </c>
      <c r="J402" s="26">
        <f>VLOOKUP(A402,'Nouveaux seuils'!$B$7:$C$796,2,FALSE)</f>
        <v>100000</v>
      </c>
      <c r="K402" s="27" t="s">
        <v>200</v>
      </c>
      <c r="L402" s="27" t="str">
        <f>VLOOKUP(A402,'Anciens seuils'!$B$2:$D$786,3,FALSE)</f>
        <v>NA</v>
      </c>
      <c r="M402" s="27" t="s">
        <v>200</v>
      </c>
      <c r="N402" s="27" t="str">
        <f>VLOOKUP(A402,'Nouveaux seuils'!$B$7:$F$796,5,FALSE)</f>
        <v>NA</v>
      </c>
      <c r="O402" s="28">
        <v>50</v>
      </c>
      <c r="P402" s="28">
        <v>5</v>
      </c>
      <c r="Q402" s="2">
        <v>4</v>
      </c>
      <c r="R402" s="2"/>
      <c r="S402" s="26">
        <v>10</v>
      </c>
      <c r="T402" s="26" t="str">
        <f>VLOOKUP(A402,'Nouveaux seuils'!$B$7:$E$796,3,FALSE)</f>
        <v>/</v>
      </c>
      <c r="U402" s="26" t="str">
        <f>VLOOKUP(A402,'Nouveaux seuils'!$B$7:$E$796,4,FALSE)</f>
        <v>/</v>
      </c>
      <c r="V402" s="30"/>
      <c r="W402" s="27"/>
      <c r="X402" s="27"/>
      <c r="Y402" s="27"/>
    </row>
    <row r="403" spans="1:25" ht="12.75" customHeight="1">
      <c r="A403" s="2" t="str">
        <f t="shared" si="13"/>
        <v>142Ba</v>
      </c>
      <c r="B403" s="2" t="str">
        <f t="shared" si="12"/>
        <v>Ba142</v>
      </c>
      <c r="C403" s="2" t="s">
        <v>2271</v>
      </c>
      <c r="D403" s="2" t="s">
        <v>60</v>
      </c>
      <c r="E403" s="2">
        <v>142</v>
      </c>
      <c r="F403" s="2"/>
      <c r="G403" s="2"/>
      <c r="H403" s="26">
        <v>1</v>
      </c>
      <c r="I403" s="26">
        <f>VLOOKUP(A403,'Anciens seuils'!$B$2:$D$786,2,FALSE)</f>
        <v>1000000</v>
      </c>
      <c r="J403" s="26">
        <f>VLOOKUP(A403,'Nouveaux seuils'!$B$7:$C$796,2,FALSE)</f>
        <v>1000000</v>
      </c>
      <c r="K403" s="27" t="s">
        <v>200</v>
      </c>
      <c r="L403" s="27" t="str">
        <f>VLOOKUP(A403,'Anciens seuils'!$B$2:$D$786,3,FALSE)</f>
        <v>NA</v>
      </c>
      <c r="M403" s="27" t="s">
        <v>200</v>
      </c>
      <c r="N403" s="27" t="str">
        <f>VLOOKUP(A403,'Nouveaux seuils'!$B$7:$F$796,5,FALSE)</f>
        <v>NA</v>
      </c>
      <c r="O403" s="28">
        <v>50</v>
      </c>
      <c r="P403" s="28">
        <v>5</v>
      </c>
      <c r="Q403" s="2">
        <v>4</v>
      </c>
      <c r="R403" s="2"/>
      <c r="S403" s="26">
        <v>10</v>
      </c>
      <c r="T403" s="26" t="str">
        <f>VLOOKUP(A403,'Nouveaux seuils'!$B$7:$E$796,3,FALSE)</f>
        <v>/</v>
      </c>
      <c r="U403" s="26" t="str">
        <f>VLOOKUP(A403,'Nouveaux seuils'!$B$7:$E$796,4,FALSE)</f>
        <v>/</v>
      </c>
      <c r="V403" s="30"/>
      <c r="W403" s="27" t="s">
        <v>200</v>
      </c>
      <c r="X403" s="27"/>
      <c r="Y403" s="27"/>
    </row>
    <row r="404" spans="1:25" ht="12.75" customHeight="1">
      <c r="A404" s="2" t="str">
        <f t="shared" si="13"/>
        <v>142La</v>
      </c>
      <c r="B404" s="2" t="str">
        <f t="shared" si="12"/>
        <v>La142</v>
      </c>
      <c r="C404" s="2" t="s">
        <v>2272</v>
      </c>
      <c r="D404" s="2" t="s">
        <v>61</v>
      </c>
      <c r="E404" s="2">
        <v>142</v>
      </c>
      <c r="F404" s="2"/>
      <c r="G404" s="2"/>
      <c r="H404" s="26">
        <v>0.1</v>
      </c>
      <c r="I404" s="26">
        <f>VLOOKUP(A404,'Anciens seuils'!$B$2:$D$786,2,FALSE)</f>
        <v>100000</v>
      </c>
      <c r="J404" s="26">
        <f>VLOOKUP(A404,'Nouveaux seuils'!$B$7:$C$796,2,FALSE)</f>
        <v>100000</v>
      </c>
      <c r="K404" s="27" t="s">
        <v>200</v>
      </c>
      <c r="L404" s="27" t="str">
        <f>VLOOKUP(A404,'Anciens seuils'!$B$2:$D$786,3,FALSE)</f>
        <v>NA</v>
      </c>
      <c r="M404" s="27" t="s">
        <v>200</v>
      </c>
      <c r="N404" s="27" t="str">
        <f>VLOOKUP(A404,'Nouveaux seuils'!$B$7:$F$796,5,FALSE)</f>
        <v>NA</v>
      </c>
      <c r="O404" s="28">
        <v>50</v>
      </c>
      <c r="P404" s="28">
        <v>5</v>
      </c>
      <c r="Q404" s="2">
        <v>4</v>
      </c>
      <c r="R404" s="2"/>
      <c r="S404" s="26">
        <v>10</v>
      </c>
      <c r="T404" s="26" t="str">
        <f>VLOOKUP(A404,'Nouveaux seuils'!$B$7:$E$796,3,FALSE)</f>
        <v>/</v>
      </c>
      <c r="U404" s="26" t="str">
        <f>VLOOKUP(A404,'Nouveaux seuils'!$B$7:$E$796,4,FALSE)</f>
        <v>/</v>
      </c>
      <c r="V404" s="30"/>
      <c r="W404" s="27" t="s">
        <v>200</v>
      </c>
      <c r="X404" s="27"/>
      <c r="Y404" s="27"/>
    </row>
    <row r="405" spans="1:25" ht="12.75" customHeight="1">
      <c r="A405" s="2" t="str">
        <f t="shared" si="13"/>
        <v>142Pr m</v>
      </c>
      <c r="B405" s="2" t="str">
        <f t="shared" si="12"/>
        <v>Pr142 m</v>
      </c>
      <c r="C405" s="2" t="s">
        <v>2273</v>
      </c>
      <c r="D405" s="2" t="s">
        <v>63</v>
      </c>
      <c r="E405" s="2">
        <v>142</v>
      </c>
      <c r="F405" s="2" t="s">
        <v>156</v>
      </c>
      <c r="G405" s="2"/>
      <c r="H405" s="26">
        <v>1000</v>
      </c>
      <c r="I405" s="26">
        <f>VLOOKUP(A405,'Anciens seuils'!$B$2:$D$786,2,FALSE)</f>
        <v>1000000000</v>
      </c>
      <c r="J405" s="26">
        <f>VLOOKUP(A405,'Nouveaux seuils'!$B$7:$C$796,2,FALSE)</f>
        <v>1000000000</v>
      </c>
      <c r="K405" s="27" t="s">
        <v>200</v>
      </c>
      <c r="L405" s="27" t="str">
        <f>VLOOKUP(A405,'Anciens seuils'!$B$2:$D$786,3,FALSE)</f>
        <v>NA</v>
      </c>
      <c r="M405" s="27" t="s">
        <v>200</v>
      </c>
      <c r="N405" s="27" t="str">
        <f>VLOOKUP(A405,'Nouveaux seuils'!$B$7:$F$796,5,FALSE)</f>
        <v>NA</v>
      </c>
      <c r="O405" s="28">
        <v>50</v>
      </c>
      <c r="P405" s="28">
        <v>5</v>
      </c>
      <c r="Q405" s="2">
        <v>4</v>
      </c>
      <c r="R405" s="2"/>
      <c r="S405" s="26">
        <v>10000000</v>
      </c>
      <c r="T405" s="26" t="str">
        <f>VLOOKUP(A405,'Nouveaux seuils'!$B$7:$E$796,3,FALSE)</f>
        <v>/</v>
      </c>
      <c r="U405" s="26" t="str">
        <f>VLOOKUP(A405,'Nouveaux seuils'!$B$7:$E$796,4,FALSE)</f>
        <v>/</v>
      </c>
      <c r="V405" s="30"/>
      <c r="W405" s="27" t="s">
        <v>200</v>
      </c>
      <c r="X405" s="27"/>
      <c r="Y405" s="27"/>
    </row>
    <row r="406" spans="1:25" ht="12.75" customHeight="1">
      <c r="A406" s="2" t="str">
        <f t="shared" si="13"/>
        <v>142Pr</v>
      </c>
      <c r="B406" s="2" t="str">
        <f t="shared" si="12"/>
        <v>Pr142</v>
      </c>
      <c r="C406" s="2" t="s">
        <v>2274</v>
      </c>
      <c r="D406" s="2" t="s">
        <v>63</v>
      </c>
      <c r="E406" s="2">
        <v>142</v>
      </c>
      <c r="F406" s="2"/>
      <c r="G406" s="2"/>
      <c r="H406" s="26">
        <v>0.1</v>
      </c>
      <c r="I406" s="26">
        <f>VLOOKUP(A406,'Anciens seuils'!$B$2:$D$786,2,FALSE)</f>
        <v>100000</v>
      </c>
      <c r="J406" s="26">
        <f>VLOOKUP(A406,'Nouveaux seuils'!$B$7:$C$796,2,FALSE)</f>
        <v>100000</v>
      </c>
      <c r="K406" s="27">
        <v>4000</v>
      </c>
      <c r="L406" s="27">
        <f>VLOOKUP(A406,'Anciens seuils'!$B$2:$D$786,3,FALSE)</f>
        <v>4000000000</v>
      </c>
      <c r="M406" s="27">
        <v>1000000</v>
      </c>
      <c r="N406" s="27">
        <f>VLOOKUP(A406,'Nouveaux seuils'!$B$7:$F$796,5,FALSE)</f>
        <v>1000000000000</v>
      </c>
      <c r="O406" s="28">
        <v>5</v>
      </c>
      <c r="P406" s="28">
        <v>0.5</v>
      </c>
      <c r="Q406" s="2">
        <v>3</v>
      </c>
      <c r="R406" s="2"/>
      <c r="S406" s="26">
        <v>100</v>
      </c>
      <c r="T406" s="26">
        <f>VLOOKUP(A406,'Nouveaux seuils'!$B$7:$E$796,3,FALSE)</f>
        <v>100</v>
      </c>
      <c r="U406" s="26">
        <f>VLOOKUP(A406,'Nouveaux seuils'!$B$7:$E$796,4,FALSE)</f>
        <v>100</v>
      </c>
      <c r="V406" s="30"/>
      <c r="W406" s="27" t="s">
        <v>200</v>
      </c>
      <c r="X406" s="27" t="s">
        <v>200</v>
      </c>
      <c r="Y406" s="27"/>
    </row>
    <row r="407" spans="1:25" ht="12.75" customHeight="1">
      <c r="A407" s="2" t="str">
        <f t="shared" si="13"/>
        <v>142Sm</v>
      </c>
      <c r="B407" s="2" t="str">
        <f t="shared" si="12"/>
        <v>Sm142</v>
      </c>
      <c r="C407" s="2" t="s">
        <v>2275</v>
      </c>
      <c r="D407" s="2" t="s">
        <v>66</v>
      </c>
      <c r="E407" s="2">
        <v>142</v>
      </c>
      <c r="F407" s="2"/>
      <c r="G407" s="2"/>
      <c r="H407" s="26">
        <v>10</v>
      </c>
      <c r="I407" s="26">
        <f>VLOOKUP(A407,'Anciens seuils'!$B$2:$D$786,2,FALSE)</f>
        <v>10000000</v>
      </c>
      <c r="J407" s="26">
        <f>VLOOKUP(A407,'Nouveaux seuils'!$B$7:$C$796,2,FALSE)</f>
        <v>10000000</v>
      </c>
      <c r="K407" s="27" t="s">
        <v>200</v>
      </c>
      <c r="L407" s="27" t="str">
        <f>VLOOKUP(A407,'Anciens seuils'!$B$2:$D$786,3,FALSE)</f>
        <v>NA</v>
      </c>
      <c r="M407" s="27" t="s">
        <v>200</v>
      </c>
      <c r="N407" s="27" t="str">
        <f>VLOOKUP(A407,'Nouveaux seuils'!$B$7:$F$796,5,FALSE)</f>
        <v>NA</v>
      </c>
      <c r="O407" s="28">
        <v>50</v>
      </c>
      <c r="P407" s="28">
        <v>5</v>
      </c>
      <c r="Q407" s="2">
        <v>4</v>
      </c>
      <c r="R407" s="2"/>
      <c r="S407" s="26">
        <v>100</v>
      </c>
      <c r="T407" s="26" t="str">
        <f>VLOOKUP(A407,'Nouveaux seuils'!$B$7:$E$796,3,FALSE)</f>
        <v>/</v>
      </c>
      <c r="U407" s="26" t="str">
        <f>VLOOKUP(A407,'Nouveaux seuils'!$B$7:$E$796,4,FALSE)</f>
        <v>/</v>
      </c>
      <c r="V407" s="30"/>
      <c r="W407" s="27"/>
      <c r="X407" s="27"/>
      <c r="Y407" s="27"/>
    </row>
    <row r="408" spans="1:25" ht="12.75" customHeight="1">
      <c r="A408" s="2" t="str">
        <f t="shared" si="13"/>
        <v>143Ce</v>
      </c>
      <c r="B408" s="2" t="str">
        <f t="shared" si="12"/>
        <v>Ce143</v>
      </c>
      <c r="C408" s="2" t="s">
        <v>2276</v>
      </c>
      <c r="D408" s="2" t="s">
        <v>62</v>
      </c>
      <c r="E408" s="2">
        <v>143</v>
      </c>
      <c r="F408" s="2"/>
      <c r="G408" s="2"/>
      <c r="H408" s="26">
        <v>1</v>
      </c>
      <c r="I408" s="26">
        <f>VLOOKUP(A408,'Anciens seuils'!$B$2:$D$786,2,FALSE)</f>
        <v>1000000</v>
      </c>
      <c r="J408" s="26">
        <f>VLOOKUP(A408,'Nouveaux seuils'!$B$7:$C$796,2,FALSE)</f>
        <v>1000000</v>
      </c>
      <c r="K408" s="27">
        <v>9000</v>
      </c>
      <c r="L408" s="27">
        <f>VLOOKUP(A408,'Anciens seuils'!$B$2:$D$786,3,FALSE)</f>
        <v>9000000000</v>
      </c>
      <c r="M408" s="27">
        <v>300000</v>
      </c>
      <c r="N408" s="27">
        <f>VLOOKUP(A408,'Nouveaux seuils'!$B$7:$F$796,5,FALSE)</f>
        <v>300000000000</v>
      </c>
      <c r="O408" s="28">
        <v>5</v>
      </c>
      <c r="P408" s="28">
        <v>0.5</v>
      </c>
      <c r="Q408" s="2">
        <v>3</v>
      </c>
      <c r="R408" s="2"/>
      <c r="S408" s="26">
        <v>100</v>
      </c>
      <c r="T408" s="26">
        <f>VLOOKUP(A408,'Nouveaux seuils'!$B$7:$E$796,3,FALSE)</f>
        <v>10</v>
      </c>
      <c r="U408" s="26">
        <f>VLOOKUP(A408,'Nouveaux seuils'!$B$7:$E$796,4,FALSE)</f>
        <v>100</v>
      </c>
      <c r="V408" s="30"/>
      <c r="W408" s="27" t="s">
        <v>200</v>
      </c>
      <c r="X408" s="27" t="s">
        <v>200</v>
      </c>
      <c r="Y408" s="27"/>
    </row>
    <row r="409" spans="1:25" ht="12.75" customHeight="1">
      <c r="A409" s="2" t="str">
        <f t="shared" si="13"/>
        <v>143La</v>
      </c>
      <c r="B409" s="2" t="str">
        <f t="shared" si="12"/>
        <v>La143</v>
      </c>
      <c r="C409" s="2" t="s">
        <v>2277</v>
      </c>
      <c r="D409" s="2" t="s">
        <v>61</v>
      </c>
      <c r="E409" s="2">
        <v>143</v>
      </c>
      <c r="F409" s="2"/>
      <c r="G409" s="2"/>
      <c r="H409" s="26">
        <v>0.1</v>
      </c>
      <c r="I409" s="26">
        <f>VLOOKUP(A409,'Anciens seuils'!$B$2:$D$786,2,FALSE)</f>
        <v>100000</v>
      </c>
      <c r="J409" s="26">
        <f>VLOOKUP(A409,'Nouveaux seuils'!$B$7:$C$796,2,FALSE)</f>
        <v>100000</v>
      </c>
      <c r="K409" s="27" t="s">
        <v>200</v>
      </c>
      <c r="L409" s="27" t="str">
        <f>VLOOKUP(A409,'Anciens seuils'!$B$2:$D$786,3,FALSE)</f>
        <v>NA</v>
      </c>
      <c r="M409" s="27" t="s">
        <v>200</v>
      </c>
      <c r="N409" s="27" t="str">
        <f>VLOOKUP(A409,'Nouveaux seuils'!$B$7:$F$796,5,FALSE)</f>
        <v>NA</v>
      </c>
      <c r="O409" s="28">
        <v>50</v>
      </c>
      <c r="P409" s="28">
        <v>5</v>
      </c>
      <c r="Q409" s="2">
        <v>4</v>
      </c>
      <c r="R409" s="2"/>
      <c r="S409" s="26">
        <v>100</v>
      </c>
      <c r="T409" s="26" t="str">
        <f>VLOOKUP(A409,'Nouveaux seuils'!$B$7:$E$796,3,FALSE)</f>
        <v>/</v>
      </c>
      <c r="U409" s="26" t="str">
        <f>VLOOKUP(A409,'Nouveaux seuils'!$B$7:$E$796,4,FALSE)</f>
        <v>/</v>
      </c>
      <c r="V409" s="30"/>
      <c r="W409" s="27" t="s">
        <v>200</v>
      </c>
      <c r="X409" s="27"/>
      <c r="Y409" s="27"/>
    </row>
    <row r="410" spans="1:25" ht="12.75" customHeight="1">
      <c r="A410" s="2" t="str">
        <f t="shared" si="13"/>
        <v>143Pm</v>
      </c>
      <c r="B410" s="2" t="str">
        <f t="shared" si="12"/>
        <v>Pm143</v>
      </c>
      <c r="C410" s="2" t="s">
        <v>2278</v>
      </c>
      <c r="D410" s="2" t="s">
        <v>65</v>
      </c>
      <c r="E410" s="2">
        <v>143</v>
      </c>
      <c r="F410" s="2"/>
      <c r="G410" s="2"/>
      <c r="H410" s="26">
        <v>1</v>
      </c>
      <c r="I410" s="26">
        <f>VLOOKUP(A410,'Anciens seuils'!$B$2:$D$786,2,FALSE)</f>
        <v>1000000</v>
      </c>
      <c r="J410" s="26">
        <f>VLOOKUP(A410,'Nouveaux seuils'!$B$7:$C$796,2,FALSE)</f>
        <v>1000000</v>
      </c>
      <c r="K410" s="27">
        <v>30000</v>
      </c>
      <c r="L410" s="27">
        <f>VLOOKUP(A410,'Anciens seuils'!$B$2:$D$786,3,FALSE)</f>
        <v>30000000000</v>
      </c>
      <c r="M410" s="27">
        <v>200000</v>
      </c>
      <c r="N410" s="27">
        <f>VLOOKUP(A410,'Nouveaux seuils'!$B$7:$F$796,5,FALSE)</f>
        <v>200000000000</v>
      </c>
      <c r="O410" s="28">
        <v>5</v>
      </c>
      <c r="P410" s="28">
        <v>0.5</v>
      </c>
      <c r="Q410" s="2">
        <v>3</v>
      </c>
      <c r="R410" s="2"/>
      <c r="S410" s="26">
        <v>100</v>
      </c>
      <c r="T410" s="26" t="str">
        <f>VLOOKUP(A410,'Nouveaux seuils'!$B$7:$E$796,3,FALSE)</f>
        <v>/</v>
      </c>
      <c r="U410" s="26" t="str">
        <f>VLOOKUP(A410,'Nouveaux seuils'!$B$7:$E$796,4,FALSE)</f>
        <v>/</v>
      </c>
      <c r="V410" s="30"/>
      <c r="W410" s="27" t="s">
        <v>200</v>
      </c>
      <c r="X410" s="27" t="s">
        <v>200</v>
      </c>
      <c r="Y410" s="27"/>
    </row>
    <row r="411" spans="1:25" ht="12.75" customHeight="1">
      <c r="A411" s="2" t="str">
        <f t="shared" si="13"/>
        <v>143Pr</v>
      </c>
      <c r="B411" s="2" t="str">
        <f t="shared" si="12"/>
        <v>Pr143</v>
      </c>
      <c r="C411" s="2" t="s">
        <v>2279</v>
      </c>
      <c r="D411" s="2" t="s">
        <v>63</v>
      </c>
      <c r="E411" s="2">
        <v>143</v>
      </c>
      <c r="F411" s="2"/>
      <c r="G411" s="2"/>
      <c r="H411" s="26">
        <v>1</v>
      </c>
      <c r="I411" s="26">
        <f>VLOOKUP(A411,'Anciens seuils'!$B$2:$D$786,2,FALSE)</f>
        <v>1000000</v>
      </c>
      <c r="J411" s="26">
        <f>VLOOKUP(A411,'Nouveaux seuils'!$B$7:$C$796,2,FALSE)</f>
        <v>1000000</v>
      </c>
      <c r="K411" s="27">
        <v>30000</v>
      </c>
      <c r="L411" s="27">
        <f>VLOOKUP(A411,'Anciens seuils'!$B$2:$D$786,3,FALSE)</f>
        <v>30000000000</v>
      </c>
      <c r="M411" s="27">
        <v>30000000</v>
      </c>
      <c r="N411" s="27">
        <f>VLOOKUP(A411,'Nouveaux seuils'!$B$7:$F$796,5,FALSE)</f>
        <v>30000000000000</v>
      </c>
      <c r="O411" s="28">
        <v>5</v>
      </c>
      <c r="P411" s="28">
        <v>0.5</v>
      </c>
      <c r="Q411" s="2">
        <v>3</v>
      </c>
      <c r="R411" s="2"/>
      <c r="S411" s="26">
        <v>10000</v>
      </c>
      <c r="T411" s="26">
        <f>VLOOKUP(A411,'Nouveaux seuils'!$B$7:$E$796,3,FALSE)</f>
        <v>1000</v>
      </c>
      <c r="U411" s="26">
        <f>VLOOKUP(A411,'Nouveaux seuils'!$B$7:$E$796,4,FALSE)</f>
        <v>10000</v>
      </c>
      <c r="V411" s="30"/>
      <c r="W411" s="27" t="s">
        <v>200</v>
      </c>
      <c r="X411" s="27" t="s">
        <v>200</v>
      </c>
      <c r="Y411" s="27"/>
    </row>
    <row r="412" spans="1:25" ht="12.75" customHeight="1">
      <c r="A412" s="2" t="str">
        <f t="shared" si="13"/>
        <v>144Ce</v>
      </c>
      <c r="B412" s="2" t="str">
        <f t="shared" si="12"/>
        <v>Ce144</v>
      </c>
      <c r="C412" s="2" t="s">
        <v>2280</v>
      </c>
      <c r="D412" s="2" t="s">
        <v>62</v>
      </c>
      <c r="E412" s="2">
        <v>144</v>
      </c>
      <c r="F412" s="2"/>
      <c r="G412" s="2"/>
      <c r="H412" s="26">
        <v>0.1</v>
      </c>
      <c r="I412" s="26">
        <f>VLOOKUP(A412,'Anciens seuils'!$B$2:$D$786,2,FALSE)</f>
        <v>100000</v>
      </c>
      <c r="J412" s="26">
        <f>VLOOKUP(A412,'Nouveaux seuils'!$B$7:$C$796,2,FALSE)</f>
        <v>100000</v>
      </c>
      <c r="K412" s="27">
        <v>2000</v>
      </c>
      <c r="L412" s="27">
        <v>2000000000</v>
      </c>
      <c r="M412" s="27">
        <v>900000</v>
      </c>
      <c r="N412" s="27">
        <f>VLOOKUP(A412,'Nouveaux seuils'!$B$7:$F$796,5,FALSE)</f>
        <v>900000000000</v>
      </c>
      <c r="O412" s="28">
        <v>5</v>
      </c>
      <c r="P412" s="28">
        <v>0.05</v>
      </c>
      <c r="Q412" s="2">
        <v>2</v>
      </c>
      <c r="R412" s="2" t="s">
        <v>17</v>
      </c>
      <c r="S412" s="26">
        <v>100</v>
      </c>
      <c r="T412" s="26">
        <f>VLOOKUP(A412,'Nouveaux seuils'!$B$7:$E$796,3,FALSE)</f>
        <v>10</v>
      </c>
      <c r="U412" s="26">
        <f>VLOOKUP(A412,'Nouveaux seuils'!$B$7:$E$796,4,FALSE)</f>
        <v>100</v>
      </c>
      <c r="V412" s="30"/>
      <c r="W412" s="27" t="s">
        <v>129</v>
      </c>
      <c r="X412" s="27" t="s">
        <v>200</v>
      </c>
      <c r="Y412" s="27"/>
    </row>
    <row r="413" spans="1:25" ht="12.75" customHeight="1">
      <c r="A413" s="2" t="str">
        <f t="shared" si="13"/>
        <v>144Pm</v>
      </c>
      <c r="B413" s="2" t="str">
        <f t="shared" si="12"/>
        <v>Pm144</v>
      </c>
      <c r="C413" s="2" t="s">
        <v>2281</v>
      </c>
      <c r="D413" s="2" t="s">
        <v>65</v>
      </c>
      <c r="E413" s="2">
        <v>144</v>
      </c>
      <c r="F413" s="2"/>
      <c r="G413" s="2"/>
      <c r="H413" s="26">
        <v>1</v>
      </c>
      <c r="I413" s="26">
        <f>VLOOKUP(A413,'Anciens seuils'!$B$2:$D$786,2,FALSE)</f>
        <v>1000000</v>
      </c>
      <c r="J413" s="26">
        <f>VLOOKUP(A413,'Nouveaux seuils'!$B$7:$C$796,2,FALSE)</f>
        <v>1000000</v>
      </c>
      <c r="K413" s="27">
        <v>7000</v>
      </c>
      <c r="L413" s="27">
        <f>VLOOKUP(A413,'Anciens seuils'!$B$2:$D$786,3,FALSE)</f>
        <v>7000000000</v>
      </c>
      <c r="M413" s="27">
        <v>40000</v>
      </c>
      <c r="N413" s="27">
        <f>VLOOKUP(A413,'Nouveaux seuils'!$B$7:$F$796,5,FALSE)</f>
        <v>40000000000</v>
      </c>
      <c r="O413" s="28">
        <v>5</v>
      </c>
      <c r="P413" s="28">
        <v>0.05</v>
      </c>
      <c r="Q413" s="2">
        <v>2</v>
      </c>
      <c r="R413" s="2"/>
      <c r="S413" s="26">
        <v>10</v>
      </c>
      <c r="T413" s="26" t="str">
        <f>VLOOKUP(A413,'Nouveaux seuils'!$B$7:$E$796,3,FALSE)</f>
        <v>/</v>
      </c>
      <c r="U413" s="26" t="str">
        <f>VLOOKUP(A413,'Nouveaux seuils'!$B$7:$E$796,4,FALSE)</f>
        <v>/</v>
      </c>
      <c r="V413" s="30"/>
      <c r="W413" s="27" t="s">
        <v>200</v>
      </c>
      <c r="X413" s="27" t="s">
        <v>200</v>
      </c>
      <c r="Y413" s="27"/>
    </row>
    <row r="414" spans="1:25" ht="12.75" customHeight="1">
      <c r="A414" s="2" t="str">
        <f t="shared" si="13"/>
        <v>144Pr</v>
      </c>
      <c r="B414" s="2" t="str">
        <f t="shared" si="12"/>
        <v>Pr144</v>
      </c>
      <c r="C414" s="2" t="s">
        <v>2282</v>
      </c>
      <c r="D414" s="2" t="s">
        <v>63</v>
      </c>
      <c r="E414" s="2">
        <v>144</v>
      </c>
      <c r="F414" s="2"/>
      <c r="G414" s="2"/>
      <c r="H414" s="26">
        <v>0.1</v>
      </c>
      <c r="I414" s="26">
        <f>VLOOKUP(A414,'Anciens seuils'!$B$2:$D$786,2,FALSE)</f>
        <v>100000</v>
      </c>
      <c r="J414" s="26">
        <f>VLOOKUP(A414,'Nouveaux seuils'!$B$7:$C$796,2,FALSE)</f>
        <v>100000</v>
      </c>
      <c r="K414" s="27" t="s">
        <v>200</v>
      </c>
      <c r="L414" s="27" t="str">
        <f>VLOOKUP(A414,'Anciens seuils'!$B$2:$D$786,3,FALSE)</f>
        <v>NA</v>
      </c>
      <c r="M414" s="27" t="s">
        <v>200</v>
      </c>
      <c r="N414" s="27" t="str">
        <f>VLOOKUP(A414,'Nouveaux seuils'!$B$7:$F$796,5,FALSE)</f>
        <v>NA</v>
      </c>
      <c r="O414" s="28">
        <v>50</v>
      </c>
      <c r="P414" s="28">
        <v>5</v>
      </c>
      <c r="Q414" s="2">
        <v>4</v>
      </c>
      <c r="R414" s="2"/>
      <c r="S414" s="26">
        <v>100</v>
      </c>
      <c r="T414" s="26" t="str">
        <f>VLOOKUP(A414,'Nouveaux seuils'!$B$7:$E$796,3,FALSE)</f>
        <v>/</v>
      </c>
      <c r="U414" s="26" t="str">
        <f>VLOOKUP(A414,'Nouveaux seuils'!$B$7:$E$796,4,FALSE)</f>
        <v>/</v>
      </c>
      <c r="V414" s="30"/>
      <c r="W414" s="27" t="s">
        <v>200</v>
      </c>
      <c r="X414" s="27"/>
      <c r="Y414" s="27"/>
    </row>
    <row r="415" spans="1:25" ht="12.75" customHeight="1">
      <c r="A415" s="2" t="str">
        <f t="shared" si="13"/>
        <v>145Eu</v>
      </c>
      <c r="B415" s="2" t="str">
        <f t="shared" si="12"/>
        <v>Eu145</v>
      </c>
      <c r="C415" s="2" t="s">
        <v>2283</v>
      </c>
      <c r="D415" s="2" t="s">
        <v>67</v>
      </c>
      <c r="E415" s="2">
        <v>145</v>
      </c>
      <c r="F415" s="2"/>
      <c r="G415" s="2"/>
      <c r="H415" s="26">
        <v>1</v>
      </c>
      <c r="I415" s="26">
        <f>VLOOKUP(A415,'Anciens seuils'!$B$2:$D$786,2,FALSE)</f>
        <v>1000000</v>
      </c>
      <c r="J415" s="26">
        <f>VLOOKUP(A415,'Nouveaux seuils'!$B$7:$C$796,2,FALSE)</f>
        <v>1000000</v>
      </c>
      <c r="K415" s="27" t="s">
        <v>200</v>
      </c>
      <c r="L415" s="27" t="str">
        <f>VLOOKUP(A415,'Anciens seuils'!$B$2:$D$786,3,FALSE)</f>
        <v>NA</v>
      </c>
      <c r="M415" s="27" t="s">
        <v>200</v>
      </c>
      <c r="N415" s="27" t="str">
        <f>VLOOKUP(A415,'Nouveaux seuils'!$B$7:$F$796,5,FALSE)</f>
        <v>NA</v>
      </c>
      <c r="O415" s="28">
        <v>5</v>
      </c>
      <c r="P415" s="28">
        <v>0.5</v>
      </c>
      <c r="Q415" s="2">
        <v>3</v>
      </c>
      <c r="R415" s="2"/>
      <c r="S415" s="26">
        <v>10</v>
      </c>
      <c r="T415" s="26" t="str">
        <f>VLOOKUP(A415,'Nouveaux seuils'!$B$7:$E$796,3,FALSE)</f>
        <v>/</v>
      </c>
      <c r="U415" s="26" t="str">
        <f>VLOOKUP(A415,'Nouveaux seuils'!$B$7:$E$796,4,FALSE)</f>
        <v>/</v>
      </c>
      <c r="V415" s="30"/>
      <c r="W415" s="27" t="s">
        <v>200</v>
      </c>
      <c r="X415" s="27"/>
      <c r="Y415" s="27"/>
    </row>
    <row r="416" spans="1:25" ht="12.75" customHeight="1">
      <c r="A416" s="2" t="str">
        <f t="shared" si="13"/>
        <v>145Gd</v>
      </c>
      <c r="B416" s="2" t="str">
        <f t="shared" si="12"/>
        <v>Gd145</v>
      </c>
      <c r="C416" s="2" t="s">
        <v>2284</v>
      </c>
      <c r="D416" s="2" t="s">
        <v>68</v>
      </c>
      <c r="E416" s="2">
        <v>145</v>
      </c>
      <c r="F416" s="2"/>
      <c r="G416" s="2"/>
      <c r="H416" s="26">
        <v>0.1</v>
      </c>
      <c r="I416" s="26">
        <f>VLOOKUP(A416,'Anciens seuils'!$B$2:$D$786,2,FALSE)</f>
        <v>100000</v>
      </c>
      <c r="J416" s="26">
        <f>VLOOKUP(A416,'Nouveaux seuils'!$B$7:$C$796,2,FALSE)</f>
        <v>100000</v>
      </c>
      <c r="K416" s="27" t="s">
        <v>200</v>
      </c>
      <c r="L416" s="27" t="str">
        <f>VLOOKUP(A416,'Anciens seuils'!$B$2:$D$786,3,FALSE)</f>
        <v>NA</v>
      </c>
      <c r="M416" s="27" t="s">
        <v>200</v>
      </c>
      <c r="N416" s="27" t="str">
        <f>VLOOKUP(A416,'Nouveaux seuils'!$B$7:$F$796,5,FALSE)</f>
        <v>NA</v>
      </c>
      <c r="O416" s="28">
        <v>50</v>
      </c>
      <c r="P416" s="28">
        <v>5</v>
      </c>
      <c r="Q416" s="2">
        <v>4</v>
      </c>
      <c r="R416" s="2"/>
      <c r="S416" s="26">
        <v>10</v>
      </c>
      <c r="T416" s="26" t="str">
        <f>VLOOKUP(A416,'Nouveaux seuils'!$B$7:$E$796,3,FALSE)</f>
        <v>/</v>
      </c>
      <c r="U416" s="26" t="str">
        <f>VLOOKUP(A416,'Nouveaux seuils'!$B$7:$E$796,4,FALSE)</f>
        <v>/</v>
      </c>
      <c r="V416" s="30"/>
      <c r="W416" s="27" t="s">
        <v>200</v>
      </c>
      <c r="X416" s="27"/>
      <c r="Y416" s="27"/>
    </row>
    <row r="417" spans="1:25" ht="12.75" customHeight="1">
      <c r="A417" s="2" t="str">
        <f t="shared" si="13"/>
        <v>145Pm</v>
      </c>
      <c r="B417" s="2" t="str">
        <f t="shared" si="12"/>
        <v>Pm145</v>
      </c>
      <c r="C417" s="2" t="s">
        <v>2285</v>
      </c>
      <c r="D417" s="2" t="s">
        <v>65</v>
      </c>
      <c r="E417" s="2">
        <v>145</v>
      </c>
      <c r="F417" s="2"/>
      <c r="G417" s="2"/>
      <c r="H417" s="26">
        <v>10</v>
      </c>
      <c r="I417" s="26">
        <f>VLOOKUP(A417,'Anciens seuils'!$B$2:$D$786,2,FALSE)</f>
        <v>10000000</v>
      </c>
      <c r="J417" s="26">
        <f>VLOOKUP(A417,'Nouveaux seuils'!$B$7:$C$796,2,FALSE)</f>
        <v>10000000</v>
      </c>
      <c r="K417" s="27">
        <v>300000</v>
      </c>
      <c r="L417" s="27">
        <f>VLOOKUP(A417,'Anciens seuils'!$B$2:$D$786,3,FALSE)</f>
        <v>300000000000</v>
      </c>
      <c r="M417" s="27">
        <v>10000000</v>
      </c>
      <c r="N417" s="27">
        <f>VLOOKUP(A417,'Nouveaux seuils'!$B$7:$F$796,5,FALSE)</f>
        <v>10000000000000</v>
      </c>
      <c r="O417" s="28">
        <v>5</v>
      </c>
      <c r="P417" s="28">
        <v>0.5</v>
      </c>
      <c r="Q417" s="2">
        <v>3</v>
      </c>
      <c r="R417" s="2"/>
      <c r="S417" s="26">
        <v>1000</v>
      </c>
      <c r="T417" s="26" t="str">
        <f>VLOOKUP(A417,'Nouveaux seuils'!$B$7:$E$796,3,FALSE)</f>
        <v>/</v>
      </c>
      <c r="U417" s="26" t="str">
        <f>VLOOKUP(A417,'Nouveaux seuils'!$B$7:$E$796,4,FALSE)</f>
        <v>/</v>
      </c>
      <c r="V417" s="30"/>
      <c r="W417" s="27" t="s">
        <v>200</v>
      </c>
      <c r="X417" s="27" t="s">
        <v>200</v>
      </c>
      <c r="Y417" s="27"/>
    </row>
    <row r="418" spans="1:25" ht="12.75" customHeight="1">
      <c r="A418" s="2" t="str">
        <f t="shared" si="13"/>
        <v>145Pr</v>
      </c>
      <c r="B418" s="2" t="str">
        <f t="shared" si="12"/>
        <v>Pr145</v>
      </c>
      <c r="C418" s="2" t="s">
        <v>2286</v>
      </c>
      <c r="D418" s="2" t="s">
        <v>63</v>
      </c>
      <c r="E418" s="2">
        <v>145</v>
      </c>
      <c r="F418" s="2"/>
      <c r="G418" s="2"/>
      <c r="H418" s="26">
        <v>0.1</v>
      </c>
      <c r="I418" s="26">
        <f>VLOOKUP(A418,'Anciens seuils'!$B$2:$D$786,2,FALSE)</f>
        <v>100000</v>
      </c>
      <c r="J418" s="26">
        <f>VLOOKUP(A418,'Nouveaux seuils'!$B$7:$C$796,2,FALSE)</f>
        <v>100000</v>
      </c>
      <c r="K418" s="27" t="s">
        <v>200</v>
      </c>
      <c r="L418" s="27" t="str">
        <f>VLOOKUP(A418,'Anciens seuils'!$B$2:$D$786,3,FALSE)</f>
        <v>NA</v>
      </c>
      <c r="M418" s="27" t="s">
        <v>200</v>
      </c>
      <c r="N418" s="27" t="str">
        <f>VLOOKUP(A418,'Nouveaux seuils'!$B$7:$F$796,5,FALSE)</f>
        <v>NA</v>
      </c>
      <c r="O418" s="28">
        <v>5</v>
      </c>
      <c r="P418" s="28">
        <v>0.5</v>
      </c>
      <c r="Q418" s="2">
        <v>3</v>
      </c>
      <c r="R418" s="2"/>
      <c r="S418" s="26">
        <v>1000</v>
      </c>
      <c r="T418" s="26" t="str">
        <f>VLOOKUP(A418,'Nouveaux seuils'!$B$7:$E$796,3,FALSE)</f>
        <v>/</v>
      </c>
      <c r="U418" s="26" t="str">
        <f>VLOOKUP(A418,'Nouveaux seuils'!$B$7:$E$796,4,FALSE)</f>
        <v>/</v>
      </c>
      <c r="V418" s="30"/>
      <c r="W418" s="27" t="s">
        <v>200</v>
      </c>
      <c r="X418" s="27"/>
      <c r="Y418" s="27"/>
    </row>
    <row r="419" spans="1:25" ht="12.75" customHeight="1">
      <c r="A419" s="2" t="str">
        <f t="shared" si="13"/>
        <v>145Sm</v>
      </c>
      <c r="B419" s="2" t="str">
        <f t="shared" si="12"/>
        <v>Sm145</v>
      </c>
      <c r="C419" s="2" t="s">
        <v>2287</v>
      </c>
      <c r="D419" s="2" t="s">
        <v>66</v>
      </c>
      <c r="E419" s="2">
        <v>145</v>
      </c>
      <c r="F419" s="2"/>
      <c r="G419" s="2"/>
      <c r="H419" s="26">
        <v>10</v>
      </c>
      <c r="I419" s="26">
        <f>VLOOKUP(A419,'Anciens seuils'!$B$2:$D$786,2,FALSE)</f>
        <v>10000000</v>
      </c>
      <c r="J419" s="26">
        <f>VLOOKUP(A419,'Nouveaux seuils'!$B$7:$C$796,2,FALSE)</f>
        <v>10000000</v>
      </c>
      <c r="K419" s="27">
        <v>100000</v>
      </c>
      <c r="L419" s="27">
        <f>VLOOKUP(A419,'Anciens seuils'!$B$2:$D$786,3,FALSE)</f>
        <v>100000000000</v>
      </c>
      <c r="M419" s="27">
        <v>4000000</v>
      </c>
      <c r="N419" s="27">
        <f>VLOOKUP(A419,'Nouveaux seuils'!$B$7:$F$796,5,FALSE)</f>
        <v>4000000000000</v>
      </c>
      <c r="O419" s="28">
        <v>5</v>
      </c>
      <c r="P419" s="28">
        <v>0.5</v>
      </c>
      <c r="Q419" s="2">
        <v>3</v>
      </c>
      <c r="R419" s="2"/>
      <c r="S419" s="26">
        <v>100</v>
      </c>
      <c r="T419" s="26" t="str">
        <f>VLOOKUP(A419,'Nouveaux seuils'!$B$7:$E$796,3,FALSE)</f>
        <v>/</v>
      </c>
      <c r="U419" s="26" t="str">
        <f>VLOOKUP(A419,'Nouveaux seuils'!$B$7:$E$796,4,FALSE)</f>
        <v>/</v>
      </c>
      <c r="V419" s="30"/>
      <c r="W419" s="27" t="s">
        <v>200</v>
      </c>
      <c r="X419" s="27" t="s">
        <v>200</v>
      </c>
      <c r="Y419" s="27"/>
    </row>
    <row r="420" spans="1:25" ht="12.75" customHeight="1">
      <c r="A420" s="2" t="str">
        <f t="shared" si="13"/>
        <v>146Eu</v>
      </c>
      <c r="B420" s="2" t="str">
        <f t="shared" si="12"/>
        <v>Eu146</v>
      </c>
      <c r="C420" s="2" t="s">
        <v>2288</v>
      </c>
      <c r="D420" s="2" t="s">
        <v>67</v>
      </c>
      <c r="E420" s="2">
        <v>146</v>
      </c>
      <c r="F420" s="2"/>
      <c r="G420" s="2"/>
      <c r="H420" s="26">
        <v>1</v>
      </c>
      <c r="I420" s="26">
        <f>VLOOKUP(A420,'Anciens seuils'!$B$2:$D$786,2,FALSE)</f>
        <v>1000000</v>
      </c>
      <c r="J420" s="26">
        <f>VLOOKUP(A420,'Nouveaux seuils'!$B$7:$C$796,2,FALSE)</f>
        <v>1000000</v>
      </c>
      <c r="K420" s="27" t="s">
        <v>200</v>
      </c>
      <c r="L420" s="27" t="str">
        <f>VLOOKUP(A420,'Anciens seuils'!$B$2:$D$786,3,FALSE)</f>
        <v>NA</v>
      </c>
      <c r="M420" s="27" t="s">
        <v>200</v>
      </c>
      <c r="N420" s="27" t="str">
        <f>VLOOKUP(A420,'Nouveaux seuils'!$B$7:$F$796,5,FALSE)</f>
        <v>NA</v>
      </c>
      <c r="O420" s="28">
        <v>5</v>
      </c>
      <c r="P420" s="28">
        <v>0.5</v>
      </c>
      <c r="Q420" s="2">
        <v>3</v>
      </c>
      <c r="R420" s="2"/>
      <c r="S420" s="26">
        <v>10</v>
      </c>
      <c r="T420" s="26" t="str">
        <f>VLOOKUP(A420,'Nouveaux seuils'!$B$7:$E$796,3,FALSE)</f>
        <v>/</v>
      </c>
      <c r="U420" s="26" t="str">
        <f>VLOOKUP(A420,'Nouveaux seuils'!$B$7:$E$796,4,FALSE)</f>
        <v>/</v>
      </c>
      <c r="V420" s="30"/>
      <c r="W420" s="27" t="s">
        <v>200</v>
      </c>
      <c r="X420" s="27"/>
      <c r="Y420" s="27"/>
    </row>
    <row r="421" spans="1:25" ht="12.75" customHeight="1">
      <c r="A421" s="2" t="str">
        <f t="shared" si="13"/>
        <v>146Gd</v>
      </c>
      <c r="B421" s="2" t="str">
        <f t="shared" si="12"/>
        <v>Gd146</v>
      </c>
      <c r="C421" s="2" t="s">
        <v>2289</v>
      </c>
      <c r="D421" s="2" t="s">
        <v>68</v>
      </c>
      <c r="E421" s="2">
        <v>146</v>
      </c>
      <c r="F421" s="2"/>
      <c r="G421" s="2"/>
      <c r="H421" s="26">
        <v>1</v>
      </c>
      <c r="I421" s="26">
        <f>VLOOKUP(A421,'Anciens seuils'!$B$2:$D$786,2,FALSE)</f>
        <v>1000000</v>
      </c>
      <c r="J421" s="26">
        <f>VLOOKUP(A421,'Nouveaux seuils'!$B$7:$C$796,2,FALSE)</f>
        <v>1000000</v>
      </c>
      <c r="K421" s="27">
        <v>5000</v>
      </c>
      <c r="L421" s="27">
        <v>5000000000</v>
      </c>
      <c r="M421" s="27">
        <v>30000</v>
      </c>
      <c r="N421" s="27">
        <f>VLOOKUP(A421,'Nouveaux seuils'!$B$7:$F$796,5,FALSE)</f>
        <v>30000000000</v>
      </c>
      <c r="O421" s="28">
        <v>5</v>
      </c>
      <c r="P421" s="28">
        <v>0.5</v>
      </c>
      <c r="Q421" s="2">
        <v>3</v>
      </c>
      <c r="R421" s="2" t="s">
        <v>17</v>
      </c>
      <c r="S421" s="26">
        <v>10</v>
      </c>
      <c r="T421" s="26" t="str">
        <f>VLOOKUP(A421,'Nouveaux seuils'!$B$7:$E$796,3,FALSE)</f>
        <v>/</v>
      </c>
      <c r="U421" s="26" t="str">
        <f>VLOOKUP(A421,'Nouveaux seuils'!$B$7:$E$796,4,FALSE)</f>
        <v>/</v>
      </c>
      <c r="V421" s="30"/>
      <c r="W421" s="27" t="s">
        <v>129</v>
      </c>
      <c r="X421" s="27" t="s">
        <v>200</v>
      </c>
      <c r="Y421" s="27"/>
    </row>
    <row r="422" spans="1:25" ht="12.75" customHeight="1">
      <c r="A422" s="2" t="str">
        <f t="shared" si="13"/>
        <v>146Pm</v>
      </c>
      <c r="B422" s="2" t="str">
        <f t="shared" si="12"/>
        <v>Pm146</v>
      </c>
      <c r="C422" s="2" t="s">
        <v>2290</v>
      </c>
      <c r="D422" s="2" t="s">
        <v>65</v>
      </c>
      <c r="E422" s="2">
        <v>146</v>
      </c>
      <c r="F422" s="2"/>
      <c r="G422" s="2"/>
      <c r="H422" s="26">
        <v>1</v>
      </c>
      <c r="I422" s="26">
        <f>VLOOKUP(A422,'Anciens seuils'!$B$2:$D$786,2,FALSE)</f>
        <v>1000000</v>
      </c>
      <c r="J422" s="26">
        <f>VLOOKUP(A422,'Nouveaux seuils'!$B$7:$C$796,2,FALSE)</f>
        <v>1000000</v>
      </c>
      <c r="K422" s="27" t="s">
        <v>200</v>
      </c>
      <c r="L422" s="27" t="str">
        <f>VLOOKUP(A422,'Anciens seuils'!$B$2:$D$786,3,FALSE)</f>
        <v>NA</v>
      </c>
      <c r="M422" s="27" t="s">
        <v>200</v>
      </c>
      <c r="N422" s="27" t="str">
        <f>VLOOKUP(A422,'Nouveaux seuils'!$B$7:$F$796,5,FALSE)</f>
        <v>NA</v>
      </c>
      <c r="O422" s="28">
        <v>5</v>
      </c>
      <c r="P422" s="28">
        <v>0.05</v>
      </c>
      <c r="Q422" s="2">
        <v>2</v>
      </c>
      <c r="R422" s="2"/>
      <c r="S422" s="26">
        <v>10</v>
      </c>
      <c r="T422" s="26" t="str">
        <f>VLOOKUP(A422,'Nouveaux seuils'!$B$7:$E$796,3,FALSE)</f>
        <v>/</v>
      </c>
      <c r="U422" s="26" t="str">
        <f>VLOOKUP(A422,'Nouveaux seuils'!$B$7:$E$796,4,FALSE)</f>
        <v>/</v>
      </c>
      <c r="V422" s="30"/>
      <c r="W422" s="27" t="s">
        <v>200</v>
      </c>
      <c r="X422" s="27"/>
      <c r="Y422" s="27"/>
    </row>
    <row r="423" spans="1:25" ht="12.75" customHeight="1">
      <c r="A423" s="2" t="str">
        <f t="shared" si="13"/>
        <v>146Sm</v>
      </c>
      <c r="B423" s="2" t="str">
        <f t="shared" si="12"/>
        <v>Sm146</v>
      </c>
      <c r="C423" s="2" t="s">
        <v>2291</v>
      </c>
      <c r="D423" s="2" t="s">
        <v>66</v>
      </c>
      <c r="E423" s="2">
        <v>146</v>
      </c>
      <c r="F423" s="2"/>
      <c r="G423" s="2"/>
      <c r="H423" s="26">
        <v>0.1</v>
      </c>
      <c r="I423" s="26">
        <f>VLOOKUP(A423,'Anciens seuils'!$B$2:$D$786,2,FALSE)</f>
        <v>100000</v>
      </c>
      <c r="J423" s="26">
        <f>VLOOKUP(A423,'Nouveaux seuils'!$B$7:$C$796,2,FALSE)</f>
        <v>100000</v>
      </c>
      <c r="K423" s="27" t="s">
        <v>200</v>
      </c>
      <c r="L423" s="27" t="str">
        <f>VLOOKUP(A423,'Anciens seuils'!$B$2:$D$786,3,FALSE)</f>
        <v>NA</v>
      </c>
      <c r="M423" s="27" t="s">
        <v>200</v>
      </c>
      <c r="N423" s="27" t="str">
        <f>VLOOKUP(A423,'Nouveaux seuils'!$B$7:$F$796,5,FALSE)</f>
        <v>NA</v>
      </c>
      <c r="O423" s="28">
        <v>5</v>
      </c>
      <c r="P423" s="28">
        <v>0.05</v>
      </c>
      <c r="Q423" s="2">
        <v>2</v>
      </c>
      <c r="R423" s="2"/>
      <c r="S423" s="26">
        <v>10</v>
      </c>
      <c r="T423" s="26" t="str">
        <f>VLOOKUP(A423,'Nouveaux seuils'!$B$7:$E$796,3,FALSE)</f>
        <v>/</v>
      </c>
      <c r="U423" s="26" t="str">
        <f>VLOOKUP(A423,'Nouveaux seuils'!$B$7:$E$796,4,FALSE)</f>
        <v>/</v>
      </c>
      <c r="V423" s="30"/>
      <c r="W423" s="27" t="s">
        <v>200</v>
      </c>
      <c r="X423" s="27"/>
      <c r="Y423" s="27"/>
    </row>
    <row r="424" spans="1:25" ht="12.75" customHeight="1">
      <c r="A424" s="2" t="str">
        <f t="shared" si="13"/>
        <v>147Eu</v>
      </c>
      <c r="B424" s="2" t="str">
        <f t="shared" si="12"/>
        <v>Eu147</v>
      </c>
      <c r="C424" s="2" t="s">
        <v>2292</v>
      </c>
      <c r="D424" s="2" t="s">
        <v>67</v>
      </c>
      <c r="E424" s="2">
        <v>147</v>
      </c>
      <c r="F424" s="2"/>
      <c r="G424" s="2"/>
      <c r="H424" s="26">
        <v>1</v>
      </c>
      <c r="I424" s="26">
        <f>VLOOKUP(A424,'Anciens seuils'!$B$2:$D$786,2,FALSE)</f>
        <v>1000000</v>
      </c>
      <c r="J424" s="26">
        <f>VLOOKUP(A424,'Nouveaux seuils'!$B$7:$C$796,2,FALSE)</f>
        <v>1000000</v>
      </c>
      <c r="K424" s="27">
        <v>20000</v>
      </c>
      <c r="L424" s="27">
        <f>VLOOKUP(A424,'Anciens seuils'!$B$2:$D$786,3,FALSE)</f>
        <v>20000000000</v>
      </c>
      <c r="M424" s="27">
        <v>200000</v>
      </c>
      <c r="N424" s="27">
        <f>VLOOKUP(A424,'Nouveaux seuils'!$B$7:$F$796,5,FALSE)</f>
        <v>200000000000</v>
      </c>
      <c r="O424" s="28">
        <v>5</v>
      </c>
      <c r="P424" s="28">
        <v>0.5</v>
      </c>
      <c r="Q424" s="2">
        <v>3</v>
      </c>
      <c r="R424" s="2"/>
      <c r="S424" s="26">
        <v>100</v>
      </c>
      <c r="T424" s="26" t="str">
        <f>VLOOKUP(A424,'Nouveaux seuils'!$B$7:$E$796,3,FALSE)</f>
        <v>/</v>
      </c>
      <c r="U424" s="26" t="str">
        <f>VLOOKUP(A424,'Nouveaux seuils'!$B$7:$E$796,4,FALSE)</f>
        <v>/</v>
      </c>
      <c r="V424" s="30"/>
      <c r="W424" s="27" t="s">
        <v>200</v>
      </c>
      <c r="X424" s="27" t="s">
        <v>200</v>
      </c>
      <c r="Y424" s="27"/>
    </row>
    <row r="425" spans="1:25" ht="12.75" customHeight="1">
      <c r="A425" s="2" t="str">
        <f t="shared" si="13"/>
        <v>147Gd</v>
      </c>
      <c r="B425" s="2" t="str">
        <f t="shared" si="12"/>
        <v>Gd147</v>
      </c>
      <c r="C425" s="2" t="s">
        <v>2293</v>
      </c>
      <c r="D425" s="2" t="s">
        <v>68</v>
      </c>
      <c r="E425" s="2">
        <v>147</v>
      </c>
      <c r="F425" s="2"/>
      <c r="G425" s="2"/>
      <c r="H425" s="26">
        <v>1</v>
      </c>
      <c r="I425" s="26">
        <f>VLOOKUP(A425,'Anciens seuils'!$B$2:$D$786,2,FALSE)</f>
        <v>1000000</v>
      </c>
      <c r="J425" s="26">
        <f>VLOOKUP(A425,'Nouveaux seuils'!$B$7:$C$796,2,FALSE)</f>
        <v>1000000</v>
      </c>
      <c r="K425" s="27" t="s">
        <v>200</v>
      </c>
      <c r="L425" s="27" t="str">
        <f>VLOOKUP(A425,'Anciens seuils'!$B$2:$D$786,3,FALSE)</f>
        <v>NA</v>
      </c>
      <c r="M425" s="27" t="s">
        <v>200</v>
      </c>
      <c r="N425" s="27" t="str">
        <f>VLOOKUP(A425,'Nouveaux seuils'!$B$7:$F$796,5,FALSE)</f>
        <v>NA</v>
      </c>
      <c r="O425" s="28">
        <v>5</v>
      </c>
      <c r="P425" s="28">
        <v>0.5</v>
      </c>
      <c r="Q425" s="2">
        <v>3</v>
      </c>
      <c r="R425" s="2"/>
      <c r="S425" s="26">
        <v>10</v>
      </c>
      <c r="T425" s="26" t="str">
        <f>VLOOKUP(A425,'Nouveaux seuils'!$B$7:$E$796,3,FALSE)</f>
        <v>/</v>
      </c>
      <c r="U425" s="26" t="str">
        <f>VLOOKUP(A425,'Nouveaux seuils'!$B$7:$E$796,4,FALSE)</f>
        <v>/</v>
      </c>
      <c r="V425" s="30"/>
      <c r="W425" s="27" t="s">
        <v>200</v>
      </c>
      <c r="X425" s="27"/>
      <c r="Y425" s="27"/>
    </row>
    <row r="426" spans="1:25" ht="12.75" customHeight="1">
      <c r="A426" s="2" t="str">
        <f t="shared" si="13"/>
        <v>147Nd</v>
      </c>
      <c r="B426" s="2" t="str">
        <f t="shared" si="12"/>
        <v>Nd147</v>
      </c>
      <c r="C426" s="2" t="s">
        <v>2294</v>
      </c>
      <c r="D426" s="2" t="s">
        <v>64</v>
      </c>
      <c r="E426" s="2">
        <v>147</v>
      </c>
      <c r="F426" s="2"/>
      <c r="G426" s="2"/>
      <c r="H426" s="26">
        <v>1</v>
      </c>
      <c r="I426" s="26">
        <f>VLOOKUP(A426,'Anciens seuils'!$B$2:$D$786,2,FALSE)</f>
        <v>1000000</v>
      </c>
      <c r="J426" s="26">
        <f>VLOOKUP(A426,'Nouveaux seuils'!$B$7:$C$796,2,FALSE)</f>
        <v>1000000</v>
      </c>
      <c r="K426" s="27">
        <v>60000</v>
      </c>
      <c r="L426" s="27">
        <f>VLOOKUP(A426,'Anciens seuils'!$B$2:$D$786,3,FALSE)</f>
        <v>60000000000</v>
      </c>
      <c r="M426" s="27">
        <v>600000</v>
      </c>
      <c r="N426" s="27">
        <f>VLOOKUP(A426,'Nouveaux seuils'!$B$7:$F$796,5,FALSE)</f>
        <v>600000000000</v>
      </c>
      <c r="O426" s="28">
        <v>5</v>
      </c>
      <c r="P426" s="28">
        <v>0.5</v>
      </c>
      <c r="Q426" s="2">
        <v>3</v>
      </c>
      <c r="R426" s="2"/>
      <c r="S426" s="26">
        <v>100</v>
      </c>
      <c r="T426" s="26">
        <f>VLOOKUP(A426,'Nouveaux seuils'!$B$7:$E$796,3,FALSE)</f>
        <v>100</v>
      </c>
      <c r="U426" s="26">
        <f>VLOOKUP(A426,'Nouveaux seuils'!$B$7:$E$796,4,FALSE)</f>
        <v>100</v>
      </c>
      <c r="V426" s="30"/>
      <c r="W426" s="27" t="s">
        <v>200</v>
      </c>
      <c r="X426" s="27" t="s">
        <v>200</v>
      </c>
      <c r="Y426" s="27"/>
    </row>
    <row r="427" spans="1:25" ht="12.75" customHeight="1">
      <c r="A427" s="2" t="str">
        <f t="shared" si="13"/>
        <v>147Pm</v>
      </c>
      <c r="B427" s="2" t="str">
        <f t="shared" si="12"/>
        <v>Pm147</v>
      </c>
      <c r="C427" s="2" t="s">
        <v>2295</v>
      </c>
      <c r="D427" s="2" t="s">
        <v>65</v>
      </c>
      <c r="E427" s="2">
        <v>147</v>
      </c>
      <c r="F427" s="2"/>
      <c r="G427" s="2"/>
      <c r="H427" s="26">
        <v>10</v>
      </c>
      <c r="I427" s="26">
        <f>VLOOKUP(A427,'Anciens seuils'!$B$2:$D$786,2,FALSE)</f>
        <v>10000000</v>
      </c>
      <c r="J427" s="26">
        <f>VLOOKUP(A427,'Nouveaux seuils'!$B$7:$C$796,2,FALSE)</f>
        <v>10000000</v>
      </c>
      <c r="K427" s="27">
        <v>400000</v>
      </c>
      <c r="L427" s="27">
        <f>VLOOKUP(A427,'Anciens seuils'!$B$2:$D$786,3,FALSE)</f>
        <v>400000000000</v>
      </c>
      <c r="M427" s="27">
        <v>40000000</v>
      </c>
      <c r="N427" s="27">
        <f>VLOOKUP(A427,'Nouveaux seuils'!$B$7:$F$796,5,FALSE)</f>
        <v>40000000000000</v>
      </c>
      <c r="O427" s="28">
        <v>5</v>
      </c>
      <c r="P427" s="28">
        <v>0.5</v>
      </c>
      <c r="Q427" s="2">
        <v>3</v>
      </c>
      <c r="R427" s="2"/>
      <c r="S427" s="26">
        <v>10000</v>
      </c>
      <c r="T427" s="26">
        <f>VLOOKUP(A427,'Nouveaux seuils'!$B$7:$E$796,3,FALSE)</f>
        <v>1000</v>
      </c>
      <c r="U427" s="26">
        <f>VLOOKUP(A427,'Nouveaux seuils'!$B$7:$E$796,4,FALSE)</f>
        <v>10000</v>
      </c>
      <c r="V427" s="30"/>
      <c r="W427" s="27" t="s">
        <v>200</v>
      </c>
      <c r="X427" s="27" t="s">
        <v>200</v>
      </c>
      <c r="Y427" s="27"/>
    </row>
    <row r="428" spans="1:25" ht="12.75" customHeight="1">
      <c r="A428" s="2" t="str">
        <f t="shared" si="13"/>
        <v>147Pr</v>
      </c>
      <c r="B428" s="2" t="str">
        <f t="shared" si="12"/>
        <v>Pr147</v>
      </c>
      <c r="C428" s="2" t="s">
        <v>2296</v>
      </c>
      <c r="D428" s="2" t="s">
        <v>63</v>
      </c>
      <c r="E428" s="2">
        <v>147</v>
      </c>
      <c r="F428" s="2"/>
      <c r="G428" s="2"/>
      <c r="H428" s="26">
        <v>0.1</v>
      </c>
      <c r="I428" s="26">
        <f>VLOOKUP(A428,'Anciens seuils'!$B$2:$D$786,2,FALSE)</f>
        <v>100000</v>
      </c>
      <c r="J428" s="26">
        <f>VLOOKUP(A428,'Nouveaux seuils'!$B$7:$C$796,2,FALSE)</f>
        <v>100000</v>
      </c>
      <c r="K428" s="27" t="s">
        <v>200</v>
      </c>
      <c r="L428" s="27" t="str">
        <f>VLOOKUP(A428,'Anciens seuils'!$B$2:$D$786,3,FALSE)</f>
        <v>NA</v>
      </c>
      <c r="M428" s="27" t="s">
        <v>200</v>
      </c>
      <c r="N428" s="27" t="str">
        <f>VLOOKUP(A428,'Nouveaux seuils'!$B$7:$F$796,5,FALSE)</f>
        <v>NA</v>
      </c>
      <c r="O428" s="28">
        <v>50</v>
      </c>
      <c r="P428" s="28">
        <v>5</v>
      </c>
      <c r="Q428" s="2">
        <v>4</v>
      </c>
      <c r="R428" s="2"/>
      <c r="S428" s="26">
        <v>10</v>
      </c>
      <c r="T428" s="26" t="str">
        <f>VLOOKUP(A428,'Nouveaux seuils'!$B$7:$E$796,3,FALSE)</f>
        <v>/</v>
      </c>
      <c r="U428" s="26" t="str">
        <f>VLOOKUP(A428,'Nouveaux seuils'!$B$7:$E$796,4,FALSE)</f>
        <v>/</v>
      </c>
      <c r="V428" s="30"/>
      <c r="W428" s="27" t="s">
        <v>200</v>
      </c>
      <c r="X428" s="27"/>
      <c r="Y428" s="27"/>
    </row>
    <row r="429" spans="1:25" ht="12.75" customHeight="1">
      <c r="A429" s="2" t="str">
        <f t="shared" si="13"/>
        <v>147Sm</v>
      </c>
      <c r="B429" s="2" t="str">
        <f t="shared" si="12"/>
        <v>Sm147</v>
      </c>
      <c r="C429" s="2" t="s">
        <v>2297</v>
      </c>
      <c r="D429" s="2" t="s">
        <v>66</v>
      </c>
      <c r="E429" s="2">
        <v>147</v>
      </c>
      <c r="F429" s="2"/>
      <c r="G429" s="2"/>
      <c r="H429" s="26">
        <v>0.01</v>
      </c>
      <c r="I429" s="26">
        <f>VLOOKUP(A429,'Anciens seuils'!$B$2:$D$786,2,FALSE)</f>
        <v>10000</v>
      </c>
      <c r="J429" s="26">
        <f>VLOOKUP(A429,'Nouveaux seuils'!$B$7:$C$796,2,FALSE)</f>
        <v>10000</v>
      </c>
      <c r="K429" s="27" t="s">
        <v>166</v>
      </c>
      <c r="L429" s="27" t="str">
        <f>VLOOKUP(A429,'Anciens seuils'!$B$2:$D$786,3,FALSE)</f>
        <v>Illimité</v>
      </c>
      <c r="M429" s="27" t="s">
        <v>166</v>
      </c>
      <c r="N429" s="27" t="str">
        <f>VLOOKUP(A429,'Nouveaux seuils'!$B$7:$F$796,5,FALSE)</f>
        <v>NA</v>
      </c>
      <c r="O429" s="28">
        <v>50</v>
      </c>
      <c r="P429" s="28">
        <v>5</v>
      </c>
      <c r="Q429" s="2">
        <v>4</v>
      </c>
      <c r="R429" s="2"/>
      <c r="S429" s="26">
        <v>10</v>
      </c>
      <c r="T429" s="26" t="str">
        <f>VLOOKUP(A429,'Nouveaux seuils'!$B$7:$E$796,3,FALSE)</f>
        <v>/</v>
      </c>
      <c r="U429" s="26" t="str">
        <f>VLOOKUP(A429,'Nouveaux seuils'!$B$7:$E$796,4,FALSE)</f>
        <v>/</v>
      </c>
      <c r="V429" s="30"/>
      <c r="W429" s="27" t="s">
        <v>200</v>
      </c>
      <c r="X429" s="27" t="s">
        <v>152</v>
      </c>
      <c r="Y429" s="27"/>
    </row>
    <row r="430" spans="1:25" ht="12.75" customHeight="1">
      <c r="A430" s="2" t="str">
        <f t="shared" si="13"/>
        <v>147Tb</v>
      </c>
      <c r="B430" s="2" t="str">
        <f t="shared" si="12"/>
        <v>Tb147</v>
      </c>
      <c r="C430" s="2" t="s">
        <v>2298</v>
      </c>
      <c r="D430" s="2" t="s">
        <v>69</v>
      </c>
      <c r="E430" s="2">
        <v>147</v>
      </c>
      <c r="F430" s="2"/>
      <c r="G430" s="2"/>
      <c r="H430" s="26">
        <v>1</v>
      </c>
      <c r="I430" s="26">
        <f>VLOOKUP(A430,'Anciens seuils'!$B$2:$D$786,2,FALSE)</f>
        <v>1000000</v>
      </c>
      <c r="J430" s="26">
        <f>VLOOKUP(A430,'Nouveaux seuils'!$B$7:$C$796,2,FALSE)</f>
        <v>1000000</v>
      </c>
      <c r="K430" s="27" t="s">
        <v>200</v>
      </c>
      <c r="L430" s="27" t="str">
        <f>VLOOKUP(A430,'Anciens seuils'!$B$2:$D$786,3,FALSE)</f>
        <v>NA</v>
      </c>
      <c r="M430" s="27" t="s">
        <v>200</v>
      </c>
      <c r="N430" s="27" t="str">
        <f>VLOOKUP(A430,'Nouveaux seuils'!$B$7:$F$796,5,FALSE)</f>
        <v>NA</v>
      </c>
      <c r="O430" s="28">
        <v>50</v>
      </c>
      <c r="P430" s="28">
        <v>5</v>
      </c>
      <c r="Q430" s="2">
        <v>4</v>
      </c>
      <c r="R430" s="2"/>
      <c r="S430" s="26">
        <v>10</v>
      </c>
      <c r="T430" s="26" t="str">
        <f>VLOOKUP(A430,'Nouveaux seuils'!$B$7:$E$796,3,FALSE)</f>
        <v>/</v>
      </c>
      <c r="U430" s="26" t="str">
        <f>VLOOKUP(A430,'Nouveaux seuils'!$B$7:$E$796,4,FALSE)</f>
        <v>/</v>
      </c>
      <c r="V430" s="30"/>
      <c r="W430" s="27" t="s">
        <v>200</v>
      </c>
      <c r="X430" s="27"/>
      <c r="Y430" s="27"/>
    </row>
    <row r="431" spans="1:25" ht="12.75" customHeight="1">
      <c r="A431" s="2" t="str">
        <f t="shared" si="13"/>
        <v>148Eu</v>
      </c>
      <c r="B431" s="2" t="str">
        <f t="shared" si="12"/>
        <v>Eu148</v>
      </c>
      <c r="C431" s="2" t="s">
        <v>2299</v>
      </c>
      <c r="D431" s="2" t="s">
        <v>67</v>
      </c>
      <c r="E431" s="2">
        <v>148</v>
      </c>
      <c r="F431" s="2"/>
      <c r="G431" s="2"/>
      <c r="H431" s="26">
        <v>1</v>
      </c>
      <c r="I431" s="26">
        <f>VLOOKUP(A431,'Anciens seuils'!$B$2:$D$786,2,FALSE)</f>
        <v>1000000</v>
      </c>
      <c r="J431" s="26">
        <f>VLOOKUP(A431,'Nouveaux seuils'!$B$7:$C$796,2,FALSE)</f>
        <v>1000000</v>
      </c>
      <c r="K431" s="27">
        <v>5000</v>
      </c>
      <c r="L431" s="27">
        <f>VLOOKUP(A431,'Anciens seuils'!$B$2:$D$786,3,FALSE)</f>
        <v>5000000000</v>
      </c>
      <c r="M431" s="27">
        <v>30000</v>
      </c>
      <c r="N431" s="27">
        <f>VLOOKUP(A431,'Nouveaux seuils'!$B$7:$F$796,5,FALSE)</f>
        <v>30000000000</v>
      </c>
      <c r="O431" s="28">
        <v>5</v>
      </c>
      <c r="P431" s="28">
        <v>0.5</v>
      </c>
      <c r="Q431" s="2">
        <v>3</v>
      </c>
      <c r="R431" s="2"/>
      <c r="S431" s="26">
        <v>10</v>
      </c>
      <c r="T431" s="26" t="str">
        <f>VLOOKUP(A431,'Nouveaux seuils'!$B$7:$E$796,3,FALSE)</f>
        <v>/</v>
      </c>
      <c r="U431" s="26" t="str">
        <f>VLOOKUP(A431,'Nouveaux seuils'!$B$7:$E$796,4,FALSE)</f>
        <v>/</v>
      </c>
      <c r="V431" s="30"/>
      <c r="W431" s="27" t="s">
        <v>200</v>
      </c>
      <c r="X431" s="27" t="s">
        <v>200</v>
      </c>
      <c r="Y431" s="27"/>
    </row>
    <row r="432" spans="1:25" ht="12.75" customHeight="1">
      <c r="A432" s="2" t="str">
        <f t="shared" si="13"/>
        <v>148Gd</v>
      </c>
      <c r="B432" s="2" t="str">
        <f t="shared" si="12"/>
        <v>Gd148</v>
      </c>
      <c r="C432" s="2" t="s">
        <v>2300</v>
      </c>
      <c r="D432" s="2" t="s">
        <v>68</v>
      </c>
      <c r="E432" s="2">
        <v>148</v>
      </c>
      <c r="F432" s="2"/>
      <c r="G432" s="2"/>
      <c r="H432" s="26">
        <v>0.01</v>
      </c>
      <c r="I432" s="26">
        <f>VLOOKUP(A432,'Anciens seuils'!$B$2:$D$786,2,FALSE)</f>
        <v>10000</v>
      </c>
      <c r="J432" s="26">
        <f>VLOOKUP(A432,'Nouveaux seuils'!$B$7:$C$796,2,FALSE)</f>
        <v>10000</v>
      </c>
      <c r="K432" s="27">
        <v>200000</v>
      </c>
      <c r="L432" s="27">
        <f>VLOOKUP(A432,'Anciens seuils'!$B$2:$D$786,3,FALSE)</f>
        <v>200000000000</v>
      </c>
      <c r="M432" s="27">
        <v>400000</v>
      </c>
      <c r="N432" s="27">
        <f>VLOOKUP(A432,'Nouveaux seuils'!$B$7:$F$796,5,FALSE)</f>
        <v>400000000000</v>
      </c>
      <c r="O432" s="28">
        <v>5.0000000000000001E-3</v>
      </c>
      <c r="P432" s="28">
        <v>5.0000000000000001E-3</v>
      </c>
      <c r="Q432" s="2">
        <v>1</v>
      </c>
      <c r="R432" s="2"/>
      <c r="S432" s="26">
        <v>10</v>
      </c>
      <c r="T432" s="26" t="str">
        <f>VLOOKUP(A432,'Nouveaux seuils'!$B$7:$E$796,3,FALSE)</f>
        <v>/</v>
      </c>
      <c r="U432" s="26" t="str">
        <f>VLOOKUP(A432,'Nouveaux seuils'!$B$7:$E$796,4,FALSE)</f>
        <v>/</v>
      </c>
      <c r="V432" s="30"/>
      <c r="W432" s="27" t="s">
        <v>200</v>
      </c>
      <c r="X432" s="27" t="s">
        <v>200</v>
      </c>
      <c r="Y432" s="27"/>
    </row>
    <row r="433" spans="1:25" ht="12.75" customHeight="1">
      <c r="A433" s="2" t="str">
        <f t="shared" si="13"/>
        <v>148Pm m</v>
      </c>
      <c r="B433" s="2" t="str">
        <f t="shared" si="12"/>
        <v>Pm148 m</v>
      </c>
      <c r="C433" s="2" t="s">
        <v>2301</v>
      </c>
      <c r="D433" s="2" t="s">
        <v>65</v>
      </c>
      <c r="E433" s="2">
        <v>148</v>
      </c>
      <c r="F433" s="2" t="s">
        <v>156</v>
      </c>
      <c r="G433" s="2"/>
      <c r="H433" s="26">
        <v>1</v>
      </c>
      <c r="I433" s="26">
        <f>VLOOKUP(A433,'Anciens seuils'!$B$2:$D$786,2,FALSE)</f>
        <v>1000000</v>
      </c>
      <c r="J433" s="26">
        <f>VLOOKUP(A433,'Nouveaux seuils'!$B$7:$C$796,2,FALSE)</f>
        <v>1000000</v>
      </c>
      <c r="K433" s="27">
        <v>8000</v>
      </c>
      <c r="L433" s="27">
        <v>8000000000</v>
      </c>
      <c r="M433" s="27">
        <v>30000</v>
      </c>
      <c r="N433" s="27">
        <f>VLOOKUP(A433,'Nouveaux seuils'!$B$7:$F$796,5,FALSE)</f>
        <v>30000000000</v>
      </c>
      <c r="O433" s="28">
        <v>5</v>
      </c>
      <c r="P433" s="28">
        <v>0.5</v>
      </c>
      <c r="Q433" s="2">
        <v>3</v>
      </c>
      <c r="R433" s="2" t="s">
        <v>17</v>
      </c>
      <c r="S433" s="26">
        <v>10</v>
      </c>
      <c r="T433" s="26" t="str">
        <f>VLOOKUP(A433,'Nouveaux seuils'!$B$7:$E$796,3,FALSE)</f>
        <v>/</v>
      </c>
      <c r="U433" s="26" t="str">
        <f>VLOOKUP(A433,'Nouveaux seuils'!$B$7:$E$796,4,FALSE)</f>
        <v>/</v>
      </c>
      <c r="V433" s="30"/>
      <c r="W433" s="27" t="s">
        <v>200</v>
      </c>
      <c r="X433" s="27" t="s">
        <v>200</v>
      </c>
      <c r="Y433" s="27"/>
    </row>
    <row r="434" spans="1:25" ht="12.75" customHeight="1">
      <c r="A434" s="2" t="str">
        <f t="shared" si="13"/>
        <v>148Pm</v>
      </c>
      <c r="B434" s="2" t="str">
        <f t="shared" si="12"/>
        <v>Pm148</v>
      </c>
      <c r="C434" s="2" t="s">
        <v>2302</v>
      </c>
      <c r="D434" s="2" t="s">
        <v>65</v>
      </c>
      <c r="E434" s="2">
        <v>148</v>
      </c>
      <c r="F434" s="2"/>
      <c r="G434" s="2"/>
      <c r="H434" s="26">
        <v>0.1</v>
      </c>
      <c r="I434" s="26">
        <f>VLOOKUP(A434,'Anciens seuils'!$B$2:$D$786,2,FALSE)</f>
        <v>100000</v>
      </c>
      <c r="J434" s="26">
        <f>VLOOKUP(A434,'Nouveaux seuils'!$B$7:$C$796,2,FALSE)</f>
        <v>100000</v>
      </c>
      <c r="K434" s="27" t="s">
        <v>200</v>
      </c>
      <c r="L434" s="27" t="str">
        <f>VLOOKUP(A434,'Anciens seuils'!$B$2:$D$786,3,FALSE)</f>
        <v>NA</v>
      </c>
      <c r="M434" s="27" t="s">
        <v>200</v>
      </c>
      <c r="N434" s="27" t="str">
        <f>VLOOKUP(A434,'Nouveaux seuils'!$B$7:$F$796,5,FALSE)</f>
        <v>NA</v>
      </c>
      <c r="O434" s="28">
        <v>5</v>
      </c>
      <c r="P434" s="28">
        <v>0.5</v>
      </c>
      <c r="Q434" s="2">
        <v>3</v>
      </c>
      <c r="R434" s="2"/>
      <c r="S434" s="26">
        <v>10</v>
      </c>
      <c r="T434" s="26" t="str">
        <f>VLOOKUP(A434,'Nouveaux seuils'!$B$7:$E$796,3,FALSE)</f>
        <v>/</v>
      </c>
      <c r="U434" s="26" t="str">
        <f>VLOOKUP(A434,'Nouveaux seuils'!$B$7:$E$796,4,FALSE)</f>
        <v>/</v>
      </c>
      <c r="V434" s="30"/>
      <c r="W434" s="27"/>
      <c r="X434" s="27"/>
      <c r="Y434" s="27"/>
    </row>
    <row r="435" spans="1:25" ht="12.75" customHeight="1">
      <c r="A435" s="2" t="str">
        <f t="shared" si="13"/>
        <v>149Eu</v>
      </c>
      <c r="B435" s="2" t="str">
        <f t="shared" si="12"/>
        <v>Eu149</v>
      </c>
      <c r="C435" s="2" t="s">
        <v>2303</v>
      </c>
      <c r="D435" s="2" t="s">
        <v>67</v>
      </c>
      <c r="E435" s="2">
        <v>149</v>
      </c>
      <c r="F435" s="2"/>
      <c r="G435" s="2"/>
      <c r="H435" s="26">
        <v>10</v>
      </c>
      <c r="I435" s="26">
        <f>VLOOKUP(A435,'Anciens seuils'!$B$2:$D$786,2,FALSE)</f>
        <v>10000000</v>
      </c>
      <c r="J435" s="26">
        <f>VLOOKUP(A435,'Nouveaux seuils'!$B$7:$C$796,2,FALSE)</f>
        <v>10000000</v>
      </c>
      <c r="K435" s="27">
        <v>200000</v>
      </c>
      <c r="L435" s="27">
        <f>VLOOKUP(A435,'Anciens seuils'!$B$2:$D$786,3,FALSE)</f>
        <v>200000000000</v>
      </c>
      <c r="M435" s="27">
        <v>2000000</v>
      </c>
      <c r="N435" s="27">
        <f>VLOOKUP(A435,'Nouveaux seuils'!$B$7:$F$796,5,FALSE)</f>
        <v>2000000000000</v>
      </c>
      <c r="O435" s="28">
        <v>5</v>
      </c>
      <c r="P435" s="28">
        <v>0.5</v>
      </c>
      <c r="Q435" s="2">
        <v>3</v>
      </c>
      <c r="R435" s="2"/>
      <c r="S435" s="26">
        <v>100</v>
      </c>
      <c r="T435" s="26" t="str">
        <f>VLOOKUP(A435,'Nouveaux seuils'!$B$7:$E$796,3,FALSE)</f>
        <v>/</v>
      </c>
      <c r="U435" s="26" t="str">
        <f>VLOOKUP(A435,'Nouveaux seuils'!$B$7:$E$796,4,FALSE)</f>
        <v>/</v>
      </c>
      <c r="V435" s="30"/>
      <c r="W435" s="27" t="s">
        <v>200</v>
      </c>
      <c r="X435" s="27" t="s">
        <v>200</v>
      </c>
      <c r="Y435" s="27"/>
    </row>
    <row r="436" spans="1:25" ht="12.75" customHeight="1">
      <c r="A436" s="2" t="str">
        <f t="shared" si="13"/>
        <v>149Gd</v>
      </c>
      <c r="B436" s="2" t="str">
        <f t="shared" si="12"/>
        <v>Gd149</v>
      </c>
      <c r="C436" s="2" t="s">
        <v>2304</v>
      </c>
      <c r="D436" s="2" t="s">
        <v>68</v>
      </c>
      <c r="E436" s="2">
        <v>149</v>
      </c>
      <c r="F436" s="2"/>
      <c r="G436" s="2"/>
      <c r="H436" s="26">
        <v>1</v>
      </c>
      <c r="I436" s="26">
        <f>VLOOKUP(A436,'Anciens seuils'!$B$2:$D$786,2,FALSE)</f>
        <v>1000000</v>
      </c>
      <c r="J436" s="26">
        <f>VLOOKUP(A436,'Nouveaux seuils'!$B$7:$C$796,2,FALSE)</f>
        <v>1000000</v>
      </c>
      <c r="K436" s="27" t="s">
        <v>200</v>
      </c>
      <c r="L436" s="27" t="str">
        <f>VLOOKUP(A436,'Anciens seuils'!$B$2:$D$786,3,FALSE)</f>
        <v>NA</v>
      </c>
      <c r="M436" s="27" t="s">
        <v>200</v>
      </c>
      <c r="N436" s="27" t="str">
        <f>VLOOKUP(A436,'Nouveaux seuils'!$B$7:$F$796,5,FALSE)</f>
        <v>NA</v>
      </c>
      <c r="O436" s="28">
        <v>5</v>
      </c>
      <c r="P436" s="28">
        <v>0.5</v>
      </c>
      <c r="Q436" s="2">
        <v>3</v>
      </c>
      <c r="R436" s="2"/>
      <c r="S436" s="26">
        <v>100</v>
      </c>
      <c r="T436" s="26" t="str">
        <f>VLOOKUP(A436,'Nouveaux seuils'!$B$7:$E$796,3,FALSE)</f>
        <v>/</v>
      </c>
      <c r="U436" s="26" t="str">
        <f>VLOOKUP(A436,'Nouveaux seuils'!$B$7:$E$796,4,FALSE)</f>
        <v>/</v>
      </c>
      <c r="V436" s="30"/>
      <c r="W436" s="27" t="s">
        <v>200</v>
      </c>
      <c r="X436" s="27"/>
      <c r="Y436" s="27"/>
    </row>
    <row r="437" spans="1:25" ht="12.75" customHeight="1">
      <c r="A437" s="2" t="str">
        <f t="shared" si="13"/>
        <v>149Nd</v>
      </c>
      <c r="B437" s="2" t="str">
        <f t="shared" si="12"/>
        <v>Nd149</v>
      </c>
      <c r="C437" s="2" t="s">
        <v>2305</v>
      </c>
      <c r="D437" s="2" t="s">
        <v>64</v>
      </c>
      <c r="E437" s="2">
        <v>149</v>
      </c>
      <c r="F437" s="2"/>
      <c r="G437" s="2"/>
      <c r="H437" s="26">
        <v>1</v>
      </c>
      <c r="I437" s="26">
        <f>VLOOKUP(A437,'Anciens seuils'!$B$2:$D$786,2,FALSE)</f>
        <v>1000000</v>
      </c>
      <c r="J437" s="26">
        <f>VLOOKUP(A437,'Nouveaux seuils'!$B$7:$C$796,2,FALSE)</f>
        <v>1000000</v>
      </c>
      <c r="K437" s="27">
        <v>6000</v>
      </c>
      <c r="L437" s="27">
        <f>VLOOKUP(A437,'Anciens seuils'!$B$2:$D$786,3,FALSE)</f>
        <v>6000000000</v>
      </c>
      <c r="M437" s="27">
        <v>200000</v>
      </c>
      <c r="N437" s="27">
        <f>VLOOKUP(A437,'Nouveaux seuils'!$B$7:$F$796,5,FALSE)</f>
        <v>200000000000</v>
      </c>
      <c r="O437" s="28">
        <v>50</v>
      </c>
      <c r="P437" s="28">
        <v>5</v>
      </c>
      <c r="Q437" s="2">
        <v>4</v>
      </c>
      <c r="R437" s="2"/>
      <c r="S437" s="26">
        <v>100</v>
      </c>
      <c r="T437" s="26">
        <f>VLOOKUP(A437,'Nouveaux seuils'!$B$7:$E$796,3,FALSE)</f>
        <v>100</v>
      </c>
      <c r="U437" s="26">
        <f>VLOOKUP(A437,'Nouveaux seuils'!$B$7:$E$796,4,FALSE)</f>
        <v>100</v>
      </c>
      <c r="V437" s="30"/>
      <c r="W437" s="27" t="s">
        <v>200</v>
      </c>
      <c r="X437" s="27" t="s">
        <v>200</v>
      </c>
      <c r="Y437" s="27"/>
    </row>
    <row r="438" spans="1:25" ht="12.75" customHeight="1">
      <c r="A438" s="2" t="str">
        <f t="shared" si="13"/>
        <v>149Pm</v>
      </c>
      <c r="B438" s="2" t="str">
        <f t="shared" si="12"/>
        <v>Pm149</v>
      </c>
      <c r="C438" s="2" t="s">
        <v>2306</v>
      </c>
      <c r="D438" s="2" t="s">
        <v>65</v>
      </c>
      <c r="E438" s="2">
        <v>149</v>
      </c>
      <c r="F438" s="2"/>
      <c r="G438" s="2"/>
      <c r="H438" s="26">
        <v>1</v>
      </c>
      <c r="I438" s="26">
        <f>VLOOKUP(A438,'Anciens seuils'!$B$2:$D$786,2,FALSE)</f>
        <v>1000000</v>
      </c>
      <c r="J438" s="26">
        <f>VLOOKUP(A438,'Nouveaux seuils'!$B$7:$C$796,2,FALSE)</f>
        <v>1000000</v>
      </c>
      <c r="K438" s="27">
        <v>20000</v>
      </c>
      <c r="L438" s="27">
        <f>VLOOKUP(A438,'Anciens seuils'!$B$2:$D$786,3,FALSE)</f>
        <v>20000000000</v>
      </c>
      <c r="M438" s="27">
        <v>6000000</v>
      </c>
      <c r="N438" s="27">
        <f>VLOOKUP(A438,'Nouveaux seuils'!$B$7:$F$796,5,FALSE)</f>
        <v>6000000000000</v>
      </c>
      <c r="O438" s="28">
        <v>5</v>
      </c>
      <c r="P438" s="28">
        <v>0.5</v>
      </c>
      <c r="Q438" s="2">
        <v>3</v>
      </c>
      <c r="R438" s="2"/>
      <c r="S438" s="26">
        <v>1000</v>
      </c>
      <c r="T438" s="26">
        <f>VLOOKUP(A438,'Nouveaux seuils'!$B$7:$E$796,3,FALSE)</f>
        <v>1000</v>
      </c>
      <c r="U438" s="26">
        <f>VLOOKUP(A438,'Nouveaux seuils'!$B$7:$E$796,4,FALSE)</f>
        <v>1000</v>
      </c>
      <c r="V438" s="30"/>
      <c r="W438" s="27" t="s">
        <v>200</v>
      </c>
      <c r="X438" s="27" t="s">
        <v>200</v>
      </c>
      <c r="Y438" s="27"/>
    </row>
    <row r="439" spans="1:25" ht="12.75" customHeight="1">
      <c r="A439" s="2" t="str">
        <f t="shared" si="13"/>
        <v>149Tb</v>
      </c>
      <c r="B439" s="2" t="str">
        <f t="shared" si="12"/>
        <v>Tb149</v>
      </c>
      <c r="C439" s="2" t="s">
        <v>2307</v>
      </c>
      <c r="D439" s="2" t="s">
        <v>69</v>
      </c>
      <c r="E439" s="2">
        <v>149</v>
      </c>
      <c r="F439" s="2"/>
      <c r="G439" s="2"/>
      <c r="H439" s="26">
        <v>1</v>
      </c>
      <c r="I439" s="26">
        <f>VLOOKUP(A439,'Anciens seuils'!$B$2:$D$786,2,FALSE)</f>
        <v>1000000</v>
      </c>
      <c r="J439" s="26">
        <f>VLOOKUP(A439,'Nouveaux seuils'!$B$7:$C$796,2,FALSE)</f>
        <v>1000000</v>
      </c>
      <c r="K439" s="27" t="s">
        <v>200</v>
      </c>
      <c r="L439" s="27" t="str">
        <f>VLOOKUP(A439,'Anciens seuils'!$B$2:$D$786,3,FALSE)</f>
        <v>NA</v>
      </c>
      <c r="M439" s="27" t="s">
        <v>200</v>
      </c>
      <c r="N439" s="27" t="str">
        <f>VLOOKUP(A439,'Nouveaux seuils'!$B$7:$F$796,5,FALSE)</f>
        <v>NA</v>
      </c>
      <c r="O439" s="28">
        <v>5</v>
      </c>
      <c r="P439" s="28">
        <v>0.5</v>
      </c>
      <c r="Q439" s="2">
        <v>3</v>
      </c>
      <c r="R439" s="2"/>
      <c r="S439" s="26">
        <v>10</v>
      </c>
      <c r="T439" s="26" t="str">
        <f>VLOOKUP(A439,'Nouveaux seuils'!$B$7:$E$796,3,FALSE)</f>
        <v>/</v>
      </c>
      <c r="U439" s="26" t="str">
        <f>VLOOKUP(A439,'Nouveaux seuils'!$B$7:$E$796,4,FALSE)</f>
        <v>/</v>
      </c>
      <c r="V439" s="30"/>
      <c r="W439" s="27" t="s">
        <v>200</v>
      </c>
      <c r="X439" s="27"/>
      <c r="Y439" s="27"/>
    </row>
    <row r="440" spans="1:25" ht="12.75" customHeight="1">
      <c r="A440" s="2" t="str">
        <f t="shared" si="13"/>
        <v>150Eu (2)</v>
      </c>
      <c r="B440" s="2" t="str">
        <f t="shared" si="12"/>
        <v>Eu150 (2)</v>
      </c>
      <c r="C440" s="2" t="s">
        <v>2308</v>
      </c>
      <c r="D440" s="2" t="s">
        <v>67</v>
      </c>
      <c r="E440" s="2">
        <v>150</v>
      </c>
      <c r="F440" s="13" t="s">
        <v>164</v>
      </c>
      <c r="G440" s="2"/>
      <c r="H440" s="26">
        <v>1</v>
      </c>
      <c r="I440" s="26">
        <f>VLOOKUP(A440,'Anciens seuils'!$B$2:$D$786,2,FALSE)</f>
        <v>1000000</v>
      </c>
      <c r="J440" s="26">
        <f>VLOOKUP(A440,'Nouveaux seuils'!$B$7:$C$796,2,FALSE)</f>
        <v>1000000</v>
      </c>
      <c r="K440" s="27">
        <v>20000</v>
      </c>
      <c r="L440" s="27">
        <f>VLOOKUP(A440,'Anciens seuils'!$B$2:$D$786,3,FALSE)</f>
        <v>20000000000</v>
      </c>
      <c r="M440" s="27">
        <v>50000000000</v>
      </c>
      <c r="N440" s="27">
        <f>VLOOKUP(A440,'Nouveaux seuils'!$B$7:$F$796,5,FALSE)</f>
        <v>50000000000</v>
      </c>
      <c r="O440" s="28">
        <v>5</v>
      </c>
      <c r="P440" s="28">
        <v>0.5</v>
      </c>
      <c r="Q440" s="2">
        <v>3</v>
      </c>
      <c r="R440" s="2" t="s">
        <v>119</v>
      </c>
      <c r="S440" s="26">
        <v>1000</v>
      </c>
      <c r="T440" s="26" t="str">
        <f>VLOOKUP(A440,'Nouveaux seuils'!$B$7:$E$796,3,FALSE)</f>
        <v>/</v>
      </c>
      <c r="U440" s="26" t="str">
        <f>VLOOKUP(A440,'Nouveaux seuils'!$B$7:$E$796,4,FALSE)</f>
        <v>/</v>
      </c>
      <c r="V440" s="30"/>
      <c r="W440" s="27" t="s">
        <v>119</v>
      </c>
      <c r="X440" s="27"/>
      <c r="Y440" s="27"/>
    </row>
    <row r="441" spans="1:25" ht="12.75" customHeight="1">
      <c r="A441" s="2" t="str">
        <f t="shared" si="13"/>
        <v>150Eu (1)</v>
      </c>
      <c r="B441" s="2" t="str">
        <f t="shared" si="12"/>
        <v>Eu150 (1)</v>
      </c>
      <c r="C441" s="2" t="s">
        <v>2309</v>
      </c>
      <c r="D441" s="2" t="s">
        <v>67</v>
      </c>
      <c r="E441" s="2">
        <v>150</v>
      </c>
      <c r="F441" s="13" t="s">
        <v>163</v>
      </c>
      <c r="G441" s="2"/>
      <c r="H441" s="26">
        <v>1</v>
      </c>
      <c r="I441" s="26">
        <f>VLOOKUP(A441,'Anciens seuils'!$B$2:$D$786,2,FALSE)</f>
        <v>1000000</v>
      </c>
      <c r="J441" s="26">
        <f>VLOOKUP(A441,'Nouveaux seuils'!$B$7:$C$796,2,FALSE)</f>
        <v>1000000</v>
      </c>
      <c r="K441" s="27">
        <v>7000</v>
      </c>
      <c r="L441" s="27">
        <f>VLOOKUP(A441,'Anciens seuils'!$B$2:$D$786,3,FALSE)</f>
        <v>7000000000</v>
      </c>
      <c r="M441" s="27">
        <v>2000000000000</v>
      </c>
      <c r="N441" s="27">
        <f>VLOOKUP(A441,'Nouveaux seuils'!$B$7:$F$796,5,FALSE)</f>
        <v>2000000000000</v>
      </c>
      <c r="O441" s="28">
        <v>5</v>
      </c>
      <c r="P441" s="28">
        <v>0.05</v>
      </c>
      <c r="Q441" s="2">
        <v>2</v>
      </c>
      <c r="R441" s="2" t="s">
        <v>118</v>
      </c>
      <c r="S441" s="26">
        <v>10</v>
      </c>
      <c r="T441" s="26" t="str">
        <f>VLOOKUP(A441,'Nouveaux seuils'!$B$7:$E$796,3,FALSE)</f>
        <v>/</v>
      </c>
      <c r="U441" s="26" t="str">
        <f>VLOOKUP(A441,'Nouveaux seuils'!$B$7:$E$796,4,FALSE)</f>
        <v>/</v>
      </c>
      <c r="V441" s="30"/>
      <c r="W441" s="27" t="s">
        <v>118</v>
      </c>
      <c r="X441" s="27"/>
      <c r="Y441" s="27"/>
    </row>
    <row r="442" spans="1:25" ht="12.75" customHeight="1">
      <c r="A442" s="2" t="str">
        <f t="shared" si="13"/>
        <v>150Pm</v>
      </c>
      <c r="B442" s="2" t="str">
        <f t="shared" si="12"/>
        <v>Pm150</v>
      </c>
      <c r="C442" s="2" t="s">
        <v>2310</v>
      </c>
      <c r="D442" s="2" t="s">
        <v>65</v>
      </c>
      <c r="E442" s="2">
        <v>150</v>
      </c>
      <c r="F442" s="2"/>
      <c r="G442" s="2"/>
      <c r="H442" s="26">
        <v>0.1</v>
      </c>
      <c r="I442" s="26">
        <f>VLOOKUP(A442,'Anciens seuils'!$B$2:$D$786,2,FALSE)</f>
        <v>100000</v>
      </c>
      <c r="J442" s="26">
        <f>VLOOKUP(A442,'Nouveaux seuils'!$B$7:$C$796,2,FALSE)</f>
        <v>100000</v>
      </c>
      <c r="K442" s="27" t="s">
        <v>200</v>
      </c>
      <c r="L442" s="27" t="str">
        <f>VLOOKUP(A442,'Anciens seuils'!$B$2:$D$786,3,FALSE)</f>
        <v>NA</v>
      </c>
      <c r="M442" s="27" t="s">
        <v>200</v>
      </c>
      <c r="N442" s="27" t="str">
        <f>VLOOKUP(A442,'Nouveaux seuils'!$B$7:$F$796,5,FALSE)</f>
        <v>NA</v>
      </c>
      <c r="O442" s="28">
        <v>50</v>
      </c>
      <c r="P442" s="28">
        <v>5</v>
      </c>
      <c r="Q442" s="2">
        <v>4</v>
      </c>
      <c r="R442" s="2"/>
      <c r="S442" s="26">
        <v>10</v>
      </c>
      <c r="T442" s="26" t="str">
        <f>VLOOKUP(A442,'Nouveaux seuils'!$B$7:$E$796,3,FALSE)</f>
        <v>/</v>
      </c>
      <c r="U442" s="26" t="str">
        <f>VLOOKUP(A442,'Nouveaux seuils'!$B$7:$E$796,4,FALSE)</f>
        <v>/</v>
      </c>
      <c r="V442" s="30"/>
      <c r="W442" s="27" t="s">
        <v>200</v>
      </c>
      <c r="X442" s="27"/>
      <c r="Y442" s="27"/>
    </row>
    <row r="443" spans="1:25" ht="12.75" customHeight="1">
      <c r="A443" s="2" t="str">
        <f t="shared" si="13"/>
        <v>150Tb</v>
      </c>
      <c r="B443" s="2" t="str">
        <f t="shared" si="12"/>
        <v>Tb150</v>
      </c>
      <c r="C443" s="2" t="s">
        <v>2311</v>
      </c>
      <c r="D443" s="2" t="s">
        <v>69</v>
      </c>
      <c r="E443" s="2">
        <v>150</v>
      </c>
      <c r="F443" s="2"/>
      <c r="G443" s="2"/>
      <c r="H443" s="26">
        <v>1</v>
      </c>
      <c r="I443" s="26">
        <f>VLOOKUP(A443,'Anciens seuils'!$B$2:$D$786,2,FALSE)</f>
        <v>1000000</v>
      </c>
      <c r="J443" s="26">
        <f>VLOOKUP(A443,'Nouveaux seuils'!$B$7:$C$796,2,FALSE)</f>
        <v>1000000</v>
      </c>
      <c r="K443" s="27" t="s">
        <v>200</v>
      </c>
      <c r="L443" s="27" t="str">
        <f>VLOOKUP(A443,'Anciens seuils'!$B$2:$D$786,3,FALSE)</f>
        <v>NA</v>
      </c>
      <c r="M443" s="27" t="s">
        <v>200</v>
      </c>
      <c r="N443" s="27" t="str">
        <f>VLOOKUP(A443,'Nouveaux seuils'!$B$7:$F$796,5,FALSE)</f>
        <v>NA</v>
      </c>
      <c r="O443" s="28">
        <v>50</v>
      </c>
      <c r="P443" s="28">
        <v>5</v>
      </c>
      <c r="Q443" s="2">
        <v>4</v>
      </c>
      <c r="R443" s="2"/>
      <c r="S443" s="26">
        <v>10</v>
      </c>
      <c r="T443" s="26" t="str">
        <f>VLOOKUP(A443,'Nouveaux seuils'!$B$7:$E$796,3,FALSE)</f>
        <v>/</v>
      </c>
      <c r="U443" s="26" t="str">
        <f>VLOOKUP(A443,'Nouveaux seuils'!$B$7:$E$796,4,FALSE)</f>
        <v>/</v>
      </c>
      <c r="V443" s="30"/>
      <c r="W443" s="27" t="s">
        <v>200</v>
      </c>
      <c r="X443" s="27"/>
      <c r="Y443" s="27"/>
    </row>
    <row r="444" spans="1:25" ht="12.75" customHeight="1">
      <c r="A444" s="2" t="str">
        <f t="shared" si="13"/>
        <v>151Gd</v>
      </c>
      <c r="B444" s="2" t="str">
        <f t="shared" si="12"/>
        <v>Gd151</v>
      </c>
      <c r="C444" s="2" t="s">
        <v>2312</v>
      </c>
      <c r="D444" s="2" t="s">
        <v>68</v>
      </c>
      <c r="E444" s="2">
        <v>151</v>
      </c>
      <c r="F444" s="2"/>
      <c r="G444" s="2"/>
      <c r="H444" s="26">
        <v>10</v>
      </c>
      <c r="I444" s="26">
        <f>VLOOKUP(A444,'Anciens seuils'!$B$2:$D$786,2,FALSE)</f>
        <v>10000000</v>
      </c>
      <c r="J444" s="26">
        <f>VLOOKUP(A444,'Nouveaux seuils'!$B$7:$C$796,2,FALSE)</f>
        <v>10000000</v>
      </c>
      <c r="K444" s="27" t="s">
        <v>200</v>
      </c>
      <c r="L444" s="27" t="str">
        <f>VLOOKUP(A444,'Anciens seuils'!$B$2:$D$786,3,FALSE)</f>
        <v>NA</v>
      </c>
      <c r="M444" s="27" t="s">
        <v>200</v>
      </c>
      <c r="N444" s="27" t="str">
        <f>VLOOKUP(A444,'Nouveaux seuils'!$B$7:$F$796,5,FALSE)</f>
        <v>NA</v>
      </c>
      <c r="O444" s="28">
        <v>5</v>
      </c>
      <c r="P444" s="28">
        <v>0.5</v>
      </c>
      <c r="Q444" s="2">
        <v>3</v>
      </c>
      <c r="R444" s="2"/>
      <c r="S444" s="26">
        <v>100</v>
      </c>
      <c r="T444" s="26" t="str">
        <f>VLOOKUP(A444,'Nouveaux seuils'!$B$7:$E$796,3,FALSE)</f>
        <v>/</v>
      </c>
      <c r="U444" s="26" t="str">
        <f>VLOOKUP(A444,'Nouveaux seuils'!$B$7:$E$796,4,FALSE)</f>
        <v>/</v>
      </c>
      <c r="V444" s="30"/>
      <c r="W444" s="27" t="s">
        <v>200</v>
      </c>
      <c r="X444" s="27"/>
      <c r="Y444" s="27"/>
    </row>
    <row r="445" spans="1:25" ht="12.75" customHeight="1">
      <c r="A445" s="2" t="str">
        <f t="shared" si="13"/>
        <v>151Nd</v>
      </c>
      <c r="B445" s="2" t="str">
        <f t="shared" si="12"/>
        <v>Nd151</v>
      </c>
      <c r="C445" s="2" t="s">
        <v>2313</v>
      </c>
      <c r="D445" s="2" t="s">
        <v>64</v>
      </c>
      <c r="E445" s="2">
        <v>151</v>
      </c>
      <c r="F445" s="2"/>
      <c r="G445" s="2"/>
      <c r="H445" s="26">
        <v>0.1</v>
      </c>
      <c r="I445" s="26">
        <f>VLOOKUP(A445,'Anciens seuils'!$B$2:$D$786,2,FALSE)</f>
        <v>100000</v>
      </c>
      <c r="J445" s="26">
        <f>VLOOKUP(A445,'Nouveaux seuils'!$B$7:$C$796,2,FALSE)</f>
        <v>100000</v>
      </c>
      <c r="K445" s="27" t="s">
        <v>200</v>
      </c>
      <c r="L445" s="27" t="str">
        <f>VLOOKUP(A445,'Anciens seuils'!$B$2:$D$786,3,FALSE)</f>
        <v>NA</v>
      </c>
      <c r="M445" s="27" t="s">
        <v>200</v>
      </c>
      <c r="N445" s="27" t="str">
        <f>VLOOKUP(A445,'Nouveaux seuils'!$B$7:$F$796,5,FALSE)</f>
        <v>NA</v>
      </c>
      <c r="O445" s="28">
        <v>50</v>
      </c>
      <c r="P445" s="28">
        <v>5</v>
      </c>
      <c r="Q445" s="2">
        <v>4</v>
      </c>
      <c r="R445" s="2"/>
      <c r="S445" s="26">
        <v>10</v>
      </c>
      <c r="T445" s="26" t="str">
        <f>VLOOKUP(A445,'Nouveaux seuils'!$B$7:$E$796,3,FALSE)</f>
        <v>/</v>
      </c>
      <c r="U445" s="26" t="str">
        <f>VLOOKUP(A445,'Nouveaux seuils'!$B$7:$E$796,4,FALSE)</f>
        <v>/</v>
      </c>
      <c r="V445" s="30"/>
      <c r="W445" s="27" t="s">
        <v>200</v>
      </c>
      <c r="X445" s="27"/>
      <c r="Y445" s="27"/>
    </row>
    <row r="446" spans="1:25" ht="12.75" customHeight="1">
      <c r="A446" s="2" t="str">
        <f t="shared" si="13"/>
        <v>151Pm</v>
      </c>
      <c r="B446" s="2" t="str">
        <f t="shared" si="12"/>
        <v>Pm151</v>
      </c>
      <c r="C446" s="2" t="s">
        <v>2314</v>
      </c>
      <c r="D446" s="2" t="s">
        <v>65</v>
      </c>
      <c r="E446" s="2">
        <v>151</v>
      </c>
      <c r="F446" s="2"/>
      <c r="G446" s="2"/>
      <c r="H446" s="26">
        <v>1</v>
      </c>
      <c r="I446" s="26">
        <f>VLOOKUP(A446,'Anciens seuils'!$B$2:$D$786,2,FALSE)</f>
        <v>1000000</v>
      </c>
      <c r="J446" s="26">
        <f>VLOOKUP(A446,'Nouveaux seuils'!$B$7:$C$796,2,FALSE)</f>
        <v>1000000</v>
      </c>
      <c r="K446" s="27">
        <v>20000</v>
      </c>
      <c r="L446" s="27">
        <f>VLOOKUP(A446,'Anciens seuils'!$B$2:$D$786,3,FALSE)</f>
        <v>20000000000</v>
      </c>
      <c r="M446" s="27">
        <v>200000</v>
      </c>
      <c r="N446" s="27">
        <f>VLOOKUP(A446,'Nouveaux seuils'!$B$7:$F$796,5,FALSE)</f>
        <v>200000000000</v>
      </c>
      <c r="O446" s="28">
        <v>5</v>
      </c>
      <c r="P446" s="28">
        <v>0.5</v>
      </c>
      <c r="Q446" s="2">
        <v>3</v>
      </c>
      <c r="R446" s="2"/>
      <c r="S446" s="26">
        <v>100</v>
      </c>
      <c r="T446" s="26" t="str">
        <f>VLOOKUP(A446,'Nouveaux seuils'!$B$7:$E$796,3,FALSE)</f>
        <v>/</v>
      </c>
      <c r="U446" s="26" t="str">
        <f>VLOOKUP(A446,'Nouveaux seuils'!$B$7:$E$796,4,FALSE)</f>
        <v>/</v>
      </c>
      <c r="V446" s="30"/>
      <c r="W446" s="27" t="s">
        <v>200</v>
      </c>
      <c r="X446" s="27" t="s">
        <v>200</v>
      </c>
      <c r="Y446" s="27"/>
    </row>
    <row r="447" spans="1:25" ht="12.75" customHeight="1">
      <c r="A447" s="2" t="str">
        <f t="shared" si="13"/>
        <v>151Sm</v>
      </c>
      <c r="B447" s="2" t="str">
        <f t="shared" si="12"/>
        <v>Sm151</v>
      </c>
      <c r="C447" s="2" t="s">
        <v>2315</v>
      </c>
      <c r="D447" s="2" t="s">
        <v>66</v>
      </c>
      <c r="E447" s="2">
        <v>151</v>
      </c>
      <c r="F447" s="2"/>
      <c r="G447" s="2"/>
      <c r="H447" s="26">
        <v>100</v>
      </c>
      <c r="I447" s="26">
        <f>VLOOKUP(A447,'Anciens seuils'!$B$2:$D$786,2,FALSE)</f>
        <v>100000000</v>
      </c>
      <c r="J447" s="26">
        <f>VLOOKUP(A447,'Nouveaux seuils'!$B$7:$C$796,2,FALSE)</f>
        <v>100000000</v>
      </c>
      <c r="K447" s="27">
        <v>400000</v>
      </c>
      <c r="L447" s="27">
        <f>VLOOKUP(A447,'Anciens seuils'!$B$2:$D$786,3,FALSE)</f>
        <v>400000000000</v>
      </c>
      <c r="M447" s="27">
        <v>500000000</v>
      </c>
      <c r="N447" s="27">
        <f>VLOOKUP(A447,'Nouveaux seuils'!$B$7:$F$796,5,FALSE)</f>
        <v>500000000000000</v>
      </c>
      <c r="O447" s="28">
        <v>5</v>
      </c>
      <c r="P447" s="28">
        <v>0.05</v>
      </c>
      <c r="Q447" s="2">
        <v>2</v>
      </c>
      <c r="R447" s="2"/>
      <c r="S447" s="26">
        <v>10000</v>
      </c>
      <c r="T447" s="26">
        <f>VLOOKUP(A447,'Nouveaux seuils'!$B$7:$E$796,3,FALSE)</f>
        <v>1000</v>
      </c>
      <c r="U447" s="26">
        <f>VLOOKUP(A447,'Nouveaux seuils'!$B$7:$E$796,4,FALSE)</f>
        <v>10000</v>
      </c>
      <c r="V447" s="30"/>
      <c r="W447" s="27"/>
      <c r="X447" s="27" t="s">
        <v>200</v>
      </c>
      <c r="Y447" s="27"/>
    </row>
    <row r="448" spans="1:25" ht="12.75" customHeight="1">
      <c r="A448" s="2" t="str">
        <f t="shared" si="13"/>
        <v>151Tb</v>
      </c>
      <c r="B448" s="2" t="str">
        <f t="shared" si="12"/>
        <v>Tb151</v>
      </c>
      <c r="C448" s="2" t="s">
        <v>2316</v>
      </c>
      <c r="D448" s="2" t="s">
        <v>69</v>
      </c>
      <c r="E448" s="2">
        <v>151</v>
      </c>
      <c r="F448" s="2"/>
      <c r="G448" s="2"/>
      <c r="H448" s="26">
        <v>1</v>
      </c>
      <c r="I448" s="26">
        <f>VLOOKUP(A448,'Anciens seuils'!$B$2:$D$786,2,FALSE)</f>
        <v>1000000</v>
      </c>
      <c r="J448" s="26">
        <f>VLOOKUP(A448,'Nouveaux seuils'!$B$7:$C$796,2,FALSE)</f>
        <v>1000000</v>
      </c>
      <c r="K448" s="27" t="s">
        <v>200</v>
      </c>
      <c r="L448" s="27" t="str">
        <f>VLOOKUP(A448,'Anciens seuils'!$B$2:$D$786,3,FALSE)</f>
        <v>NA</v>
      </c>
      <c r="M448" s="27" t="s">
        <v>200</v>
      </c>
      <c r="N448" s="27" t="str">
        <f>VLOOKUP(A448,'Nouveaux seuils'!$B$7:$F$796,5,FALSE)</f>
        <v>NA</v>
      </c>
      <c r="O448" s="28">
        <v>5</v>
      </c>
      <c r="P448" s="28">
        <v>0.5</v>
      </c>
      <c r="Q448" s="2">
        <v>3</v>
      </c>
      <c r="R448" s="2"/>
      <c r="S448" s="26">
        <v>10</v>
      </c>
      <c r="T448" s="26" t="str">
        <f>VLOOKUP(A448,'Nouveaux seuils'!$B$7:$E$796,3,FALSE)</f>
        <v>/</v>
      </c>
      <c r="U448" s="26" t="str">
        <f>VLOOKUP(A448,'Nouveaux seuils'!$B$7:$E$796,4,FALSE)</f>
        <v>/</v>
      </c>
      <c r="V448" s="30"/>
      <c r="W448" s="27" t="s">
        <v>200</v>
      </c>
      <c r="X448" s="27"/>
      <c r="Y448" s="27"/>
    </row>
    <row r="449" spans="1:25" ht="12.75" customHeight="1">
      <c r="A449" s="2" t="str">
        <f t="shared" si="13"/>
        <v>152Eu m</v>
      </c>
      <c r="B449" s="2" t="str">
        <f t="shared" si="12"/>
        <v>Eu152 m</v>
      </c>
      <c r="C449" s="2" t="s">
        <v>2317</v>
      </c>
      <c r="D449" s="2" t="s">
        <v>67</v>
      </c>
      <c r="E449" s="2">
        <v>152</v>
      </c>
      <c r="F449" s="2" t="s">
        <v>156</v>
      </c>
      <c r="G449" s="2"/>
      <c r="H449" s="26">
        <v>1</v>
      </c>
      <c r="I449" s="26">
        <f>VLOOKUP(A449,'Anciens seuils'!$B$2:$D$786,2,FALSE)</f>
        <v>1000000</v>
      </c>
      <c r="J449" s="26">
        <f>VLOOKUP(A449,'Nouveaux seuils'!$B$7:$C$796,2,FALSE)</f>
        <v>1000000</v>
      </c>
      <c r="K449" s="27">
        <v>8000</v>
      </c>
      <c r="L449" s="27">
        <f>VLOOKUP(A449,'Anciens seuils'!$B$2:$D$786,3,FALSE)</f>
        <v>8000000000</v>
      </c>
      <c r="M449" s="27">
        <v>200000</v>
      </c>
      <c r="N449" s="27">
        <f>VLOOKUP(A449,'Nouveaux seuils'!$B$7:$F$796,5,FALSE)</f>
        <v>200000000000</v>
      </c>
      <c r="O449" s="28">
        <v>5</v>
      </c>
      <c r="P449" s="28">
        <v>0.5</v>
      </c>
      <c r="Q449" s="2">
        <v>3</v>
      </c>
      <c r="R449" s="2"/>
      <c r="S449" s="26">
        <v>100</v>
      </c>
      <c r="T449" s="26">
        <f>VLOOKUP(A449,'Nouveaux seuils'!$B$7:$E$796,3,FALSE)</f>
        <v>100</v>
      </c>
      <c r="U449" s="26">
        <f>VLOOKUP(A449,'Nouveaux seuils'!$B$7:$E$796,4,FALSE)</f>
        <v>100</v>
      </c>
      <c r="V449" s="30"/>
      <c r="W449" s="27" t="s">
        <v>200</v>
      </c>
      <c r="X449" s="27" t="s">
        <v>200</v>
      </c>
      <c r="Y449" s="27"/>
    </row>
    <row r="450" spans="1:25" ht="12.75" customHeight="1">
      <c r="A450" s="2" t="str">
        <f t="shared" si="13"/>
        <v>152Eu</v>
      </c>
      <c r="B450" s="2" t="str">
        <f t="shared" ref="B450:B513" si="14">TRIM($D450&amp;$E450&amp;" " &amp;$F450&amp;" " &amp;$G450)</f>
        <v>Eu152</v>
      </c>
      <c r="C450" s="2" t="s">
        <v>2318</v>
      </c>
      <c r="D450" s="2" t="s">
        <v>67</v>
      </c>
      <c r="E450" s="2">
        <v>152</v>
      </c>
      <c r="F450" s="2"/>
      <c r="G450" s="2"/>
      <c r="H450" s="26">
        <v>1</v>
      </c>
      <c r="I450" s="26">
        <f>VLOOKUP(A450,'Anciens seuils'!$B$2:$D$786,2,FALSE)</f>
        <v>1000000</v>
      </c>
      <c r="J450" s="26">
        <f>VLOOKUP(A450,'Nouveaux seuils'!$B$7:$C$796,2,FALSE)</f>
        <v>1000000</v>
      </c>
      <c r="K450" s="27">
        <v>10000</v>
      </c>
      <c r="L450" s="27">
        <f>VLOOKUP(A450,'Anciens seuils'!$B$2:$D$786,3,FALSE)</f>
        <v>10000000000</v>
      </c>
      <c r="M450" s="27">
        <v>60000</v>
      </c>
      <c r="N450" s="27">
        <f>VLOOKUP(A450,'Nouveaux seuils'!$B$7:$F$796,5,FALSE)</f>
        <v>60000000000</v>
      </c>
      <c r="O450" s="28">
        <v>5</v>
      </c>
      <c r="P450" s="28">
        <v>0.05</v>
      </c>
      <c r="Q450" s="2">
        <v>2</v>
      </c>
      <c r="R450" s="2"/>
      <c r="S450" s="26">
        <v>10</v>
      </c>
      <c r="T450" s="26">
        <f>VLOOKUP(A450,'Nouveaux seuils'!$B$7:$E$796,3,FALSE)</f>
        <v>0.1</v>
      </c>
      <c r="U450" s="26">
        <f>VLOOKUP(A450,'Nouveaux seuils'!$B$7:$E$796,4,FALSE)</f>
        <v>10</v>
      </c>
      <c r="V450" s="30"/>
      <c r="W450" s="27" t="s">
        <v>200</v>
      </c>
      <c r="X450" s="27" t="s">
        <v>200</v>
      </c>
      <c r="Y450" s="27"/>
    </row>
    <row r="451" spans="1:25" ht="12.75" customHeight="1">
      <c r="A451" s="2" t="str">
        <f t="shared" ref="A451:A514" si="15">TRIM(E451&amp;D451&amp;" " &amp;F451&amp;" " &amp;G451)</f>
        <v>152Gd</v>
      </c>
      <c r="B451" s="2" t="str">
        <f t="shared" si="14"/>
        <v>Gd152</v>
      </c>
      <c r="C451" s="2" t="s">
        <v>2319</v>
      </c>
      <c r="D451" s="2" t="s">
        <v>68</v>
      </c>
      <c r="E451" s="2">
        <v>152</v>
      </c>
      <c r="F451" s="2"/>
      <c r="G451" s="2"/>
      <c r="H451" s="26">
        <v>0.01</v>
      </c>
      <c r="I451" s="26">
        <f>VLOOKUP(A451,'Anciens seuils'!$B$2:$D$786,2,FALSE)</f>
        <v>10000</v>
      </c>
      <c r="J451" s="26">
        <f>VLOOKUP(A451,'Nouveaux seuils'!$B$7:$C$796,2,FALSE)</f>
        <v>10000</v>
      </c>
      <c r="K451" s="27" t="s">
        <v>200</v>
      </c>
      <c r="L451" s="27" t="str">
        <f>VLOOKUP(A451,'Anciens seuils'!$B$2:$D$786,3,FALSE)</f>
        <v>NA</v>
      </c>
      <c r="M451" s="27" t="s">
        <v>200</v>
      </c>
      <c r="N451" s="27" t="str">
        <f>VLOOKUP(A451,'Nouveaux seuils'!$B$7:$F$796,5,FALSE)</f>
        <v>NA</v>
      </c>
      <c r="O451" s="28">
        <v>50</v>
      </c>
      <c r="P451" s="28">
        <v>5</v>
      </c>
      <c r="Q451" s="2">
        <v>4</v>
      </c>
      <c r="R451" s="2"/>
      <c r="S451" s="26">
        <v>10</v>
      </c>
      <c r="T451" s="26" t="str">
        <f>VLOOKUP(A451,'Nouveaux seuils'!$B$7:$E$796,3,FALSE)</f>
        <v>/</v>
      </c>
      <c r="U451" s="26" t="str">
        <f>VLOOKUP(A451,'Nouveaux seuils'!$B$7:$E$796,4,FALSE)</f>
        <v>/</v>
      </c>
      <c r="V451" s="30"/>
      <c r="W451" s="27" t="s">
        <v>200</v>
      </c>
      <c r="X451" s="27"/>
      <c r="Y451" s="27"/>
    </row>
    <row r="452" spans="1:25" ht="12.75" customHeight="1">
      <c r="A452" s="2" t="str">
        <f t="shared" si="15"/>
        <v>153Gd</v>
      </c>
      <c r="B452" s="2" t="str">
        <f t="shared" si="14"/>
        <v>Gd153</v>
      </c>
      <c r="C452" s="2" t="s">
        <v>2320</v>
      </c>
      <c r="D452" s="2" t="s">
        <v>68</v>
      </c>
      <c r="E452" s="2">
        <v>153</v>
      </c>
      <c r="F452" s="2"/>
      <c r="G452" s="2"/>
      <c r="H452" s="26">
        <v>10</v>
      </c>
      <c r="I452" s="26">
        <f>VLOOKUP(A452,'Anciens seuils'!$B$2:$D$786,2,FALSE)</f>
        <v>10000000</v>
      </c>
      <c r="J452" s="26">
        <f>VLOOKUP(A452,'Nouveaux seuils'!$B$7:$C$796,2,FALSE)</f>
        <v>10000000</v>
      </c>
      <c r="K452" s="27">
        <v>100000</v>
      </c>
      <c r="L452" s="27">
        <f>VLOOKUP(A452,'Anciens seuils'!$B$2:$D$786,3,FALSE)</f>
        <v>100000000000</v>
      </c>
      <c r="M452" s="27">
        <v>1000000</v>
      </c>
      <c r="N452" s="27">
        <f>VLOOKUP(A452,'Nouveaux seuils'!$B$7:$F$796,5,FALSE)</f>
        <v>1000000000000</v>
      </c>
      <c r="O452" s="28">
        <v>5</v>
      </c>
      <c r="P452" s="28">
        <v>0.5</v>
      </c>
      <c r="Q452" s="2">
        <v>3</v>
      </c>
      <c r="R452" s="2"/>
      <c r="S452" s="26">
        <v>100</v>
      </c>
      <c r="T452" s="26">
        <f>VLOOKUP(A452,'Nouveaux seuils'!$B$7:$E$796,3,FALSE)</f>
        <v>10</v>
      </c>
      <c r="U452" s="26">
        <f>VLOOKUP(A452,'Nouveaux seuils'!$B$7:$E$796,4,FALSE)</f>
        <v>100</v>
      </c>
      <c r="V452" s="30"/>
      <c r="W452" s="27" t="s">
        <v>200</v>
      </c>
      <c r="X452" s="27" t="s">
        <v>200</v>
      </c>
      <c r="Y452" s="27"/>
    </row>
    <row r="453" spans="1:25" ht="12.75" customHeight="1">
      <c r="A453" s="2" t="str">
        <f t="shared" si="15"/>
        <v>153Sm</v>
      </c>
      <c r="B453" s="2" t="str">
        <f t="shared" si="14"/>
        <v>Sm153</v>
      </c>
      <c r="C453" s="2" t="s">
        <v>2321</v>
      </c>
      <c r="D453" s="2" t="s">
        <v>66</v>
      </c>
      <c r="E453" s="2">
        <v>153</v>
      </c>
      <c r="F453" s="2"/>
      <c r="G453" s="2"/>
      <c r="H453" s="26">
        <v>1</v>
      </c>
      <c r="I453" s="26">
        <f>VLOOKUP(A453,'Anciens seuils'!$B$2:$D$786,2,FALSE)</f>
        <v>1000000</v>
      </c>
      <c r="J453" s="26">
        <f>VLOOKUP(A453,'Nouveaux seuils'!$B$7:$C$796,2,FALSE)</f>
        <v>1000000</v>
      </c>
      <c r="K453" s="27">
        <v>90000</v>
      </c>
      <c r="L453" s="27">
        <f>VLOOKUP(A453,'Anciens seuils'!$B$2:$D$786,3,FALSE)</f>
        <v>90000000000</v>
      </c>
      <c r="M453" s="27">
        <v>2000000</v>
      </c>
      <c r="N453" s="27">
        <f>VLOOKUP(A453,'Nouveaux seuils'!$B$7:$F$796,5,FALSE)</f>
        <v>2000000000000</v>
      </c>
      <c r="O453" s="28">
        <v>5</v>
      </c>
      <c r="P453" s="28">
        <v>0.5</v>
      </c>
      <c r="Q453" s="2">
        <v>3</v>
      </c>
      <c r="R453" s="2"/>
      <c r="S453" s="26">
        <v>100</v>
      </c>
      <c r="T453" s="26">
        <f>VLOOKUP(A453,'Nouveaux seuils'!$B$7:$E$796,3,FALSE)</f>
        <v>100</v>
      </c>
      <c r="U453" s="26">
        <f>VLOOKUP(A453,'Nouveaux seuils'!$B$7:$E$796,4,FALSE)</f>
        <v>100</v>
      </c>
      <c r="V453" s="30"/>
      <c r="W453" s="27" t="s">
        <v>200</v>
      </c>
      <c r="X453" s="27" t="s">
        <v>200</v>
      </c>
      <c r="Y453" s="27"/>
    </row>
    <row r="454" spans="1:25" ht="12.75" customHeight="1">
      <c r="A454" s="2" t="str">
        <f t="shared" si="15"/>
        <v>153Tb</v>
      </c>
      <c r="B454" s="2" t="str">
        <f t="shared" si="14"/>
        <v>Tb153</v>
      </c>
      <c r="C454" s="2" t="s">
        <v>2322</v>
      </c>
      <c r="D454" s="2" t="s">
        <v>69</v>
      </c>
      <c r="E454" s="2">
        <v>153</v>
      </c>
      <c r="F454" s="2"/>
      <c r="G454" s="2"/>
      <c r="H454" s="26">
        <v>10</v>
      </c>
      <c r="I454" s="26">
        <f>VLOOKUP(A454,'Anciens seuils'!$B$2:$D$786,2,FALSE)</f>
        <v>10000000</v>
      </c>
      <c r="J454" s="26">
        <f>VLOOKUP(A454,'Nouveaux seuils'!$B$7:$C$796,2,FALSE)</f>
        <v>10000000</v>
      </c>
      <c r="K454" s="27" t="s">
        <v>200</v>
      </c>
      <c r="L454" s="27" t="str">
        <f>VLOOKUP(A454,'Anciens seuils'!$B$2:$D$786,3,FALSE)</f>
        <v>NA</v>
      </c>
      <c r="M454" s="27" t="s">
        <v>200</v>
      </c>
      <c r="N454" s="27" t="str">
        <f>VLOOKUP(A454,'Nouveaux seuils'!$B$7:$F$796,5,FALSE)</f>
        <v>NA</v>
      </c>
      <c r="O454" s="28">
        <v>5</v>
      </c>
      <c r="P454" s="28">
        <v>0.5</v>
      </c>
      <c r="Q454" s="2">
        <v>3</v>
      </c>
      <c r="R454" s="2"/>
      <c r="S454" s="26">
        <v>100</v>
      </c>
      <c r="T454" s="26" t="str">
        <f>VLOOKUP(A454,'Nouveaux seuils'!$B$7:$E$796,3,FALSE)</f>
        <v>/</v>
      </c>
      <c r="U454" s="26" t="str">
        <f>VLOOKUP(A454,'Nouveaux seuils'!$B$7:$E$796,4,FALSE)</f>
        <v>/</v>
      </c>
      <c r="V454" s="30"/>
      <c r="W454" s="27" t="s">
        <v>200</v>
      </c>
      <c r="X454" s="27"/>
      <c r="Y454" s="27"/>
    </row>
    <row r="455" spans="1:25" ht="12.75" customHeight="1">
      <c r="A455" s="2" t="str">
        <f t="shared" si="15"/>
        <v>154Eu</v>
      </c>
      <c r="B455" s="2" t="str">
        <f t="shared" si="14"/>
        <v>Eu154</v>
      </c>
      <c r="C455" s="2" t="s">
        <v>2323</v>
      </c>
      <c r="D455" s="2" t="s">
        <v>67</v>
      </c>
      <c r="E455" s="2">
        <v>154</v>
      </c>
      <c r="F455" s="2"/>
      <c r="G455" s="2"/>
      <c r="H455" s="26">
        <v>1</v>
      </c>
      <c r="I455" s="26">
        <f>VLOOKUP(A455,'Anciens seuils'!$B$2:$D$786,2,FALSE)</f>
        <v>1000000</v>
      </c>
      <c r="J455" s="26">
        <f>VLOOKUP(A455,'Nouveaux seuils'!$B$7:$C$796,2,FALSE)</f>
        <v>1000000</v>
      </c>
      <c r="K455" s="27">
        <v>9000</v>
      </c>
      <c r="L455" s="27">
        <f>VLOOKUP(A455,'Anciens seuils'!$B$2:$D$786,3,FALSE)</f>
        <v>9000000000</v>
      </c>
      <c r="M455" s="27">
        <v>60000</v>
      </c>
      <c r="N455" s="27">
        <f>VLOOKUP(A455,'Nouveaux seuils'!$B$7:$F$796,5,FALSE)</f>
        <v>60000000000</v>
      </c>
      <c r="O455" s="28">
        <v>5</v>
      </c>
      <c r="P455" s="28">
        <v>0.05</v>
      </c>
      <c r="Q455" s="2">
        <v>2</v>
      </c>
      <c r="R455" s="2"/>
      <c r="S455" s="26">
        <v>10</v>
      </c>
      <c r="T455" s="26">
        <f>VLOOKUP(A455,'Nouveaux seuils'!$B$7:$E$796,3,FALSE)</f>
        <v>0.1</v>
      </c>
      <c r="U455" s="26">
        <f>VLOOKUP(A455,'Nouveaux seuils'!$B$7:$E$796,4,FALSE)</f>
        <v>10</v>
      </c>
      <c r="V455" s="30"/>
      <c r="W455" s="27" t="s">
        <v>200</v>
      </c>
      <c r="X455" s="27" t="s">
        <v>200</v>
      </c>
      <c r="Y455" s="27"/>
    </row>
    <row r="456" spans="1:25" ht="12.75" customHeight="1">
      <c r="A456" s="2" t="str">
        <f t="shared" si="15"/>
        <v>154Tb</v>
      </c>
      <c r="B456" s="2" t="str">
        <f t="shared" si="14"/>
        <v>Tb154</v>
      </c>
      <c r="C456" s="2" t="s">
        <v>2324</v>
      </c>
      <c r="D456" s="2" t="s">
        <v>69</v>
      </c>
      <c r="E456" s="2">
        <v>154</v>
      </c>
      <c r="F456" s="2"/>
      <c r="G456" s="2"/>
      <c r="H456" s="26">
        <v>1</v>
      </c>
      <c r="I456" s="26">
        <f>VLOOKUP(A456,'Anciens seuils'!$B$2:$D$786,2,FALSE)</f>
        <v>1000000</v>
      </c>
      <c r="J456" s="26">
        <f>VLOOKUP(A456,'Nouveaux seuils'!$B$7:$C$796,2,FALSE)</f>
        <v>1000000</v>
      </c>
      <c r="K456" s="27" t="s">
        <v>200</v>
      </c>
      <c r="L456" s="27" t="str">
        <f>VLOOKUP(A456,'Anciens seuils'!$B$2:$D$786,3,FALSE)</f>
        <v>NA</v>
      </c>
      <c r="M456" s="27" t="s">
        <v>200</v>
      </c>
      <c r="N456" s="27" t="str">
        <f>VLOOKUP(A456,'Nouveaux seuils'!$B$7:$F$796,5,FALSE)</f>
        <v>NA</v>
      </c>
      <c r="O456" s="28">
        <v>5</v>
      </c>
      <c r="P456" s="28">
        <v>0.5</v>
      </c>
      <c r="Q456" s="2">
        <v>3</v>
      </c>
      <c r="R456" s="2"/>
      <c r="S456" s="26">
        <v>10</v>
      </c>
      <c r="T456" s="26" t="str">
        <f>VLOOKUP(A456,'Nouveaux seuils'!$B$7:$E$796,3,FALSE)</f>
        <v>/</v>
      </c>
      <c r="U456" s="26" t="str">
        <f>VLOOKUP(A456,'Nouveaux seuils'!$B$7:$E$796,4,FALSE)</f>
        <v>/</v>
      </c>
      <c r="V456" s="30"/>
      <c r="W456" s="27" t="s">
        <v>200</v>
      </c>
      <c r="X456" s="27"/>
      <c r="Y456" s="27"/>
    </row>
    <row r="457" spans="1:25" ht="12.75" customHeight="1">
      <c r="A457" s="2" t="str">
        <f t="shared" si="15"/>
        <v>155Dy</v>
      </c>
      <c r="B457" s="2" t="str">
        <f t="shared" si="14"/>
        <v>Dy155</v>
      </c>
      <c r="C457" s="2" t="s">
        <v>2325</v>
      </c>
      <c r="D457" s="2" t="s">
        <v>70</v>
      </c>
      <c r="E457" s="2">
        <v>155</v>
      </c>
      <c r="F457" s="2"/>
      <c r="G457" s="2"/>
      <c r="H457" s="26">
        <v>1</v>
      </c>
      <c r="I457" s="26">
        <f>VLOOKUP(A457,'Anciens seuils'!$B$2:$D$786,2,FALSE)</f>
        <v>1000000</v>
      </c>
      <c r="J457" s="26">
        <f>VLOOKUP(A457,'Nouveaux seuils'!$B$7:$C$796,2,FALSE)</f>
        <v>1000000</v>
      </c>
      <c r="K457" s="27" t="s">
        <v>200</v>
      </c>
      <c r="L457" s="27" t="str">
        <f>VLOOKUP(A457,'Anciens seuils'!$B$2:$D$786,3,FALSE)</f>
        <v>NA</v>
      </c>
      <c r="M457" s="27" t="s">
        <v>200</v>
      </c>
      <c r="N457" s="27" t="str">
        <f>VLOOKUP(A457,'Nouveaux seuils'!$B$7:$F$796,5,FALSE)</f>
        <v>NA</v>
      </c>
      <c r="O457" s="28">
        <v>50</v>
      </c>
      <c r="P457" s="28">
        <v>5</v>
      </c>
      <c r="Q457" s="2">
        <v>4</v>
      </c>
      <c r="R457" s="2"/>
      <c r="S457" s="26">
        <v>10</v>
      </c>
      <c r="T457" s="26" t="str">
        <f>VLOOKUP(A457,'Nouveaux seuils'!$B$7:$E$796,3,FALSE)</f>
        <v>/</v>
      </c>
      <c r="U457" s="26" t="str">
        <f>VLOOKUP(A457,'Nouveaux seuils'!$B$7:$E$796,4,FALSE)</f>
        <v>/</v>
      </c>
      <c r="V457" s="30"/>
      <c r="W457" s="27" t="s">
        <v>200</v>
      </c>
      <c r="X457" s="27"/>
      <c r="Y457" s="27"/>
    </row>
    <row r="458" spans="1:25" ht="12.75" customHeight="1">
      <c r="A458" s="2" t="str">
        <f t="shared" si="15"/>
        <v>155Eu</v>
      </c>
      <c r="B458" s="2" t="str">
        <f t="shared" si="14"/>
        <v>Eu155</v>
      </c>
      <c r="C458" s="2" t="s">
        <v>2326</v>
      </c>
      <c r="D458" s="2" t="s">
        <v>67</v>
      </c>
      <c r="E458" s="2">
        <v>155</v>
      </c>
      <c r="F458" s="2"/>
      <c r="G458" s="2"/>
      <c r="H458" s="26">
        <v>10</v>
      </c>
      <c r="I458" s="26">
        <f>VLOOKUP(A458,'Anciens seuils'!$B$2:$D$786,2,FALSE)</f>
        <v>10000000</v>
      </c>
      <c r="J458" s="26">
        <f>VLOOKUP(A458,'Nouveaux seuils'!$B$7:$C$796,2,FALSE)</f>
        <v>10000000</v>
      </c>
      <c r="K458" s="27">
        <v>200000</v>
      </c>
      <c r="L458" s="27">
        <f>VLOOKUP(A458,'Anciens seuils'!$B$2:$D$786,3,FALSE)</f>
        <v>200000000000</v>
      </c>
      <c r="M458" s="27">
        <v>2000000</v>
      </c>
      <c r="N458" s="27">
        <f>VLOOKUP(A458,'Nouveaux seuils'!$B$7:$F$796,5,FALSE)</f>
        <v>2000000000000</v>
      </c>
      <c r="O458" s="28">
        <v>5</v>
      </c>
      <c r="P458" s="28">
        <v>0.05</v>
      </c>
      <c r="Q458" s="2">
        <v>2</v>
      </c>
      <c r="R458" s="2"/>
      <c r="S458" s="26">
        <v>100</v>
      </c>
      <c r="T458" s="26">
        <f>VLOOKUP(A458,'Nouveaux seuils'!$B$7:$E$796,3,FALSE)</f>
        <v>1</v>
      </c>
      <c r="U458" s="26">
        <f>VLOOKUP(A458,'Nouveaux seuils'!$B$7:$E$796,4,FALSE)</f>
        <v>100</v>
      </c>
      <c r="V458" s="30"/>
      <c r="W458" s="27" t="s">
        <v>200</v>
      </c>
      <c r="X458" s="27" t="s">
        <v>200</v>
      </c>
      <c r="Y458" s="27"/>
    </row>
    <row r="459" spans="1:25" ht="12.75" customHeight="1">
      <c r="A459" s="2" t="str">
        <f t="shared" si="15"/>
        <v>155Ho</v>
      </c>
      <c r="B459" s="2" t="str">
        <f t="shared" si="14"/>
        <v>Ho155</v>
      </c>
      <c r="C459" s="2" t="s">
        <v>2327</v>
      </c>
      <c r="D459" s="2" t="s">
        <v>71</v>
      </c>
      <c r="E459" s="2">
        <v>155</v>
      </c>
      <c r="F459" s="2"/>
      <c r="G459" s="2"/>
      <c r="H459" s="26">
        <v>1</v>
      </c>
      <c r="I459" s="26">
        <f>VLOOKUP(A459,'Anciens seuils'!$B$2:$D$786,2,FALSE)</f>
        <v>1000000</v>
      </c>
      <c r="J459" s="26">
        <f>VLOOKUP(A459,'Nouveaux seuils'!$B$7:$C$796,2,FALSE)</f>
        <v>1000000</v>
      </c>
      <c r="K459" s="27" t="s">
        <v>200</v>
      </c>
      <c r="L459" s="27" t="str">
        <f>VLOOKUP(A459,'Anciens seuils'!$B$2:$D$786,3,FALSE)</f>
        <v>NA</v>
      </c>
      <c r="M459" s="27" t="s">
        <v>200</v>
      </c>
      <c r="N459" s="27" t="str">
        <f>VLOOKUP(A459,'Nouveaux seuils'!$B$7:$F$796,5,FALSE)</f>
        <v>NA</v>
      </c>
      <c r="O459" s="28">
        <v>50</v>
      </c>
      <c r="P459" s="28">
        <v>5</v>
      </c>
      <c r="Q459" s="2">
        <v>4</v>
      </c>
      <c r="R459" s="2"/>
      <c r="S459" s="26">
        <v>100</v>
      </c>
      <c r="T459" s="26" t="str">
        <f>VLOOKUP(A459,'Nouveaux seuils'!$B$7:$E$796,3,FALSE)</f>
        <v>/</v>
      </c>
      <c r="U459" s="26" t="str">
        <f>VLOOKUP(A459,'Nouveaux seuils'!$B$7:$E$796,4,FALSE)</f>
        <v>/</v>
      </c>
      <c r="V459" s="30"/>
      <c r="W459" s="27" t="s">
        <v>200</v>
      </c>
      <c r="X459" s="27"/>
      <c r="Y459" s="27"/>
    </row>
    <row r="460" spans="1:25" ht="12.75" customHeight="1">
      <c r="A460" s="2" t="str">
        <f t="shared" si="15"/>
        <v>155Sm</v>
      </c>
      <c r="B460" s="2" t="str">
        <f t="shared" si="14"/>
        <v>Sm155</v>
      </c>
      <c r="C460" s="2" t="s">
        <v>2328</v>
      </c>
      <c r="D460" s="2" t="s">
        <v>66</v>
      </c>
      <c r="E460" s="2">
        <v>155</v>
      </c>
      <c r="F460" s="2"/>
      <c r="G460" s="2"/>
      <c r="H460" s="26">
        <v>1</v>
      </c>
      <c r="I460" s="26">
        <f>VLOOKUP(A460,'Anciens seuils'!$B$2:$D$786,2,FALSE)</f>
        <v>1000000</v>
      </c>
      <c r="J460" s="26">
        <f>VLOOKUP(A460,'Nouveaux seuils'!$B$7:$C$796,2,FALSE)</f>
        <v>1000000</v>
      </c>
      <c r="K460" s="27" t="s">
        <v>200</v>
      </c>
      <c r="L460" s="27" t="str">
        <f>VLOOKUP(A460,'Anciens seuils'!$B$2:$D$786,3,FALSE)</f>
        <v>NA</v>
      </c>
      <c r="M460" s="27" t="s">
        <v>200</v>
      </c>
      <c r="N460" s="27" t="str">
        <f>VLOOKUP(A460,'Nouveaux seuils'!$B$7:$F$796,5,FALSE)</f>
        <v>NA</v>
      </c>
      <c r="O460" s="28">
        <v>50</v>
      </c>
      <c r="P460" s="28">
        <v>5</v>
      </c>
      <c r="Q460" s="2">
        <v>4</v>
      </c>
      <c r="R460" s="2"/>
      <c r="S460" s="26">
        <v>100</v>
      </c>
      <c r="T460" s="26" t="str">
        <f>VLOOKUP(A460,'Nouveaux seuils'!$B$7:$E$796,3,FALSE)</f>
        <v>/</v>
      </c>
      <c r="U460" s="26" t="str">
        <f>VLOOKUP(A460,'Nouveaux seuils'!$B$7:$E$796,4,FALSE)</f>
        <v>/</v>
      </c>
      <c r="V460" s="30"/>
      <c r="W460" s="27" t="s">
        <v>200</v>
      </c>
      <c r="X460" s="27"/>
      <c r="Y460" s="27"/>
    </row>
    <row r="461" spans="1:25" ht="12.75" customHeight="1">
      <c r="A461" s="2" t="str">
        <f t="shared" si="15"/>
        <v>155Tb</v>
      </c>
      <c r="B461" s="2" t="str">
        <f t="shared" si="14"/>
        <v>Tb155</v>
      </c>
      <c r="C461" s="2" t="s">
        <v>2329</v>
      </c>
      <c r="D461" s="2" t="s">
        <v>69</v>
      </c>
      <c r="E461" s="2">
        <v>155</v>
      </c>
      <c r="F461" s="2"/>
      <c r="G461" s="2"/>
      <c r="H461" s="26">
        <v>10</v>
      </c>
      <c r="I461" s="26">
        <f>VLOOKUP(A461,'Anciens seuils'!$B$2:$D$786,2,FALSE)</f>
        <v>10000000</v>
      </c>
      <c r="J461" s="26">
        <f>VLOOKUP(A461,'Nouveaux seuils'!$B$7:$C$796,2,FALSE)</f>
        <v>10000000</v>
      </c>
      <c r="K461" s="27" t="s">
        <v>200</v>
      </c>
      <c r="L461" s="27" t="str">
        <f>VLOOKUP(A461,'Anciens seuils'!$B$2:$D$786,3,FALSE)</f>
        <v>NA</v>
      </c>
      <c r="M461" s="27" t="s">
        <v>200</v>
      </c>
      <c r="N461" s="27" t="str">
        <f>VLOOKUP(A461,'Nouveaux seuils'!$B$7:$F$796,5,FALSE)</f>
        <v>NA</v>
      </c>
      <c r="O461" s="28">
        <v>5</v>
      </c>
      <c r="P461" s="28">
        <v>0.5</v>
      </c>
      <c r="Q461" s="2">
        <v>3</v>
      </c>
      <c r="R461" s="2"/>
      <c r="S461" s="26">
        <v>100</v>
      </c>
      <c r="T461" s="26" t="str">
        <f>VLOOKUP(A461,'Nouveaux seuils'!$B$7:$E$796,3,FALSE)</f>
        <v>/</v>
      </c>
      <c r="U461" s="26" t="str">
        <f>VLOOKUP(A461,'Nouveaux seuils'!$B$7:$E$796,4,FALSE)</f>
        <v>/</v>
      </c>
      <c r="V461" s="30"/>
      <c r="W461" s="27" t="s">
        <v>200</v>
      </c>
      <c r="X461" s="27"/>
      <c r="Y461" s="27"/>
    </row>
    <row r="462" spans="1:25" ht="12.75" customHeight="1">
      <c r="A462" s="2" t="str">
        <f t="shared" si="15"/>
        <v>156Eu</v>
      </c>
      <c r="B462" s="2" t="str">
        <f t="shared" si="14"/>
        <v>Eu156</v>
      </c>
      <c r="C462" s="2" t="s">
        <v>2330</v>
      </c>
      <c r="D462" s="2" t="s">
        <v>67</v>
      </c>
      <c r="E462" s="2">
        <v>156</v>
      </c>
      <c r="F462" s="2"/>
      <c r="G462" s="2"/>
      <c r="H462" s="26">
        <v>1</v>
      </c>
      <c r="I462" s="26">
        <f>VLOOKUP(A462,'Anciens seuils'!$B$2:$D$786,2,FALSE)</f>
        <v>1000000</v>
      </c>
      <c r="J462" s="26">
        <f>VLOOKUP(A462,'Nouveaux seuils'!$B$7:$C$796,2,FALSE)</f>
        <v>1000000</v>
      </c>
      <c r="K462" s="27">
        <v>7000</v>
      </c>
      <c r="L462" s="27">
        <f>VLOOKUP(A462,'Anciens seuils'!$B$2:$D$786,3,FALSE)</f>
        <v>7000000000</v>
      </c>
      <c r="M462" s="27">
        <v>50000</v>
      </c>
      <c r="N462" s="27">
        <f>VLOOKUP(A462,'Nouveaux seuils'!$B$7:$F$796,5,FALSE)</f>
        <v>50000000000</v>
      </c>
      <c r="O462" s="28">
        <v>5</v>
      </c>
      <c r="P462" s="28">
        <v>0.5</v>
      </c>
      <c r="Q462" s="2">
        <v>3</v>
      </c>
      <c r="R462" s="2"/>
      <c r="S462" s="26">
        <v>10</v>
      </c>
      <c r="T462" s="26" t="str">
        <f>VLOOKUP(A462,'Nouveaux seuils'!$B$7:$E$796,3,FALSE)</f>
        <v>/</v>
      </c>
      <c r="U462" s="26" t="str">
        <f>VLOOKUP(A462,'Nouveaux seuils'!$B$7:$E$796,4,FALSE)</f>
        <v>/</v>
      </c>
      <c r="V462" s="30"/>
      <c r="W462" s="27" t="s">
        <v>200</v>
      </c>
      <c r="X462" s="27" t="s">
        <v>200</v>
      </c>
      <c r="Y462" s="27"/>
    </row>
    <row r="463" spans="1:25" ht="12.75" customHeight="1">
      <c r="A463" s="2" t="str">
        <f t="shared" si="15"/>
        <v>156Sm</v>
      </c>
      <c r="B463" s="2" t="str">
        <f t="shared" si="14"/>
        <v>Sm156</v>
      </c>
      <c r="C463" s="2" t="s">
        <v>2331</v>
      </c>
      <c r="D463" s="2" t="s">
        <v>66</v>
      </c>
      <c r="E463" s="2">
        <v>156</v>
      </c>
      <c r="F463" s="2"/>
      <c r="G463" s="2"/>
      <c r="H463" s="26">
        <v>1</v>
      </c>
      <c r="I463" s="26">
        <f>VLOOKUP(A463,'Anciens seuils'!$B$2:$D$786,2,FALSE)</f>
        <v>1000000</v>
      </c>
      <c r="J463" s="26">
        <f>VLOOKUP(A463,'Nouveaux seuils'!$B$7:$C$796,2,FALSE)</f>
        <v>1000000</v>
      </c>
      <c r="K463" s="27" t="s">
        <v>200</v>
      </c>
      <c r="L463" s="27" t="str">
        <f>VLOOKUP(A463,'Anciens seuils'!$B$2:$D$786,3,FALSE)</f>
        <v>NA</v>
      </c>
      <c r="M463" s="27" t="s">
        <v>200</v>
      </c>
      <c r="N463" s="27" t="str">
        <f>VLOOKUP(A463,'Nouveaux seuils'!$B$7:$F$796,5,FALSE)</f>
        <v>NA</v>
      </c>
      <c r="O463" s="28">
        <v>5</v>
      </c>
      <c r="P463" s="28">
        <v>0.5</v>
      </c>
      <c r="Q463" s="2">
        <v>3</v>
      </c>
      <c r="R463" s="2"/>
      <c r="S463" s="26">
        <v>100</v>
      </c>
      <c r="T463" s="26" t="str">
        <f>VLOOKUP(A463,'Nouveaux seuils'!$B$7:$E$796,3,FALSE)</f>
        <v>/</v>
      </c>
      <c r="U463" s="26" t="str">
        <f>VLOOKUP(A463,'Nouveaux seuils'!$B$7:$E$796,4,FALSE)</f>
        <v>/</v>
      </c>
      <c r="V463" s="30"/>
      <c r="W463" s="27" t="s">
        <v>200</v>
      </c>
      <c r="X463" s="27"/>
      <c r="Y463" s="27"/>
    </row>
    <row r="464" spans="1:25" ht="12.75" customHeight="1">
      <c r="A464" s="2" t="str">
        <f t="shared" si="15"/>
        <v>156Tb m (1)</v>
      </c>
      <c r="B464" s="2" t="str">
        <f t="shared" si="14"/>
        <v>Tb156 m (1)</v>
      </c>
      <c r="C464" s="2" t="s">
        <v>2332</v>
      </c>
      <c r="D464" s="2" t="s">
        <v>69</v>
      </c>
      <c r="E464" s="2">
        <v>156</v>
      </c>
      <c r="F464" s="2" t="s">
        <v>156</v>
      </c>
      <c r="G464" s="13" t="s">
        <v>163</v>
      </c>
      <c r="H464" s="26">
        <v>10</v>
      </c>
      <c r="I464" s="26">
        <f>VLOOKUP(A464,'Anciens seuils'!$B$2:$D$786,2,FALSE)</f>
        <v>10000000</v>
      </c>
      <c r="J464" s="26">
        <f>VLOOKUP(A464,'Nouveaux seuils'!$B$7:$C$796,2,FALSE)</f>
        <v>10000000</v>
      </c>
      <c r="K464" s="27" t="s">
        <v>200</v>
      </c>
      <c r="L464" s="27" t="str">
        <f>VLOOKUP(A464,'Anciens seuils'!$B$2:$D$786,3,FALSE)</f>
        <v>NA</v>
      </c>
      <c r="M464" s="27" t="s">
        <v>200</v>
      </c>
      <c r="N464" s="27" t="str">
        <f>VLOOKUP(A464,'Nouveaux seuils'!$B$7:$F$796,5,FALSE)</f>
        <v>NA</v>
      </c>
      <c r="O464" s="28">
        <v>5</v>
      </c>
      <c r="P464" s="28">
        <v>0.5</v>
      </c>
      <c r="Q464" s="2">
        <v>3</v>
      </c>
      <c r="R464" s="2" t="s">
        <v>120</v>
      </c>
      <c r="S464" s="26">
        <v>1000</v>
      </c>
      <c r="T464" s="26" t="str">
        <f>VLOOKUP(A464,'Nouveaux seuils'!$B$7:$E$796,3,FALSE)</f>
        <v>/</v>
      </c>
      <c r="U464" s="26" t="str">
        <f>VLOOKUP(A464,'Nouveaux seuils'!$B$7:$E$796,4,FALSE)</f>
        <v>/</v>
      </c>
      <c r="V464" s="30"/>
      <c r="W464" s="27" t="s">
        <v>120</v>
      </c>
      <c r="X464" s="27"/>
      <c r="Y464" s="27"/>
    </row>
    <row r="465" spans="1:25" ht="12.75" customHeight="1">
      <c r="A465" s="2" t="str">
        <f t="shared" si="15"/>
        <v>156Tb m (2)</v>
      </c>
      <c r="B465" s="2" t="str">
        <f t="shared" si="14"/>
        <v>Tb156 m (2)</v>
      </c>
      <c r="C465" s="2" t="s">
        <v>2333</v>
      </c>
      <c r="D465" s="2" t="s">
        <v>69</v>
      </c>
      <c r="E465" s="2">
        <v>156</v>
      </c>
      <c r="F465" s="2" t="s">
        <v>156</v>
      </c>
      <c r="G465" s="13" t="s">
        <v>164</v>
      </c>
      <c r="H465" s="26">
        <v>10</v>
      </c>
      <c r="I465" s="26">
        <f>VLOOKUP(A465,'Anciens seuils'!$B$2:$D$786,2,FALSE)</f>
        <v>10000000</v>
      </c>
      <c r="J465" s="26">
        <f>VLOOKUP(A465,'Nouveaux seuils'!$B$7:$C$796,2,FALSE)</f>
        <v>10000000</v>
      </c>
      <c r="K465" s="27" t="s">
        <v>200</v>
      </c>
      <c r="L465" s="27" t="str">
        <f>VLOOKUP(A465,'Anciens seuils'!$B$2:$D$786,3,FALSE)</f>
        <v>NA</v>
      </c>
      <c r="M465" s="27" t="s">
        <v>200</v>
      </c>
      <c r="N465" s="27" t="str">
        <f>VLOOKUP(A465,'Nouveaux seuils'!$B$7:$F$796,5,FALSE)</f>
        <v>NA</v>
      </c>
      <c r="O465" s="28">
        <v>50</v>
      </c>
      <c r="P465" s="28">
        <v>5</v>
      </c>
      <c r="Q465" s="2">
        <v>4</v>
      </c>
      <c r="R465" s="2" t="s">
        <v>121</v>
      </c>
      <c r="S465" s="26">
        <v>10000</v>
      </c>
      <c r="T465" s="26" t="str">
        <f>VLOOKUP(A465,'Nouveaux seuils'!$B$7:$E$796,3,FALSE)</f>
        <v>/</v>
      </c>
      <c r="U465" s="26" t="str">
        <f>VLOOKUP(A465,'Nouveaux seuils'!$B$7:$E$796,4,FALSE)</f>
        <v>/</v>
      </c>
      <c r="V465" s="30"/>
      <c r="W465" s="27" t="s">
        <v>121</v>
      </c>
      <c r="X465" s="27"/>
      <c r="Y465" s="27"/>
    </row>
    <row r="466" spans="1:25" ht="12.75" customHeight="1">
      <c r="A466" s="2" t="str">
        <f t="shared" si="15"/>
        <v>156Tb</v>
      </c>
      <c r="B466" s="2" t="str">
        <f t="shared" si="14"/>
        <v>Tb156</v>
      </c>
      <c r="C466" s="2" t="s">
        <v>2334</v>
      </c>
      <c r="D466" s="2" t="s">
        <v>69</v>
      </c>
      <c r="E466" s="2">
        <v>156</v>
      </c>
      <c r="F466" s="2"/>
      <c r="G466" s="2"/>
      <c r="H466" s="26">
        <v>1</v>
      </c>
      <c r="I466" s="26">
        <f>VLOOKUP(A466,'Anciens seuils'!$B$2:$D$786,2,FALSE)</f>
        <v>1000000</v>
      </c>
      <c r="J466" s="26">
        <f>VLOOKUP(A466,'Nouveaux seuils'!$B$7:$C$796,2,FALSE)</f>
        <v>1000000</v>
      </c>
      <c r="K466" s="27" t="s">
        <v>200</v>
      </c>
      <c r="L466" s="27" t="str">
        <f>VLOOKUP(A466,'Anciens seuils'!$B$2:$D$786,3,FALSE)</f>
        <v>NA</v>
      </c>
      <c r="M466" s="27" t="s">
        <v>200</v>
      </c>
      <c r="N466" s="27" t="str">
        <f>VLOOKUP(A466,'Nouveaux seuils'!$B$7:$F$796,5,FALSE)</f>
        <v>NA</v>
      </c>
      <c r="O466" s="28">
        <v>5</v>
      </c>
      <c r="P466" s="28">
        <v>0.5</v>
      </c>
      <c r="Q466" s="2">
        <v>3</v>
      </c>
      <c r="R466" s="2"/>
      <c r="S466" s="26">
        <v>10</v>
      </c>
      <c r="T466" s="26" t="str">
        <f>VLOOKUP(A466,'Nouveaux seuils'!$B$7:$E$796,3,FALSE)</f>
        <v>/</v>
      </c>
      <c r="U466" s="26" t="str">
        <f>VLOOKUP(A466,'Nouveaux seuils'!$B$7:$E$796,4,FALSE)</f>
        <v>/</v>
      </c>
      <c r="V466" s="30"/>
      <c r="W466" s="27" t="s">
        <v>200</v>
      </c>
      <c r="X466" s="27"/>
      <c r="Y466" s="27"/>
    </row>
    <row r="467" spans="1:25" ht="12.75" customHeight="1">
      <c r="A467" s="2" t="str">
        <f t="shared" si="15"/>
        <v>157Dy</v>
      </c>
      <c r="B467" s="2" t="str">
        <f t="shared" si="14"/>
        <v>Dy157</v>
      </c>
      <c r="C467" s="2" t="s">
        <v>2335</v>
      </c>
      <c r="D467" s="2" t="s">
        <v>70</v>
      </c>
      <c r="E467" s="2">
        <v>157</v>
      </c>
      <c r="F467" s="2"/>
      <c r="G467" s="2"/>
      <c r="H467" s="26">
        <v>1</v>
      </c>
      <c r="I467" s="26">
        <f>VLOOKUP(A467,'Anciens seuils'!$B$2:$D$786,2,FALSE)</f>
        <v>1000000</v>
      </c>
      <c r="J467" s="26">
        <f>VLOOKUP(A467,'Nouveaux seuils'!$B$7:$C$796,2,FALSE)</f>
        <v>1000000</v>
      </c>
      <c r="K467" s="27" t="s">
        <v>200</v>
      </c>
      <c r="L467" s="27" t="str">
        <f>VLOOKUP(A467,'Anciens seuils'!$B$2:$D$786,3,FALSE)</f>
        <v>NA</v>
      </c>
      <c r="M467" s="27" t="s">
        <v>200</v>
      </c>
      <c r="N467" s="27" t="str">
        <f>VLOOKUP(A467,'Nouveaux seuils'!$B$7:$F$796,5,FALSE)</f>
        <v>NA</v>
      </c>
      <c r="O467" s="28">
        <v>50</v>
      </c>
      <c r="P467" s="28">
        <v>5</v>
      </c>
      <c r="Q467" s="2">
        <v>4</v>
      </c>
      <c r="R467" s="2"/>
      <c r="S467" s="26">
        <v>100</v>
      </c>
      <c r="T467" s="26" t="str">
        <f>VLOOKUP(A467,'Nouveaux seuils'!$B$7:$E$796,3,FALSE)</f>
        <v>/</v>
      </c>
      <c r="U467" s="26" t="str">
        <f>VLOOKUP(A467,'Nouveaux seuils'!$B$7:$E$796,4,FALSE)</f>
        <v>/</v>
      </c>
      <c r="V467" s="30"/>
      <c r="W467" s="27" t="s">
        <v>200</v>
      </c>
      <c r="X467" s="27"/>
      <c r="Y467" s="27"/>
    </row>
    <row r="468" spans="1:25" ht="12.75" customHeight="1">
      <c r="A468" s="2" t="str">
        <f t="shared" si="15"/>
        <v>157Eu</v>
      </c>
      <c r="B468" s="2" t="str">
        <f t="shared" si="14"/>
        <v>Eu157</v>
      </c>
      <c r="C468" s="2" t="s">
        <v>2336</v>
      </c>
      <c r="D468" s="2" t="s">
        <v>67</v>
      </c>
      <c r="E468" s="2">
        <v>157</v>
      </c>
      <c r="F468" s="2"/>
      <c r="G468" s="2"/>
      <c r="H468" s="26">
        <v>1</v>
      </c>
      <c r="I468" s="26">
        <f>VLOOKUP(A468,'Anciens seuils'!$B$2:$D$786,2,FALSE)</f>
        <v>1000000</v>
      </c>
      <c r="J468" s="26">
        <f>VLOOKUP(A468,'Nouveaux seuils'!$B$7:$C$796,2,FALSE)</f>
        <v>1000000</v>
      </c>
      <c r="K468" s="27" t="s">
        <v>200</v>
      </c>
      <c r="L468" s="27" t="str">
        <f>VLOOKUP(A468,'Anciens seuils'!$B$2:$D$786,3,FALSE)</f>
        <v>NA</v>
      </c>
      <c r="M468" s="27" t="s">
        <v>200</v>
      </c>
      <c r="N468" s="27" t="str">
        <f>VLOOKUP(A468,'Nouveaux seuils'!$B$7:$F$796,5,FALSE)</f>
        <v>NA</v>
      </c>
      <c r="O468" s="28">
        <v>5</v>
      </c>
      <c r="P468" s="28">
        <v>0.5</v>
      </c>
      <c r="Q468" s="2">
        <v>3</v>
      </c>
      <c r="R468" s="2"/>
      <c r="S468" s="26">
        <v>100</v>
      </c>
      <c r="T468" s="26" t="str">
        <f>VLOOKUP(A468,'Nouveaux seuils'!$B$7:$E$796,3,FALSE)</f>
        <v>/</v>
      </c>
      <c r="U468" s="26" t="str">
        <f>VLOOKUP(A468,'Nouveaux seuils'!$B$7:$E$796,4,FALSE)</f>
        <v>/</v>
      </c>
      <c r="V468" s="30"/>
      <c r="W468" s="27" t="s">
        <v>200</v>
      </c>
      <c r="X468" s="27"/>
      <c r="Y468" s="27"/>
    </row>
    <row r="469" spans="1:25" ht="12.75" customHeight="1">
      <c r="A469" s="2" t="str">
        <f t="shared" si="15"/>
        <v>157Ho</v>
      </c>
      <c r="B469" s="2" t="str">
        <f t="shared" si="14"/>
        <v>Ho157</v>
      </c>
      <c r="C469" s="2" t="s">
        <v>2337</v>
      </c>
      <c r="D469" s="2" t="s">
        <v>71</v>
      </c>
      <c r="E469" s="2">
        <v>157</v>
      </c>
      <c r="F469" s="2"/>
      <c r="G469" s="2"/>
      <c r="H469" s="26">
        <v>1</v>
      </c>
      <c r="I469" s="26">
        <f>VLOOKUP(A469,'Anciens seuils'!$B$2:$D$786,2,FALSE)</f>
        <v>1000000</v>
      </c>
      <c r="J469" s="26">
        <f>VLOOKUP(A469,'Nouveaux seuils'!$B$7:$C$796,2,FALSE)</f>
        <v>1000000</v>
      </c>
      <c r="K469" s="27" t="s">
        <v>200</v>
      </c>
      <c r="L469" s="27" t="str">
        <f>VLOOKUP(A469,'Anciens seuils'!$B$2:$D$786,3,FALSE)</f>
        <v>NA</v>
      </c>
      <c r="M469" s="27" t="s">
        <v>200</v>
      </c>
      <c r="N469" s="27" t="str">
        <f>VLOOKUP(A469,'Nouveaux seuils'!$B$7:$F$796,5,FALSE)</f>
        <v>NA</v>
      </c>
      <c r="O469" s="28">
        <v>50</v>
      </c>
      <c r="P469" s="28">
        <v>5</v>
      </c>
      <c r="Q469" s="2">
        <v>4</v>
      </c>
      <c r="R469" s="2"/>
      <c r="S469" s="26">
        <v>100</v>
      </c>
      <c r="T469" s="26" t="str">
        <f>VLOOKUP(A469,'Nouveaux seuils'!$B$7:$E$796,3,FALSE)</f>
        <v>/</v>
      </c>
      <c r="U469" s="26" t="str">
        <f>VLOOKUP(A469,'Nouveaux seuils'!$B$7:$E$796,4,FALSE)</f>
        <v>/</v>
      </c>
      <c r="V469" s="30"/>
      <c r="W469" s="27" t="s">
        <v>200</v>
      </c>
      <c r="X469" s="27"/>
      <c r="Y469" s="27"/>
    </row>
    <row r="470" spans="1:25" ht="12.75" customHeight="1">
      <c r="A470" s="2" t="str">
        <f t="shared" si="15"/>
        <v>157Tb</v>
      </c>
      <c r="B470" s="2" t="str">
        <f t="shared" si="14"/>
        <v>Tb157</v>
      </c>
      <c r="C470" s="2" t="s">
        <v>2338</v>
      </c>
      <c r="D470" s="2" t="s">
        <v>69</v>
      </c>
      <c r="E470" s="2">
        <v>157</v>
      </c>
      <c r="F470" s="2"/>
      <c r="G470" s="2"/>
      <c r="H470" s="26">
        <v>10</v>
      </c>
      <c r="I470" s="26">
        <f>VLOOKUP(A470,'Anciens seuils'!$B$2:$D$786,2,FALSE)</f>
        <v>10000000</v>
      </c>
      <c r="J470" s="26">
        <f>VLOOKUP(A470,'Nouveaux seuils'!$B$7:$C$796,2,FALSE)</f>
        <v>10000000</v>
      </c>
      <c r="K470" s="27">
        <v>400000</v>
      </c>
      <c r="L470" s="27">
        <f>VLOOKUP(A470,'Anciens seuils'!$B$2:$D$786,3,FALSE)</f>
        <v>400000000000</v>
      </c>
      <c r="M470" s="27">
        <v>100000000</v>
      </c>
      <c r="N470" s="27">
        <f>VLOOKUP(A470,'Nouveaux seuils'!$B$7:$F$796,5,FALSE)</f>
        <v>100000000000000</v>
      </c>
      <c r="O470" s="28">
        <v>5</v>
      </c>
      <c r="P470" s="28">
        <v>0.5</v>
      </c>
      <c r="Q470" s="2">
        <v>3</v>
      </c>
      <c r="R470" s="2"/>
      <c r="S470" s="26">
        <v>10000</v>
      </c>
      <c r="T470" s="26" t="str">
        <f>VLOOKUP(A470,'Nouveaux seuils'!$B$7:$E$796,3,FALSE)</f>
        <v>/</v>
      </c>
      <c r="U470" s="26" t="str">
        <f>VLOOKUP(A470,'Nouveaux seuils'!$B$7:$E$796,4,FALSE)</f>
        <v>/</v>
      </c>
      <c r="V470" s="30"/>
      <c r="W470" s="27" t="s">
        <v>200</v>
      </c>
      <c r="X470" s="27" t="s">
        <v>200</v>
      </c>
      <c r="Y470" s="27"/>
    </row>
    <row r="471" spans="1:25" ht="12.75" customHeight="1">
      <c r="A471" s="2" t="str">
        <f t="shared" si="15"/>
        <v>158Eu</v>
      </c>
      <c r="B471" s="2" t="str">
        <f t="shared" si="14"/>
        <v>Eu158</v>
      </c>
      <c r="C471" s="2" t="s">
        <v>2339</v>
      </c>
      <c r="D471" s="2" t="s">
        <v>67</v>
      </c>
      <c r="E471" s="2">
        <v>158</v>
      </c>
      <c r="F471" s="2"/>
      <c r="G471" s="2"/>
      <c r="H471" s="26">
        <v>0.1</v>
      </c>
      <c r="I471" s="26">
        <f>VLOOKUP(A471,'Anciens seuils'!$B$2:$D$786,2,FALSE)</f>
        <v>100000</v>
      </c>
      <c r="J471" s="26">
        <f>VLOOKUP(A471,'Nouveaux seuils'!$B$7:$C$796,2,FALSE)</f>
        <v>100000</v>
      </c>
      <c r="K471" s="27" t="s">
        <v>200</v>
      </c>
      <c r="L471" s="27" t="str">
        <f>VLOOKUP(A471,'Anciens seuils'!$B$2:$D$786,3,FALSE)</f>
        <v>NA</v>
      </c>
      <c r="M471" s="27" t="s">
        <v>200</v>
      </c>
      <c r="N471" s="27" t="str">
        <f>VLOOKUP(A471,'Nouveaux seuils'!$B$7:$F$796,5,FALSE)</f>
        <v>NA</v>
      </c>
      <c r="O471" s="28">
        <v>50</v>
      </c>
      <c r="P471" s="28">
        <v>5</v>
      </c>
      <c r="Q471" s="2">
        <v>4</v>
      </c>
      <c r="R471" s="2"/>
      <c r="S471" s="26">
        <v>10</v>
      </c>
      <c r="T471" s="26" t="str">
        <f>VLOOKUP(A471,'Nouveaux seuils'!$B$7:$E$796,3,FALSE)</f>
        <v>/</v>
      </c>
      <c r="U471" s="26" t="str">
        <f>VLOOKUP(A471,'Nouveaux seuils'!$B$7:$E$796,4,FALSE)</f>
        <v>/</v>
      </c>
      <c r="V471" s="30"/>
      <c r="W471" s="27" t="s">
        <v>200</v>
      </c>
      <c r="X471" s="27"/>
      <c r="Y471" s="27"/>
    </row>
    <row r="472" spans="1:25" ht="12.75" customHeight="1">
      <c r="A472" s="2" t="str">
        <f t="shared" si="15"/>
        <v>158Tb</v>
      </c>
      <c r="B472" s="2" t="str">
        <f t="shared" si="14"/>
        <v>Tb158</v>
      </c>
      <c r="C472" s="2" t="s">
        <v>2340</v>
      </c>
      <c r="D472" s="2" t="s">
        <v>69</v>
      </c>
      <c r="E472" s="2">
        <v>158</v>
      </c>
      <c r="F472" s="2"/>
      <c r="G472" s="2"/>
      <c r="H472" s="26">
        <v>1</v>
      </c>
      <c r="I472" s="26">
        <f>VLOOKUP(A472,'Anciens seuils'!$B$2:$D$786,2,FALSE)</f>
        <v>1000000</v>
      </c>
      <c r="J472" s="26">
        <f>VLOOKUP(A472,'Nouveaux seuils'!$B$7:$C$796,2,FALSE)</f>
        <v>1000000</v>
      </c>
      <c r="K472" s="27">
        <v>10000</v>
      </c>
      <c r="L472" s="27">
        <f>VLOOKUP(A472,'Anciens seuils'!$B$2:$D$786,3,FALSE)</f>
        <v>10000000000</v>
      </c>
      <c r="M472" s="27">
        <v>90000</v>
      </c>
      <c r="N472" s="27">
        <f>VLOOKUP(A472,'Nouveaux seuils'!$B$7:$F$796,5,FALSE)</f>
        <v>90000000000</v>
      </c>
      <c r="O472" s="28">
        <v>5</v>
      </c>
      <c r="P472" s="28">
        <v>0.05</v>
      </c>
      <c r="Q472" s="2">
        <v>2</v>
      </c>
      <c r="R472" s="2"/>
      <c r="S472" s="26">
        <v>10</v>
      </c>
      <c r="T472" s="26" t="str">
        <f>VLOOKUP(A472,'Nouveaux seuils'!$B$7:$E$796,3,FALSE)</f>
        <v>/</v>
      </c>
      <c r="U472" s="26" t="str">
        <f>VLOOKUP(A472,'Nouveaux seuils'!$B$7:$E$796,4,FALSE)</f>
        <v>/</v>
      </c>
      <c r="V472" s="30"/>
      <c r="W472" s="27" t="s">
        <v>200</v>
      </c>
      <c r="X472" s="27" t="s">
        <v>200</v>
      </c>
      <c r="Y472" s="27"/>
    </row>
    <row r="473" spans="1:25" ht="12.75" customHeight="1">
      <c r="A473" s="2" t="str">
        <f t="shared" si="15"/>
        <v>159Dy</v>
      </c>
      <c r="B473" s="2" t="str">
        <f t="shared" si="14"/>
        <v>Dy159</v>
      </c>
      <c r="C473" s="2" t="s">
        <v>2341</v>
      </c>
      <c r="D473" s="2" t="s">
        <v>70</v>
      </c>
      <c r="E473" s="2">
        <v>159</v>
      </c>
      <c r="F473" s="2"/>
      <c r="G473" s="2"/>
      <c r="H473" s="26">
        <v>10</v>
      </c>
      <c r="I473" s="26">
        <f>VLOOKUP(A473,'Anciens seuils'!$B$2:$D$786,2,FALSE)</f>
        <v>10000000</v>
      </c>
      <c r="J473" s="26">
        <f>VLOOKUP(A473,'Nouveaux seuils'!$B$7:$C$796,2,FALSE)</f>
        <v>10000000</v>
      </c>
      <c r="K473" s="27">
        <v>200000</v>
      </c>
      <c r="L473" s="27">
        <f>VLOOKUP(A473,'Anciens seuils'!$B$2:$D$786,3,FALSE)</f>
        <v>200000000000</v>
      </c>
      <c r="M473" s="27">
        <v>6000000</v>
      </c>
      <c r="N473" s="27">
        <f>VLOOKUP(A473,'Nouveaux seuils'!$B$7:$F$796,5,FALSE)</f>
        <v>6000000000000</v>
      </c>
      <c r="O473" s="28">
        <v>5</v>
      </c>
      <c r="P473" s="28">
        <v>0.5</v>
      </c>
      <c r="Q473" s="2">
        <v>3</v>
      </c>
      <c r="R473" s="2"/>
      <c r="S473" s="26">
        <v>1000</v>
      </c>
      <c r="T473" s="26" t="str">
        <f>VLOOKUP(A473,'Nouveaux seuils'!$B$7:$E$796,3,FALSE)</f>
        <v>/</v>
      </c>
      <c r="U473" s="26" t="str">
        <f>VLOOKUP(A473,'Nouveaux seuils'!$B$7:$E$796,4,FALSE)</f>
        <v>/</v>
      </c>
      <c r="V473" s="30"/>
      <c r="W473" s="27" t="s">
        <v>200</v>
      </c>
      <c r="X473" s="27" t="s">
        <v>200</v>
      </c>
      <c r="Y473" s="27"/>
    </row>
    <row r="474" spans="1:25" ht="12.75" customHeight="1">
      <c r="A474" s="2" t="str">
        <f t="shared" si="15"/>
        <v>159Gd</v>
      </c>
      <c r="B474" s="2" t="str">
        <f t="shared" si="14"/>
        <v>Gd159</v>
      </c>
      <c r="C474" s="2" t="s">
        <v>2342</v>
      </c>
      <c r="D474" s="2" t="s">
        <v>68</v>
      </c>
      <c r="E474" s="2">
        <v>159</v>
      </c>
      <c r="F474" s="2"/>
      <c r="G474" s="2"/>
      <c r="H474" s="26">
        <v>1</v>
      </c>
      <c r="I474" s="26">
        <f>VLOOKUP(A474,'Anciens seuils'!$B$2:$D$786,2,FALSE)</f>
        <v>1000000</v>
      </c>
      <c r="J474" s="26">
        <f>VLOOKUP(A474,'Nouveaux seuils'!$B$7:$C$796,2,FALSE)</f>
        <v>1000000</v>
      </c>
      <c r="K474" s="27">
        <v>30000</v>
      </c>
      <c r="L474" s="27">
        <f>VLOOKUP(A474,'Anciens seuils'!$B$2:$D$786,3,FALSE)</f>
        <v>30000000000</v>
      </c>
      <c r="M474" s="27">
        <v>2000000</v>
      </c>
      <c r="N474" s="27">
        <f>VLOOKUP(A474,'Nouveaux seuils'!$B$7:$F$796,5,FALSE)</f>
        <v>2000000000000</v>
      </c>
      <c r="O474" s="28">
        <v>5</v>
      </c>
      <c r="P474" s="28">
        <v>0.5</v>
      </c>
      <c r="Q474" s="2">
        <v>3</v>
      </c>
      <c r="R474" s="2"/>
      <c r="S474" s="26">
        <v>1000</v>
      </c>
      <c r="T474" s="26">
        <f>VLOOKUP(A474,'Nouveaux seuils'!$B$7:$E$796,3,FALSE)</f>
        <v>100</v>
      </c>
      <c r="U474" s="26">
        <f>VLOOKUP(A474,'Nouveaux seuils'!$B$7:$E$796,4,FALSE)</f>
        <v>1000</v>
      </c>
      <c r="V474" s="30"/>
      <c r="W474" s="27" t="s">
        <v>200</v>
      </c>
      <c r="X474" s="27" t="s">
        <v>200</v>
      </c>
      <c r="Y474" s="27"/>
    </row>
    <row r="475" spans="1:25" ht="12.75" customHeight="1">
      <c r="A475" s="2" t="str">
        <f t="shared" si="15"/>
        <v>159Ho</v>
      </c>
      <c r="B475" s="2" t="str">
        <f t="shared" si="14"/>
        <v>Ho159</v>
      </c>
      <c r="C475" s="2" t="s">
        <v>2343</v>
      </c>
      <c r="D475" s="2" t="s">
        <v>71</v>
      </c>
      <c r="E475" s="2">
        <v>159</v>
      </c>
      <c r="F475" s="2"/>
      <c r="G475" s="2"/>
      <c r="H475" s="26">
        <v>1</v>
      </c>
      <c r="I475" s="26">
        <f>VLOOKUP(A475,'Anciens seuils'!$B$2:$D$786,2,FALSE)</f>
        <v>1000000</v>
      </c>
      <c r="J475" s="26">
        <f>VLOOKUP(A475,'Nouveaux seuils'!$B$7:$C$796,2,FALSE)</f>
        <v>1000000</v>
      </c>
      <c r="K475" s="27" t="s">
        <v>200</v>
      </c>
      <c r="L475" s="27" t="str">
        <f>VLOOKUP(A475,'Anciens seuils'!$B$2:$D$786,3,FALSE)</f>
        <v>NA</v>
      </c>
      <c r="M475" s="27" t="s">
        <v>200</v>
      </c>
      <c r="N475" s="27" t="str">
        <f>VLOOKUP(A475,'Nouveaux seuils'!$B$7:$F$796,5,FALSE)</f>
        <v>NA</v>
      </c>
      <c r="O475" s="28">
        <v>50</v>
      </c>
      <c r="P475" s="28">
        <v>5</v>
      </c>
      <c r="Q475" s="2">
        <v>4</v>
      </c>
      <c r="R475" s="2"/>
      <c r="S475" s="26">
        <v>100</v>
      </c>
      <c r="T475" s="26" t="str">
        <f>VLOOKUP(A475,'Nouveaux seuils'!$B$7:$E$796,3,FALSE)</f>
        <v>/</v>
      </c>
      <c r="U475" s="26" t="str">
        <f>VLOOKUP(A475,'Nouveaux seuils'!$B$7:$E$796,4,FALSE)</f>
        <v>/</v>
      </c>
      <c r="V475" s="30"/>
      <c r="W475" s="27" t="s">
        <v>200</v>
      </c>
      <c r="X475" s="27"/>
      <c r="Y475" s="27"/>
    </row>
    <row r="476" spans="1:25" ht="12.75" customHeight="1">
      <c r="A476" s="2" t="str">
        <f t="shared" si="15"/>
        <v>160Tb</v>
      </c>
      <c r="B476" s="2" t="str">
        <f t="shared" si="14"/>
        <v>Tb160</v>
      </c>
      <c r="C476" s="2" t="s">
        <v>2344</v>
      </c>
      <c r="D476" s="2" t="s">
        <v>69</v>
      </c>
      <c r="E476" s="2">
        <v>160</v>
      </c>
      <c r="F476" s="2"/>
      <c r="G476" s="2"/>
      <c r="H476" s="26">
        <v>1</v>
      </c>
      <c r="I476" s="26">
        <f>VLOOKUP(A476,'Anciens seuils'!$B$2:$D$786,2,FALSE)</f>
        <v>1000000</v>
      </c>
      <c r="J476" s="26">
        <f>VLOOKUP(A476,'Nouveaux seuils'!$B$7:$C$796,2,FALSE)</f>
        <v>1000000</v>
      </c>
      <c r="K476" s="27">
        <v>10000</v>
      </c>
      <c r="L476" s="27">
        <f>VLOOKUP(A476,'Anciens seuils'!$B$2:$D$786,3,FALSE)</f>
        <v>10000000000</v>
      </c>
      <c r="M476" s="27">
        <v>60000</v>
      </c>
      <c r="N476" s="27">
        <f>VLOOKUP(A476,'Nouveaux seuils'!$B$7:$F$796,5,FALSE)</f>
        <v>60000000000</v>
      </c>
      <c r="O476" s="28">
        <v>5</v>
      </c>
      <c r="P476" s="28">
        <v>0.5</v>
      </c>
      <c r="Q476" s="2">
        <v>3</v>
      </c>
      <c r="R476" s="2"/>
      <c r="S476" s="26">
        <v>10</v>
      </c>
      <c r="T476" s="26">
        <f>VLOOKUP(A476,'Nouveaux seuils'!$B$7:$E$796,3,FALSE)</f>
        <v>1</v>
      </c>
      <c r="U476" s="26">
        <f>VLOOKUP(A476,'Nouveaux seuils'!$B$7:$E$796,4,FALSE)</f>
        <v>10</v>
      </c>
      <c r="V476" s="30"/>
      <c r="W476" s="27" t="s">
        <v>200</v>
      </c>
      <c r="X476" s="27" t="s">
        <v>200</v>
      </c>
      <c r="Y476" s="27"/>
    </row>
    <row r="477" spans="1:25" ht="12.75" customHeight="1">
      <c r="A477" s="2" t="str">
        <f t="shared" si="15"/>
        <v>161Er</v>
      </c>
      <c r="B477" s="2" t="str">
        <f t="shared" si="14"/>
        <v>Er161</v>
      </c>
      <c r="C477" s="2" t="s">
        <v>2345</v>
      </c>
      <c r="D477" s="2" t="s">
        <v>73</v>
      </c>
      <c r="E477" s="2">
        <v>161</v>
      </c>
      <c r="F477" s="2"/>
      <c r="G477" s="2"/>
      <c r="H477" s="26">
        <v>1</v>
      </c>
      <c r="I477" s="26">
        <f>VLOOKUP(A477,'Anciens seuils'!$B$2:$D$786,2,FALSE)</f>
        <v>1000000</v>
      </c>
      <c r="J477" s="26">
        <f>VLOOKUP(A477,'Nouveaux seuils'!$B$7:$C$796,2,FALSE)</f>
        <v>1000000</v>
      </c>
      <c r="K477" s="27" t="s">
        <v>200</v>
      </c>
      <c r="L477" s="27" t="str">
        <f>VLOOKUP(A477,'Anciens seuils'!$B$2:$D$786,3,FALSE)</f>
        <v>NA</v>
      </c>
      <c r="M477" s="27" t="s">
        <v>200</v>
      </c>
      <c r="N477" s="27" t="str">
        <f>VLOOKUP(A477,'Nouveaux seuils'!$B$7:$F$796,5,FALSE)</f>
        <v>NA</v>
      </c>
      <c r="O477" s="28">
        <v>50</v>
      </c>
      <c r="P477" s="28">
        <v>5</v>
      </c>
      <c r="Q477" s="2">
        <v>4</v>
      </c>
      <c r="R477" s="2"/>
      <c r="S477" s="26">
        <v>10</v>
      </c>
      <c r="T477" s="26" t="str">
        <f>VLOOKUP(A477,'Nouveaux seuils'!$B$7:$E$796,3,FALSE)</f>
        <v>/</v>
      </c>
      <c r="U477" s="26" t="str">
        <f>VLOOKUP(A477,'Nouveaux seuils'!$B$7:$E$796,4,FALSE)</f>
        <v>/</v>
      </c>
      <c r="V477" s="30"/>
      <c r="W477" s="27" t="s">
        <v>200</v>
      </c>
      <c r="X477" s="27"/>
      <c r="Y477" s="27"/>
    </row>
    <row r="478" spans="1:25" ht="12.75" customHeight="1">
      <c r="A478" s="2" t="str">
        <f t="shared" si="15"/>
        <v>161Ho</v>
      </c>
      <c r="B478" s="2" t="str">
        <f t="shared" si="14"/>
        <v>Ho161</v>
      </c>
      <c r="C478" s="2" t="s">
        <v>2346</v>
      </c>
      <c r="D478" s="2" t="s">
        <v>71</v>
      </c>
      <c r="E478" s="2">
        <v>161</v>
      </c>
      <c r="F478" s="2"/>
      <c r="G478" s="2"/>
      <c r="H478" s="26">
        <v>10</v>
      </c>
      <c r="I478" s="26">
        <f>VLOOKUP(A478,'Anciens seuils'!$B$2:$D$786,2,FALSE)</f>
        <v>10000000</v>
      </c>
      <c r="J478" s="26">
        <f>VLOOKUP(A478,'Nouveaux seuils'!$B$7:$C$796,2,FALSE)</f>
        <v>10000000</v>
      </c>
      <c r="K478" s="27" t="s">
        <v>200</v>
      </c>
      <c r="L478" s="27" t="str">
        <f>VLOOKUP(A478,'Anciens seuils'!$B$2:$D$786,3,FALSE)</f>
        <v>NA</v>
      </c>
      <c r="M478" s="27" t="s">
        <v>200</v>
      </c>
      <c r="N478" s="27" t="str">
        <f>VLOOKUP(A478,'Nouveaux seuils'!$B$7:$F$796,5,FALSE)</f>
        <v>NA</v>
      </c>
      <c r="O478" s="28">
        <v>50</v>
      </c>
      <c r="P478" s="28">
        <v>5</v>
      </c>
      <c r="Q478" s="2">
        <v>4</v>
      </c>
      <c r="R478" s="2"/>
      <c r="S478" s="26">
        <v>100</v>
      </c>
      <c r="T478" s="26" t="str">
        <f>VLOOKUP(A478,'Nouveaux seuils'!$B$7:$E$796,3,FALSE)</f>
        <v>/</v>
      </c>
      <c r="U478" s="26" t="str">
        <f>VLOOKUP(A478,'Nouveaux seuils'!$B$7:$E$796,4,FALSE)</f>
        <v>/</v>
      </c>
      <c r="V478" s="30"/>
      <c r="W478" s="27" t="s">
        <v>200</v>
      </c>
      <c r="X478" s="27"/>
      <c r="Y478" s="27"/>
    </row>
    <row r="479" spans="1:25" ht="12.75" customHeight="1">
      <c r="A479" s="2" t="str">
        <f t="shared" si="15"/>
        <v>161Tb</v>
      </c>
      <c r="B479" s="2" t="str">
        <f t="shared" si="14"/>
        <v>Tb161</v>
      </c>
      <c r="C479" s="2" t="s">
        <v>2347</v>
      </c>
      <c r="D479" s="2" t="s">
        <v>69</v>
      </c>
      <c r="E479" s="2">
        <v>161</v>
      </c>
      <c r="F479" s="2"/>
      <c r="G479" s="2"/>
      <c r="H479" s="26">
        <v>1</v>
      </c>
      <c r="I479" s="26">
        <f>VLOOKUP(A479,'Anciens seuils'!$B$2:$D$786,2,FALSE)</f>
        <v>1000000</v>
      </c>
      <c r="J479" s="26">
        <f>VLOOKUP(A479,'Nouveaux seuils'!$B$7:$C$796,2,FALSE)</f>
        <v>1000000</v>
      </c>
      <c r="K479" s="27" t="s">
        <v>200</v>
      </c>
      <c r="L479" s="27" t="str">
        <f>VLOOKUP(A479,'Anciens seuils'!$B$2:$D$786,3,FALSE)</f>
        <v>NA</v>
      </c>
      <c r="M479" s="27" t="s">
        <v>200</v>
      </c>
      <c r="N479" s="27" t="str">
        <f>VLOOKUP(A479,'Nouveaux seuils'!$B$7:$F$796,5,FALSE)</f>
        <v>NA</v>
      </c>
      <c r="O479" s="28">
        <v>5</v>
      </c>
      <c r="P479" s="28">
        <v>0.5</v>
      </c>
      <c r="Q479" s="2">
        <v>3</v>
      </c>
      <c r="R479" s="2"/>
      <c r="S479" s="26">
        <v>1000</v>
      </c>
      <c r="T479" s="26" t="str">
        <f>VLOOKUP(A479,'Nouveaux seuils'!$B$7:$E$796,3,FALSE)</f>
        <v>/</v>
      </c>
      <c r="U479" s="26" t="str">
        <f>VLOOKUP(A479,'Nouveaux seuils'!$B$7:$E$796,4,FALSE)</f>
        <v>/</v>
      </c>
      <c r="V479" s="30"/>
      <c r="W479" s="27" t="s">
        <v>200</v>
      </c>
      <c r="X479" s="27"/>
      <c r="Y479" s="27"/>
    </row>
    <row r="480" spans="1:25" ht="12.75" customHeight="1">
      <c r="A480" s="2" t="str">
        <f t="shared" si="15"/>
        <v>162Ho m</v>
      </c>
      <c r="B480" s="2" t="str">
        <f t="shared" si="14"/>
        <v>Ho162 m</v>
      </c>
      <c r="C480" s="2" t="s">
        <v>2348</v>
      </c>
      <c r="D480" s="2" t="s">
        <v>71</v>
      </c>
      <c r="E480" s="2">
        <v>162</v>
      </c>
      <c r="F480" s="2" t="s">
        <v>156</v>
      </c>
      <c r="G480" s="2"/>
      <c r="H480" s="26">
        <v>1</v>
      </c>
      <c r="I480" s="26">
        <f>VLOOKUP(A480,'Anciens seuils'!$B$2:$D$786,2,FALSE)</f>
        <v>1000000</v>
      </c>
      <c r="J480" s="26">
        <f>VLOOKUP(A480,'Nouveaux seuils'!$B$7:$C$796,2,FALSE)</f>
        <v>1000000</v>
      </c>
      <c r="K480" s="27" t="s">
        <v>200</v>
      </c>
      <c r="L480" s="27" t="str">
        <f>VLOOKUP(A480,'Anciens seuils'!$B$2:$D$786,3,FALSE)</f>
        <v>NA</v>
      </c>
      <c r="M480" s="27" t="s">
        <v>200</v>
      </c>
      <c r="N480" s="27" t="str">
        <f>VLOOKUP(A480,'Nouveaux seuils'!$B$7:$F$796,5,FALSE)</f>
        <v>NA</v>
      </c>
      <c r="O480" s="28">
        <v>50</v>
      </c>
      <c r="P480" s="28">
        <v>5</v>
      </c>
      <c r="Q480" s="2">
        <v>4</v>
      </c>
      <c r="R480" s="2"/>
      <c r="S480" s="26">
        <v>10</v>
      </c>
      <c r="T480" s="26" t="str">
        <f>VLOOKUP(A480,'Nouveaux seuils'!$B$7:$E$796,3,FALSE)</f>
        <v>/</v>
      </c>
      <c r="U480" s="26" t="str">
        <f>VLOOKUP(A480,'Nouveaux seuils'!$B$7:$E$796,4,FALSE)</f>
        <v>/</v>
      </c>
      <c r="V480" s="30"/>
      <c r="W480" s="27" t="s">
        <v>200</v>
      </c>
      <c r="X480" s="27"/>
      <c r="Y480" s="27"/>
    </row>
    <row r="481" spans="1:25" ht="12.75" customHeight="1">
      <c r="A481" s="2" t="str">
        <f t="shared" si="15"/>
        <v>162Ho</v>
      </c>
      <c r="B481" s="2" t="str">
        <f t="shared" si="14"/>
        <v>Ho162</v>
      </c>
      <c r="C481" s="2" t="s">
        <v>2349</v>
      </c>
      <c r="D481" s="2" t="s">
        <v>71</v>
      </c>
      <c r="E481" s="2">
        <v>162</v>
      </c>
      <c r="F481" s="2"/>
      <c r="G481" s="2"/>
      <c r="H481" s="26">
        <v>10</v>
      </c>
      <c r="I481" s="26">
        <f>VLOOKUP(A481,'Anciens seuils'!$B$2:$D$786,2,FALSE)</f>
        <v>10000000</v>
      </c>
      <c r="J481" s="26">
        <f>VLOOKUP(A481,'Nouveaux seuils'!$B$7:$C$796,2,FALSE)</f>
        <v>10000000</v>
      </c>
      <c r="K481" s="27" t="s">
        <v>200</v>
      </c>
      <c r="L481" s="27" t="str">
        <f>VLOOKUP(A481,'Anciens seuils'!$B$2:$D$786,3,FALSE)</f>
        <v>NA</v>
      </c>
      <c r="M481" s="27" t="s">
        <v>200</v>
      </c>
      <c r="N481" s="27" t="str">
        <f>VLOOKUP(A481,'Nouveaux seuils'!$B$7:$F$796,5,FALSE)</f>
        <v>NA</v>
      </c>
      <c r="O481" s="28">
        <v>50</v>
      </c>
      <c r="P481" s="28">
        <v>5</v>
      </c>
      <c r="Q481" s="2">
        <v>4</v>
      </c>
      <c r="R481" s="2"/>
      <c r="S481" s="26">
        <v>100</v>
      </c>
      <c r="T481" s="26" t="str">
        <f>VLOOKUP(A481,'Nouveaux seuils'!$B$7:$E$796,3,FALSE)</f>
        <v>/</v>
      </c>
      <c r="U481" s="26" t="str">
        <f>VLOOKUP(A481,'Nouveaux seuils'!$B$7:$E$796,4,FALSE)</f>
        <v>/</v>
      </c>
      <c r="V481" s="30"/>
      <c r="W481" s="27" t="s">
        <v>200</v>
      </c>
      <c r="X481" s="27"/>
      <c r="Y481" s="27"/>
    </row>
    <row r="482" spans="1:25" ht="12.75" customHeight="1">
      <c r="A482" s="2" t="str">
        <f t="shared" si="15"/>
        <v>162Tm</v>
      </c>
      <c r="B482" s="2" t="str">
        <f t="shared" si="14"/>
        <v>Tm162</v>
      </c>
      <c r="C482" s="2" t="s">
        <v>2350</v>
      </c>
      <c r="D482" s="2" t="s">
        <v>74</v>
      </c>
      <c r="E482" s="2">
        <v>162</v>
      </c>
      <c r="F482" s="2"/>
      <c r="G482" s="2"/>
      <c r="H482" s="26">
        <v>1</v>
      </c>
      <c r="I482" s="26">
        <f>VLOOKUP(A482,'Anciens seuils'!$B$2:$D$786,2,FALSE)</f>
        <v>1000000</v>
      </c>
      <c r="J482" s="26">
        <f>VLOOKUP(A482,'Nouveaux seuils'!$B$7:$C$796,2,FALSE)</f>
        <v>1000000</v>
      </c>
      <c r="K482" s="27" t="s">
        <v>200</v>
      </c>
      <c r="L482" s="27" t="str">
        <f>VLOOKUP(A482,'Anciens seuils'!$B$2:$D$786,3,FALSE)</f>
        <v>NA</v>
      </c>
      <c r="M482" s="27" t="s">
        <v>200</v>
      </c>
      <c r="N482" s="27" t="str">
        <f>VLOOKUP(A482,'Nouveaux seuils'!$B$7:$F$796,5,FALSE)</f>
        <v>NA</v>
      </c>
      <c r="O482" s="28">
        <v>50</v>
      </c>
      <c r="P482" s="28">
        <v>5</v>
      </c>
      <c r="Q482" s="2">
        <v>4</v>
      </c>
      <c r="R482" s="2"/>
      <c r="S482" s="26">
        <v>10</v>
      </c>
      <c r="T482" s="26" t="str">
        <f>VLOOKUP(A482,'Nouveaux seuils'!$B$7:$E$796,3,FALSE)</f>
        <v>/</v>
      </c>
      <c r="U482" s="26" t="str">
        <f>VLOOKUP(A482,'Nouveaux seuils'!$B$7:$E$796,4,FALSE)</f>
        <v>/</v>
      </c>
      <c r="V482" s="30"/>
      <c r="W482" s="27" t="s">
        <v>200</v>
      </c>
      <c r="X482" s="27"/>
      <c r="Y482" s="27"/>
    </row>
    <row r="483" spans="1:25" ht="12.75" customHeight="1">
      <c r="A483" s="2" t="str">
        <f t="shared" si="15"/>
        <v>162Yb</v>
      </c>
      <c r="B483" s="2" t="str">
        <f t="shared" si="14"/>
        <v>Yb162</v>
      </c>
      <c r="C483" s="2" t="s">
        <v>2351</v>
      </c>
      <c r="D483" s="2" t="s">
        <v>75</v>
      </c>
      <c r="E483" s="2">
        <v>162</v>
      </c>
      <c r="F483" s="2"/>
      <c r="G483" s="2"/>
      <c r="H483" s="26">
        <v>10</v>
      </c>
      <c r="I483" s="26">
        <f>VLOOKUP(A483,'Anciens seuils'!$B$2:$D$786,2,FALSE)</f>
        <v>10000000</v>
      </c>
      <c r="J483" s="26">
        <f>VLOOKUP(A483,'Nouveaux seuils'!$B$7:$C$796,2,FALSE)</f>
        <v>10000000</v>
      </c>
      <c r="K483" s="27" t="s">
        <v>200</v>
      </c>
      <c r="L483" s="27" t="str">
        <f>VLOOKUP(A483,'Anciens seuils'!$B$2:$D$786,3,FALSE)</f>
        <v>NA</v>
      </c>
      <c r="M483" s="27" t="s">
        <v>200</v>
      </c>
      <c r="N483" s="27" t="str">
        <f>VLOOKUP(A483,'Nouveaux seuils'!$B$7:$F$796,5,FALSE)</f>
        <v>NA</v>
      </c>
      <c r="O483" s="28">
        <v>50</v>
      </c>
      <c r="P483" s="28">
        <v>5</v>
      </c>
      <c r="Q483" s="2">
        <v>4</v>
      </c>
      <c r="R483" s="2"/>
      <c r="S483" s="26">
        <v>100</v>
      </c>
      <c r="T483" s="26" t="str">
        <f>VLOOKUP(A483,'Nouveaux seuils'!$B$7:$E$796,3,FALSE)</f>
        <v>/</v>
      </c>
      <c r="U483" s="26" t="str">
        <f>VLOOKUP(A483,'Nouveaux seuils'!$B$7:$E$796,4,FALSE)</f>
        <v>/</v>
      </c>
      <c r="V483" s="30"/>
      <c r="W483" s="27" t="s">
        <v>200</v>
      </c>
      <c r="X483" s="27"/>
      <c r="Y483" s="27"/>
    </row>
    <row r="484" spans="1:25" ht="12.75" customHeight="1">
      <c r="A484" s="2" t="str">
        <f t="shared" si="15"/>
        <v>164Ho m</v>
      </c>
      <c r="B484" s="2" t="str">
        <f t="shared" si="14"/>
        <v>Ho164 m</v>
      </c>
      <c r="C484" s="2" t="s">
        <v>2352</v>
      </c>
      <c r="D484" s="2" t="s">
        <v>71</v>
      </c>
      <c r="E484" s="2">
        <v>164</v>
      </c>
      <c r="F484" s="2" t="s">
        <v>156</v>
      </c>
      <c r="G484" s="2"/>
      <c r="H484" s="26">
        <v>10</v>
      </c>
      <c r="I484" s="26">
        <f>VLOOKUP(A484,'Anciens seuils'!$B$2:$D$786,2,FALSE)</f>
        <v>10000000</v>
      </c>
      <c r="J484" s="26">
        <f>VLOOKUP(A484,'Nouveaux seuils'!$B$7:$C$796,2,FALSE)</f>
        <v>10000000</v>
      </c>
      <c r="K484" s="27" t="s">
        <v>200</v>
      </c>
      <c r="L484" s="27" t="str">
        <f>VLOOKUP(A484,'Anciens seuils'!$B$2:$D$786,3,FALSE)</f>
        <v>NA</v>
      </c>
      <c r="M484" s="27" t="s">
        <v>200</v>
      </c>
      <c r="N484" s="27" t="str">
        <f>VLOOKUP(A484,'Nouveaux seuils'!$B$7:$F$796,5,FALSE)</f>
        <v>NA</v>
      </c>
      <c r="O484" s="28">
        <v>50</v>
      </c>
      <c r="P484" s="28">
        <v>5</v>
      </c>
      <c r="Q484" s="2">
        <v>4</v>
      </c>
      <c r="R484" s="2"/>
      <c r="S484" s="26">
        <v>1000</v>
      </c>
      <c r="T484" s="26" t="str">
        <f>VLOOKUP(A484,'Nouveaux seuils'!$B$7:$E$796,3,FALSE)</f>
        <v>/</v>
      </c>
      <c r="U484" s="26" t="str">
        <f>VLOOKUP(A484,'Nouveaux seuils'!$B$7:$E$796,4,FALSE)</f>
        <v>/</v>
      </c>
      <c r="V484" s="30"/>
      <c r="W484" s="27" t="s">
        <v>200</v>
      </c>
      <c r="X484" s="27"/>
      <c r="Y484" s="27"/>
    </row>
    <row r="485" spans="1:25" ht="12.75" customHeight="1">
      <c r="A485" s="2" t="str">
        <f t="shared" si="15"/>
        <v>164Ho</v>
      </c>
      <c r="B485" s="2" t="str">
        <f t="shared" si="14"/>
        <v>Ho164</v>
      </c>
      <c r="C485" s="2" t="s">
        <v>2353</v>
      </c>
      <c r="D485" s="2" t="s">
        <v>71</v>
      </c>
      <c r="E485" s="2">
        <v>164</v>
      </c>
      <c r="F485" s="2"/>
      <c r="G485" s="2"/>
      <c r="H485" s="26">
        <v>1</v>
      </c>
      <c r="I485" s="26">
        <f>VLOOKUP(A485,'Anciens seuils'!$B$2:$D$786,2,FALSE)</f>
        <v>1000000</v>
      </c>
      <c r="J485" s="26">
        <f>VLOOKUP(A485,'Nouveaux seuils'!$B$7:$C$796,2,FALSE)</f>
        <v>1000000</v>
      </c>
      <c r="K485" s="27" t="s">
        <v>200</v>
      </c>
      <c r="L485" s="27" t="str">
        <f>VLOOKUP(A485,'Anciens seuils'!$B$2:$D$786,3,FALSE)</f>
        <v>NA</v>
      </c>
      <c r="M485" s="27" t="s">
        <v>200</v>
      </c>
      <c r="N485" s="27" t="str">
        <f>VLOOKUP(A485,'Nouveaux seuils'!$B$7:$F$796,5,FALSE)</f>
        <v>NA</v>
      </c>
      <c r="O485" s="28">
        <v>50</v>
      </c>
      <c r="P485" s="28">
        <v>5</v>
      </c>
      <c r="Q485" s="2">
        <v>4</v>
      </c>
      <c r="R485" s="2"/>
      <c r="S485" s="26">
        <v>1000</v>
      </c>
      <c r="T485" s="26" t="str">
        <f>VLOOKUP(A485,'Nouveaux seuils'!$B$7:$E$796,3,FALSE)</f>
        <v>/</v>
      </c>
      <c r="U485" s="26" t="str">
        <f>VLOOKUP(A485,'Nouveaux seuils'!$B$7:$E$796,4,FALSE)</f>
        <v>/</v>
      </c>
      <c r="V485" s="30"/>
      <c r="W485" s="27" t="s">
        <v>200</v>
      </c>
      <c r="X485" s="27"/>
      <c r="Y485" s="27"/>
    </row>
    <row r="486" spans="1:25" ht="12.75" customHeight="1">
      <c r="A486" s="2" t="str">
        <f t="shared" si="15"/>
        <v>165Dy</v>
      </c>
      <c r="B486" s="2" t="str">
        <f t="shared" si="14"/>
        <v>Dy165</v>
      </c>
      <c r="C486" s="2" t="s">
        <v>2354</v>
      </c>
      <c r="D486" s="2" t="s">
        <v>70</v>
      </c>
      <c r="E486" s="2">
        <v>165</v>
      </c>
      <c r="F486" s="2"/>
      <c r="G486" s="2"/>
      <c r="H486" s="26">
        <v>1</v>
      </c>
      <c r="I486" s="26">
        <f>VLOOKUP(A486,'Anciens seuils'!$B$2:$D$786,2,FALSE)</f>
        <v>1000000</v>
      </c>
      <c r="J486" s="26">
        <f>VLOOKUP(A486,'Nouveaux seuils'!$B$7:$C$796,2,FALSE)</f>
        <v>1000000</v>
      </c>
      <c r="K486" s="27">
        <v>9000</v>
      </c>
      <c r="L486" s="27">
        <f>VLOOKUP(A486,'Anciens seuils'!$B$2:$D$786,3,FALSE)</f>
        <v>9000000000</v>
      </c>
      <c r="M486" s="27">
        <v>3000000</v>
      </c>
      <c r="N486" s="27">
        <f>VLOOKUP(A486,'Nouveaux seuils'!$B$7:$F$796,5,FALSE)</f>
        <v>3000000000000</v>
      </c>
      <c r="O486" s="28">
        <v>50</v>
      </c>
      <c r="P486" s="28">
        <v>5</v>
      </c>
      <c r="Q486" s="2">
        <v>4</v>
      </c>
      <c r="R486" s="2"/>
      <c r="S486" s="26">
        <v>1000</v>
      </c>
      <c r="T486" s="26">
        <f>VLOOKUP(A486,'Nouveaux seuils'!$B$7:$E$796,3,FALSE)</f>
        <v>1000</v>
      </c>
      <c r="U486" s="26">
        <f>VLOOKUP(A486,'Nouveaux seuils'!$B$7:$E$796,4,FALSE)</f>
        <v>1000</v>
      </c>
      <c r="V486" s="30"/>
      <c r="W486" s="27" t="s">
        <v>200</v>
      </c>
      <c r="X486" s="27" t="s">
        <v>200</v>
      </c>
      <c r="Y486" s="27"/>
    </row>
    <row r="487" spans="1:25" ht="12.75" customHeight="1">
      <c r="A487" s="2" t="str">
        <f t="shared" si="15"/>
        <v>165Er</v>
      </c>
      <c r="B487" s="2" t="str">
        <f t="shared" si="14"/>
        <v>Er165</v>
      </c>
      <c r="C487" s="2" t="s">
        <v>2355</v>
      </c>
      <c r="D487" s="2" t="s">
        <v>73</v>
      </c>
      <c r="E487" s="2">
        <v>165</v>
      </c>
      <c r="F487" s="2"/>
      <c r="G487" s="2"/>
      <c r="H487" s="26">
        <v>10</v>
      </c>
      <c r="I487" s="26">
        <f>VLOOKUP(A487,'Anciens seuils'!$B$2:$D$786,2,FALSE)</f>
        <v>10000000</v>
      </c>
      <c r="J487" s="26">
        <f>VLOOKUP(A487,'Nouveaux seuils'!$B$7:$C$796,2,FALSE)</f>
        <v>10000000</v>
      </c>
      <c r="K487" s="27" t="s">
        <v>200</v>
      </c>
      <c r="L487" s="27" t="str">
        <f>VLOOKUP(A487,'Anciens seuils'!$B$2:$D$786,3,FALSE)</f>
        <v>NA</v>
      </c>
      <c r="M487" s="27" t="s">
        <v>200</v>
      </c>
      <c r="N487" s="27" t="str">
        <f>VLOOKUP(A487,'Nouveaux seuils'!$B$7:$F$796,5,FALSE)</f>
        <v>NA</v>
      </c>
      <c r="O487" s="28">
        <v>50</v>
      </c>
      <c r="P487" s="28">
        <v>5</v>
      </c>
      <c r="Q487" s="2">
        <v>4</v>
      </c>
      <c r="R487" s="2"/>
      <c r="S487" s="26">
        <v>1000</v>
      </c>
      <c r="T487" s="26" t="str">
        <f>VLOOKUP(A487,'Nouveaux seuils'!$B$7:$E$796,3,FALSE)</f>
        <v>/</v>
      </c>
      <c r="U487" s="26" t="str">
        <f>VLOOKUP(A487,'Nouveaux seuils'!$B$7:$E$796,4,FALSE)</f>
        <v>/</v>
      </c>
      <c r="V487" s="30"/>
      <c r="W487" s="27" t="s">
        <v>200</v>
      </c>
      <c r="X487" s="27"/>
      <c r="Y487" s="27"/>
    </row>
    <row r="488" spans="1:25" ht="12.75" customHeight="1">
      <c r="A488" s="2" t="str">
        <f t="shared" si="15"/>
        <v>166Dy</v>
      </c>
      <c r="B488" s="2" t="str">
        <f t="shared" si="14"/>
        <v>Dy166</v>
      </c>
      <c r="C488" s="2" t="s">
        <v>2356</v>
      </c>
      <c r="D488" s="2" t="s">
        <v>70</v>
      </c>
      <c r="E488" s="2">
        <v>166</v>
      </c>
      <c r="F488" s="2"/>
      <c r="G488" s="2"/>
      <c r="H488" s="26">
        <v>1</v>
      </c>
      <c r="I488" s="26">
        <f>VLOOKUP(A488,'Anciens seuils'!$B$2:$D$786,2,FALSE)</f>
        <v>1000000</v>
      </c>
      <c r="J488" s="26">
        <f>VLOOKUP(A488,'Nouveaux seuils'!$B$7:$C$796,2,FALSE)</f>
        <v>1000000</v>
      </c>
      <c r="K488" s="27">
        <v>9000</v>
      </c>
      <c r="L488" s="27">
        <v>9000000000</v>
      </c>
      <c r="M488" s="27">
        <v>1000000</v>
      </c>
      <c r="N488" s="27">
        <f>VLOOKUP(A488,'Nouveaux seuils'!$B$7:$F$796,5,FALSE)</f>
        <v>1000000000000</v>
      </c>
      <c r="O488" s="28">
        <v>5</v>
      </c>
      <c r="P488" s="28">
        <v>0.5</v>
      </c>
      <c r="Q488" s="2">
        <v>3</v>
      </c>
      <c r="R488" s="2"/>
      <c r="S488" s="26">
        <v>1000</v>
      </c>
      <c r="T488" s="26">
        <f>VLOOKUP(A488,'Nouveaux seuils'!$B$7:$E$796,3,FALSE)</f>
        <v>100</v>
      </c>
      <c r="U488" s="26">
        <f>VLOOKUP(A488,'Nouveaux seuils'!$B$7:$E$796,4,FALSE)</f>
        <v>1000</v>
      </c>
      <c r="V488" s="30"/>
      <c r="W488" s="27" t="s">
        <v>129</v>
      </c>
      <c r="X488" s="27" t="s">
        <v>200</v>
      </c>
      <c r="Y488" s="27"/>
    </row>
    <row r="489" spans="1:25" ht="12.75" customHeight="1">
      <c r="A489" s="2" t="str">
        <f t="shared" si="15"/>
        <v>166Ho m</v>
      </c>
      <c r="B489" s="2" t="str">
        <f t="shared" si="14"/>
        <v>Ho166 m</v>
      </c>
      <c r="C489" s="2" t="s">
        <v>2357</v>
      </c>
      <c r="D489" s="2" t="s">
        <v>71</v>
      </c>
      <c r="E489" s="2">
        <v>166</v>
      </c>
      <c r="F489" s="2" t="s">
        <v>156</v>
      </c>
      <c r="G489" s="2"/>
      <c r="H489" s="26">
        <v>1</v>
      </c>
      <c r="I489" s="26">
        <f>VLOOKUP(A489,'Anciens seuils'!$B$2:$D$786,2,FALSE)</f>
        <v>1000000</v>
      </c>
      <c r="J489" s="26">
        <f>VLOOKUP(A489,'Nouveaux seuils'!$B$7:$C$796,2,FALSE)</f>
        <v>1000000</v>
      </c>
      <c r="K489" s="27">
        <v>6000</v>
      </c>
      <c r="L489" s="27">
        <f>VLOOKUP(A489,'Anciens seuils'!$B$2:$D$786,3,FALSE)</f>
        <v>6000000000</v>
      </c>
      <c r="M489" s="27">
        <v>40000</v>
      </c>
      <c r="N489" s="27">
        <f>VLOOKUP(A489,'Nouveaux seuils'!$B$7:$F$796,5,FALSE)</f>
        <v>40000000000</v>
      </c>
      <c r="O489" s="28">
        <v>5</v>
      </c>
      <c r="P489" s="28">
        <v>0.05</v>
      </c>
      <c r="Q489" s="2">
        <v>2</v>
      </c>
      <c r="R489" s="2"/>
      <c r="S489" s="26">
        <v>10</v>
      </c>
      <c r="T489" s="26" t="str">
        <f>VLOOKUP(A489,'Nouveaux seuils'!$B$7:$E$796,3,FALSE)</f>
        <v>/</v>
      </c>
      <c r="U489" s="26" t="str">
        <f>VLOOKUP(A489,'Nouveaux seuils'!$B$7:$E$796,4,FALSE)</f>
        <v>/</v>
      </c>
      <c r="V489" s="30"/>
      <c r="W489" s="27" t="s">
        <v>200</v>
      </c>
      <c r="X489" s="27" t="s">
        <v>200</v>
      </c>
      <c r="Y489" s="27"/>
    </row>
    <row r="490" spans="1:25" ht="12.75" customHeight="1">
      <c r="A490" s="2" t="str">
        <f t="shared" si="15"/>
        <v>166Ho</v>
      </c>
      <c r="B490" s="2" t="str">
        <f t="shared" si="14"/>
        <v>Ho166</v>
      </c>
      <c r="C490" s="2" t="s">
        <v>2358</v>
      </c>
      <c r="D490" s="2" t="s">
        <v>71</v>
      </c>
      <c r="E490" s="2">
        <v>166</v>
      </c>
      <c r="F490" s="2"/>
      <c r="G490" s="2"/>
      <c r="H490" s="26">
        <v>0.1</v>
      </c>
      <c r="I490" s="26">
        <f>VLOOKUP(A490,'Anciens seuils'!$B$2:$D$786,2,FALSE)</f>
        <v>100000</v>
      </c>
      <c r="J490" s="26">
        <f>VLOOKUP(A490,'Nouveaux seuils'!$B$7:$C$796,2,FALSE)</f>
        <v>100000</v>
      </c>
      <c r="K490" s="27">
        <v>4000</v>
      </c>
      <c r="L490" s="27">
        <f>VLOOKUP(A490,'Anciens seuils'!$B$2:$D$786,3,FALSE)</f>
        <v>4000000000</v>
      </c>
      <c r="M490" s="27">
        <v>2000000</v>
      </c>
      <c r="N490" s="27">
        <f>VLOOKUP(A490,'Nouveaux seuils'!$B$7:$F$796,5,FALSE)</f>
        <v>2000000000000</v>
      </c>
      <c r="O490" s="28">
        <v>5</v>
      </c>
      <c r="P490" s="28">
        <v>0.5</v>
      </c>
      <c r="Q490" s="2">
        <v>3</v>
      </c>
      <c r="R490" s="2"/>
      <c r="S490" s="26">
        <v>1000</v>
      </c>
      <c r="T490" s="26">
        <f>VLOOKUP(A490,'Nouveaux seuils'!$B$7:$E$796,3,FALSE)</f>
        <v>100</v>
      </c>
      <c r="U490" s="26">
        <f>VLOOKUP(A490,'Nouveaux seuils'!$B$7:$E$796,4,FALSE)</f>
        <v>1000</v>
      </c>
      <c r="V490" s="30"/>
      <c r="W490" s="27" t="s">
        <v>200</v>
      </c>
      <c r="X490" s="27" t="s">
        <v>200</v>
      </c>
      <c r="Y490" s="27"/>
    </row>
    <row r="491" spans="1:25" ht="12.75" customHeight="1">
      <c r="A491" s="2" t="str">
        <f t="shared" si="15"/>
        <v>166Tm</v>
      </c>
      <c r="B491" s="2" t="str">
        <f t="shared" si="14"/>
        <v>Tm166</v>
      </c>
      <c r="C491" s="2" t="s">
        <v>2359</v>
      </c>
      <c r="D491" s="2" t="s">
        <v>74</v>
      </c>
      <c r="E491" s="2">
        <v>166</v>
      </c>
      <c r="F491" s="2"/>
      <c r="G491" s="2"/>
      <c r="H491" s="26">
        <v>1</v>
      </c>
      <c r="I491" s="26">
        <f>VLOOKUP(A491,'Anciens seuils'!$B$2:$D$786,2,FALSE)</f>
        <v>1000000</v>
      </c>
      <c r="J491" s="26">
        <f>VLOOKUP(A491,'Nouveaux seuils'!$B$7:$C$796,2,FALSE)</f>
        <v>1000000</v>
      </c>
      <c r="K491" s="27" t="s">
        <v>200</v>
      </c>
      <c r="L491" s="27" t="str">
        <f>VLOOKUP(A491,'Anciens seuils'!$B$2:$D$786,3,FALSE)</f>
        <v>NA</v>
      </c>
      <c r="M491" s="27" t="s">
        <v>200</v>
      </c>
      <c r="N491" s="27" t="str">
        <f>VLOOKUP(A491,'Nouveaux seuils'!$B$7:$F$796,5,FALSE)</f>
        <v>NA</v>
      </c>
      <c r="O491" s="28">
        <v>50</v>
      </c>
      <c r="P491" s="28">
        <v>5</v>
      </c>
      <c r="Q491" s="2">
        <v>4</v>
      </c>
      <c r="R491" s="2"/>
      <c r="S491" s="26">
        <v>10</v>
      </c>
      <c r="T491" s="26" t="str">
        <f>VLOOKUP(A491,'Nouveaux seuils'!$B$7:$E$796,3,FALSE)</f>
        <v>/</v>
      </c>
      <c r="U491" s="26" t="str">
        <f>VLOOKUP(A491,'Nouveaux seuils'!$B$7:$E$796,4,FALSE)</f>
        <v>/</v>
      </c>
      <c r="V491" s="30"/>
      <c r="W491" s="27" t="s">
        <v>200</v>
      </c>
      <c r="X491" s="27"/>
      <c r="Y491" s="27"/>
    </row>
    <row r="492" spans="1:25" ht="12.75" customHeight="1">
      <c r="A492" s="2" t="str">
        <f t="shared" si="15"/>
        <v>166Yb</v>
      </c>
      <c r="B492" s="2" t="str">
        <f t="shared" si="14"/>
        <v>Yb166</v>
      </c>
      <c r="C492" s="2" t="s">
        <v>2360</v>
      </c>
      <c r="D492" s="2" t="s">
        <v>75</v>
      </c>
      <c r="E492" s="2">
        <v>166</v>
      </c>
      <c r="F492" s="2"/>
      <c r="G492" s="2"/>
      <c r="H492" s="26">
        <v>10</v>
      </c>
      <c r="I492" s="26">
        <f>VLOOKUP(A492,'Anciens seuils'!$B$2:$D$786,2,FALSE)</f>
        <v>10000000</v>
      </c>
      <c r="J492" s="26">
        <f>VLOOKUP(A492,'Nouveaux seuils'!$B$7:$C$796,2,FALSE)</f>
        <v>10000000</v>
      </c>
      <c r="K492" s="27" t="s">
        <v>200</v>
      </c>
      <c r="L492" s="27" t="str">
        <f>VLOOKUP(A492,'Anciens seuils'!$B$2:$D$786,3,FALSE)</f>
        <v>NA</v>
      </c>
      <c r="M492" s="27" t="s">
        <v>200</v>
      </c>
      <c r="N492" s="27" t="str">
        <f>VLOOKUP(A492,'Nouveaux seuils'!$B$7:$F$796,5,FALSE)</f>
        <v>NA</v>
      </c>
      <c r="O492" s="28">
        <v>5</v>
      </c>
      <c r="P492" s="28">
        <v>0.5</v>
      </c>
      <c r="Q492" s="2">
        <v>3</v>
      </c>
      <c r="R492" s="2"/>
      <c r="S492" s="26">
        <v>100</v>
      </c>
      <c r="T492" s="26" t="str">
        <f>VLOOKUP(A492,'Nouveaux seuils'!$B$7:$E$796,3,FALSE)</f>
        <v>/</v>
      </c>
      <c r="U492" s="26" t="str">
        <f>VLOOKUP(A492,'Nouveaux seuils'!$B$7:$E$796,4,FALSE)</f>
        <v>/</v>
      </c>
      <c r="V492" s="30"/>
      <c r="W492" s="27" t="s">
        <v>200</v>
      </c>
      <c r="X492" s="27"/>
      <c r="Y492" s="27"/>
    </row>
    <row r="493" spans="1:25" ht="12.75" customHeight="1">
      <c r="A493" s="2" t="str">
        <f t="shared" si="15"/>
        <v>167Ho</v>
      </c>
      <c r="B493" s="2" t="str">
        <f t="shared" si="14"/>
        <v>Ho167</v>
      </c>
      <c r="C493" s="2" t="s">
        <v>2361</v>
      </c>
      <c r="D493" s="2" t="s">
        <v>71</v>
      </c>
      <c r="E493" s="2">
        <v>167</v>
      </c>
      <c r="F493" s="2"/>
      <c r="G493" s="2"/>
      <c r="H493" s="26">
        <v>1</v>
      </c>
      <c r="I493" s="26">
        <f>VLOOKUP(A493,'Anciens seuils'!$B$2:$D$786,2,FALSE)</f>
        <v>1000000</v>
      </c>
      <c r="J493" s="26">
        <f>VLOOKUP(A493,'Nouveaux seuils'!$B$7:$C$796,2,FALSE)</f>
        <v>1000000</v>
      </c>
      <c r="K493" s="27" t="s">
        <v>200</v>
      </c>
      <c r="L493" s="27" t="str">
        <f>VLOOKUP(A493,'Anciens seuils'!$B$2:$D$786,3,FALSE)</f>
        <v>NA</v>
      </c>
      <c r="M493" s="27" t="s">
        <v>200</v>
      </c>
      <c r="N493" s="27" t="str">
        <f>VLOOKUP(A493,'Nouveaux seuils'!$B$7:$F$796,5,FALSE)</f>
        <v>NA</v>
      </c>
      <c r="O493" s="28">
        <v>50</v>
      </c>
      <c r="P493" s="28">
        <v>5</v>
      </c>
      <c r="Q493" s="2">
        <v>4</v>
      </c>
      <c r="R493" s="2"/>
      <c r="S493" s="26">
        <v>100</v>
      </c>
      <c r="T493" s="26" t="str">
        <f>VLOOKUP(A493,'Nouveaux seuils'!$B$7:$E$796,3,FALSE)</f>
        <v>/</v>
      </c>
      <c r="U493" s="26" t="str">
        <f>VLOOKUP(A493,'Nouveaux seuils'!$B$7:$E$796,4,FALSE)</f>
        <v>/</v>
      </c>
      <c r="V493" s="30"/>
      <c r="W493" s="27" t="s">
        <v>200</v>
      </c>
      <c r="X493" s="27"/>
      <c r="Y493" s="27"/>
    </row>
    <row r="494" spans="1:25" ht="12.75" customHeight="1">
      <c r="A494" s="2" t="str">
        <f t="shared" si="15"/>
        <v>167Tm</v>
      </c>
      <c r="B494" s="2" t="str">
        <f t="shared" si="14"/>
        <v>Tm167</v>
      </c>
      <c r="C494" s="2" t="s">
        <v>2362</v>
      </c>
      <c r="D494" s="2" t="s">
        <v>74</v>
      </c>
      <c r="E494" s="2">
        <v>167</v>
      </c>
      <c r="F494" s="2"/>
      <c r="G494" s="2"/>
      <c r="H494" s="26">
        <v>1</v>
      </c>
      <c r="I494" s="26">
        <f>VLOOKUP(A494,'Anciens seuils'!$B$2:$D$786,2,FALSE)</f>
        <v>1000000</v>
      </c>
      <c r="J494" s="26">
        <f>VLOOKUP(A494,'Nouveaux seuils'!$B$7:$C$796,2,FALSE)</f>
        <v>1000000</v>
      </c>
      <c r="K494" s="27">
        <v>70000</v>
      </c>
      <c r="L494" s="27">
        <f>VLOOKUP(A494,'Anciens seuils'!$B$2:$D$786,3,FALSE)</f>
        <v>70000000000</v>
      </c>
      <c r="M494" s="27">
        <v>600000</v>
      </c>
      <c r="N494" s="27">
        <f>VLOOKUP(A494,'Nouveaux seuils'!$B$7:$F$796,5,FALSE)</f>
        <v>600000000000</v>
      </c>
      <c r="O494" s="28">
        <v>5</v>
      </c>
      <c r="P494" s="28">
        <v>0.5</v>
      </c>
      <c r="Q494" s="2">
        <v>3</v>
      </c>
      <c r="R494" s="2"/>
      <c r="S494" s="26">
        <v>100</v>
      </c>
      <c r="T494" s="26" t="str">
        <f>VLOOKUP(A494,'Nouveaux seuils'!$B$7:$E$796,3,FALSE)</f>
        <v>/</v>
      </c>
      <c r="U494" s="26" t="str">
        <f>VLOOKUP(A494,'Nouveaux seuils'!$B$7:$E$796,4,FALSE)</f>
        <v>/</v>
      </c>
      <c r="V494" s="30"/>
      <c r="W494" s="27" t="s">
        <v>200</v>
      </c>
      <c r="X494" s="27" t="s">
        <v>200</v>
      </c>
      <c r="Y494" s="27"/>
    </row>
    <row r="495" spans="1:25" ht="12.75" customHeight="1">
      <c r="A495" s="2" t="str">
        <f t="shared" si="15"/>
        <v>167Yb</v>
      </c>
      <c r="B495" s="2" t="str">
        <f t="shared" si="14"/>
        <v>Yb167</v>
      </c>
      <c r="C495" s="2" t="s">
        <v>2363</v>
      </c>
      <c r="D495" s="2" t="s">
        <v>75</v>
      </c>
      <c r="E495" s="2">
        <v>167</v>
      </c>
      <c r="F495" s="2"/>
      <c r="G495" s="2"/>
      <c r="H495" s="26">
        <v>1</v>
      </c>
      <c r="I495" s="26">
        <f>VLOOKUP(A495,'Anciens seuils'!$B$2:$D$786,2,FALSE)</f>
        <v>1000000</v>
      </c>
      <c r="J495" s="26">
        <f>VLOOKUP(A495,'Nouveaux seuils'!$B$7:$C$796,2,FALSE)</f>
        <v>1000000</v>
      </c>
      <c r="K495" s="27" t="s">
        <v>200</v>
      </c>
      <c r="L495" s="27" t="str">
        <f>VLOOKUP(A495,'Anciens seuils'!$B$2:$D$786,3,FALSE)</f>
        <v>NA</v>
      </c>
      <c r="M495" s="27" t="s">
        <v>200</v>
      </c>
      <c r="N495" s="27" t="str">
        <f>VLOOKUP(A495,'Nouveaux seuils'!$B$7:$F$796,5,FALSE)</f>
        <v>NA</v>
      </c>
      <c r="O495" s="28">
        <v>50</v>
      </c>
      <c r="P495" s="28">
        <v>5</v>
      </c>
      <c r="Q495" s="2">
        <v>4</v>
      </c>
      <c r="R495" s="2"/>
      <c r="S495" s="26">
        <v>100</v>
      </c>
      <c r="T495" s="26" t="str">
        <f>VLOOKUP(A495,'Nouveaux seuils'!$B$7:$E$796,3,FALSE)</f>
        <v>/</v>
      </c>
      <c r="U495" s="26" t="str">
        <f>VLOOKUP(A495,'Nouveaux seuils'!$B$7:$E$796,4,FALSE)</f>
        <v>/</v>
      </c>
      <c r="V495" s="30"/>
      <c r="W495" s="27" t="s">
        <v>200</v>
      </c>
      <c r="X495" s="27"/>
      <c r="Y495" s="27"/>
    </row>
    <row r="496" spans="1:25" ht="12.75" customHeight="1">
      <c r="A496" s="2" t="str">
        <f t="shared" si="15"/>
        <v>169Er</v>
      </c>
      <c r="B496" s="2" t="str">
        <f t="shared" si="14"/>
        <v>Er169</v>
      </c>
      <c r="C496" s="2" t="s">
        <v>2364</v>
      </c>
      <c r="D496" s="2" t="s">
        <v>73</v>
      </c>
      <c r="E496" s="2">
        <v>169</v>
      </c>
      <c r="F496" s="2"/>
      <c r="G496" s="2"/>
      <c r="H496" s="26">
        <v>10</v>
      </c>
      <c r="I496" s="26">
        <f>VLOOKUP(A496,'Anciens seuils'!$B$2:$D$786,2,FALSE)</f>
        <v>10000000</v>
      </c>
      <c r="J496" s="26">
        <f>VLOOKUP(A496,'Nouveaux seuils'!$B$7:$C$796,2,FALSE)</f>
        <v>10000000</v>
      </c>
      <c r="K496" s="27">
        <v>400000</v>
      </c>
      <c r="L496" s="27">
        <f>VLOOKUP(A496,'Anciens seuils'!$B$2:$D$786,3,FALSE)</f>
        <v>400000000000</v>
      </c>
      <c r="M496" s="27">
        <v>200000000</v>
      </c>
      <c r="N496" s="27">
        <f>VLOOKUP(A496,'Nouveaux seuils'!$B$7:$F$796,5,FALSE)</f>
        <v>200000000000000</v>
      </c>
      <c r="O496" s="28">
        <v>5</v>
      </c>
      <c r="P496" s="28">
        <v>0.5</v>
      </c>
      <c r="Q496" s="2">
        <v>3</v>
      </c>
      <c r="R496" s="2"/>
      <c r="S496" s="26">
        <v>10000</v>
      </c>
      <c r="T496" s="26">
        <f>VLOOKUP(A496,'Nouveaux seuils'!$B$7:$E$796,3,FALSE)</f>
        <v>1000</v>
      </c>
      <c r="U496" s="26">
        <f>VLOOKUP(A496,'Nouveaux seuils'!$B$7:$E$796,4,FALSE)</f>
        <v>10000</v>
      </c>
      <c r="V496" s="30"/>
      <c r="W496" s="27" t="s">
        <v>200</v>
      </c>
      <c r="X496" s="27" t="s">
        <v>200</v>
      </c>
      <c r="Y496" s="27"/>
    </row>
    <row r="497" spans="1:25" ht="12.75" customHeight="1">
      <c r="A497" s="2" t="str">
        <f t="shared" si="15"/>
        <v>169Lu</v>
      </c>
      <c r="B497" s="2" t="str">
        <f t="shared" si="14"/>
        <v>Lu169</v>
      </c>
      <c r="C497" s="2" t="s">
        <v>2365</v>
      </c>
      <c r="D497" s="2" t="s">
        <v>76</v>
      </c>
      <c r="E497" s="2">
        <v>169</v>
      </c>
      <c r="F497" s="2"/>
      <c r="G497" s="2"/>
      <c r="H497" s="26">
        <v>1</v>
      </c>
      <c r="I497" s="26">
        <f>VLOOKUP(A497,'Anciens seuils'!$B$2:$D$786,2,FALSE)</f>
        <v>1000000</v>
      </c>
      <c r="J497" s="26">
        <f>VLOOKUP(A497,'Nouveaux seuils'!$B$7:$C$796,2,FALSE)</f>
        <v>1000000</v>
      </c>
      <c r="K497" s="27" t="s">
        <v>200</v>
      </c>
      <c r="L497" s="27" t="str">
        <f>VLOOKUP(A497,'Anciens seuils'!$B$2:$D$786,3,FALSE)</f>
        <v>NA</v>
      </c>
      <c r="M497" s="27" t="s">
        <v>200</v>
      </c>
      <c r="N497" s="27" t="str">
        <f>VLOOKUP(A497,'Nouveaux seuils'!$B$7:$F$796,5,FALSE)</f>
        <v>NA</v>
      </c>
      <c r="O497" s="28">
        <v>5</v>
      </c>
      <c r="P497" s="28">
        <v>0.5</v>
      </c>
      <c r="Q497" s="2">
        <v>3</v>
      </c>
      <c r="R497" s="2"/>
      <c r="S497" s="26">
        <v>10</v>
      </c>
      <c r="T497" s="26" t="str">
        <f>VLOOKUP(A497,'Nouveaux seuils'!$B$7:$E$796,3,FALSE)</f>
        <v>/</v>
      </c>
      <c r="U497" s="26" t="str">
        <f>VLOOKUP(A497,'Nouveaux seuils'!$B$7:$E$796,4,FALSE)</f>
        <v>/</v>
      </c>
      <c r="V497" s="30"/>
      <c r="W497" s="27" t="s">
        <v>200</v>
      </c>
      <c r="X497" s="27"/>
      <c r="Y497" s="27"/>
    </row>
    <row r="498" spans="1:25" ht="12.75" customHeight="1">
      <c r="A498" s="2" t="str">
        <f t="shared" si="15"/>
        <v>169Yb</v>
      </c>
      <c r="B498" s="2" t="str">
        <f t="shared" si="14"/>
        <v>Yb169</v>
      </c>
      <c r="C498" s="2" t="s">
        <v>2366</v>
      </c>
      <c r="D498" s="2" t="s">
        <v>75</v>
      </c>
      <c r="E498" s="2">
        <v>169</v>
      </c>
      <c r="F498" s="2"/>
      <c r="G498" s="2"/>
      <c r="H498" s="26">
        <v>10</v>
      </c>
      <c r="I498" s="26">
        <f>VLOOKUP(A498,'Anciens seuils'!$B$2:$D$786,2,FALSE)</f>
        <v>10000000</v>
      </c>
      <c r="J498" s="26">
        <f>VLOOKUP(A498,'Nouveaux seuils'!$B$7:$C$796,2,FALSE)</f>
        <v>10000000</v>
      </c>
      <c r="K498" s="27">
        <v>40000</v>
      </c>
      <c r="L498" s="27">
        <f>VLOOKUP(A498,'Anciens seuils'!$B$2:$D$786,3,FALSE)</f>
        <v>40000000000</v>
      </c>
      <c r="M498" s="27">
        <v>300000</v>
      </c>
      <c r="N498" s="27">
        <f>VLOOKUP(A498,'Nouveaux seuils'!$B$7:$F$796,5,FALSE)</f>
        <v>300000000000</v>
      </c>
      <c r="O498" s="28">
        <v>5</v>
      </c>
      <c r="P498" s="28">
        <v>0.5</v>
      </c>
      <c r="Q498" s="2">
        <v>3</v>
      </c>
      <c r="R498" s="2"/>
      <c r="S498" s="26">
        <v>100</v>
      </c>
      <c r="T498" s="26" t="str">
        <f>VLOOKUP(A498,'Nouveaux seuils'!$B$7:$E$796,3,FALSE)</f>
        <v>/</v>
      </c>
      <c r="U498" s="26" t="str">
        <f>VLOOKUP(A498,'Nouveaux seuils'!$B$7:$E$796,4,FALSE)</f>
        <v>/</v>
      </c>
      <c r="V498" s="30"/>
      <c r="W498" s="27" t="s">
        <v>200</v>
      </c>
      <c r="X498" s="27" t="s">
        <v>200</v>
      </c>
      <c r="Y498" s="27"/>
    </row>
    <row r="499" spans="1:25" ht="12.75" customHeight="1">
      <c r="A499" s="2" t="str">
        <f t="shared" si="15"/>
        <v>170Hf</v>
      </c>
      <c r="B499" s="2" t="str">
        <f t="shared" si="14"/>
        <v>Hf170</v>
      </c>
      <c r="C499" s="2" t="s">
        <v>2367</v>
      </c>
      <c r="D499" s="2" t="s">
        <v>77</v>
      </c>
      <c r="E499" s="2">
        <v>170</v>
      </c>
      <c r="F499" s="2"/>
      <c r="G499" s="2"/>
      <c r="H499" s="26">
        <v>1</v>
      </c>
      <c r="I499" s="26">
        <f>VLOOKUP(A499,'Anciens seuils'!$B$2:$D$786,2,FALSE)</f>
        <v>1000000</v>
      </c>
      <c r="J499" s="26">
        <f>VLOOKUP(A499,'Nouveaux seuils'!$B$7:$C$796,2,FALSE)</f>
        <v>1000000</v>
      </c>
      <c r="K499" s="27" t="s">
        <v>200</v>
      </c>
      <c r="L499" s="27" t="str">
        <f>VLOOKUP(A499,'Anciens seuils'!$B$2:$D$786,3,FALSE)</f>
        <v>NA</v>
      </c>
      <c r="M499" s="27" t="s">
        <v>200</v>
      </c>
      <c r="N499" s="27" t="str">
        <f>VLOOKUP(A499,'Nouveaux seuils'!$B$7:$F$796,5,FALSE)</f>
        <v>NA</v>
      </c>
      <c r="O499" s="28">
        <v>5</v>
      </c>
      <c r="P499" s="28">
        <v>0.5</v>
      </c>
      <c r="Q499" s="2">
        <v>3</v>
      </c>
      <c r="R499" s="2"/>
      <c r="S499" s="26">
        <v>100</v>
      </c>
      <c r="T499" s="26" t="str">
        <f>VLOOKUP(A499,'Nouveaux seuils'!$B$7:$E$796,3,FALSE)</f>
        <v>/</v>
      </c>
      <c r="U499" s="26" t="str">
        <f>VLOOKUP(A499,'Nouveaux seuils'!$B$7:$E$796,4,FALSE)</f>
        <v>/</v>
      </c>
      <c r="V499" s="30"/>
      <c r="W499" s="27" t="s">
        <v>200</v>
      </c>
      <c r="X499" s="27"/>
      <c r="Y499" s="27"/>
    </row>
    <row r="500" spans="1:25" ht="12.75" customHeight="1">
      <c r="A500" s="2" t="str">
        <f t="shared" si="15"/>
        <v>170Lu</v>
      </c>
      <c r="B500" s="2" t="str">
        <f t="shared" si="14"/>
        <v>Lu170</v>
      </c>
      <c r="C500" s="2" t="s">
        <v>2368</v>
      </c>
      <c r="D500" s="2" t="s">
        <v>76</v>
      </c>
      <c r="E500" s="2">
        <v>170</v>
      </c>
      <c r="F500" s="2"/>
      <c r="G500" s="2"/>
      <c r="H500" s="26">
        <v>1</v>
      </c>
      <c r="I500" s="26">
        <f>VLOOKUP(A500,'Anciens seuils'!$B$2:$D$786,2,FALSE)</f>
        <v>1000000</v>
      </c>
      <c r="J500" s="26">
        <f>VLOOKUP(A500,'Nouveaux seuils'!$B$7:$C$796,2,FALSE)</f>
        <v>1000000</v>
      </c>
      <c r="K500" s="27" t="s">
        <v>200</v>
      </c>
      <c r="L500" s="27" t="str">
        <f>VLOOKUP(A500,'Anciens seuils'!$B$2:$D$786,3,FALSE)</f>
        <v>NA</v>
      </c>
      <c r="M500" s="27" t="s">
        <v>200</v>
      </c>
      <c r="N500" s="27" t="str">
        <f>VLOOKUP(A500,'Nouveaux seuils'!$B$7:$F$796,5,FALSE)</f>
        <v>NA</v>
      </c>
      <c r="O500" s="28">
        <v>5</v>
      </c>
      <c r="P500" s="28">
        <v>0.5</v>
      </c>
      <c r="Q500" s="2">
        <v>3</v>
      </c>
      <c r="R500" s="2"/>
      <c r="S500" s="26">
        <v>10</v>
      </c>
      <c r="T500" s="26" t="str">
        <f>VLOOKUP(A500,'Nouveaux seuils'!$B$7:$E$796,3,FALSE)</f>
        <v>/</v>
      </c>
      <c r="U500" s="26" t="str">
        <f>VLOOKUP(A500,'Nouveaux seuils'!$B$7:$E$796,4,FALSE)</f>
        <v>/</v>
      </c>
      <c r="V500" s="30"/>
      <c r="W500" s="27" t="s">
        <v>200</v>
      </c>
      <c r="X500" s="27"/>
      <c r="Y500" s="27"/>
    </row>
    <row r="501" spans="1:25" ht="12.75" customHeight="1">
      <c r="A501" s="2" t="str">
        <f t="shared" si="15"/>
        <v>170Tm</v>
      </c>
      <c r="B501" s="2" t="str">
        <f t="shared" si="14"/>
        <v>Tm170</v>
      </c>
      <c r="C501" s="2" t="s">
        <v>2369</v>
      </c>
      <c r="D501" s="2" t="s">
        <v>74</v>
      </c>
      <c r="E501" s="2">
        <v>170</v>
      </c>
      <c r="F501" s="2"/>
      <c r="G501" s="2"/>
      <c r="H501" s="26">
        <v>1</v>
      </c>
      <c r="I501" s="26">
        <f>VLOOKUP(A501,'Anciens seuils'!$B$2:$D$786,2,FALSE)</f>
        <v>1000000</v>
      </c>
      <c r="J501" s="26">
        <f>VLOOKUP(A501,'Nouveaux seuils'!$B$7:$C$796,2,FALSE)</f>
        <v>1000000</v>
      </c>
      <c r="K501" s="27">
        <v>30000</v>
      </c>
      <c r="L501" s="27">
        <f>VLOOKUP(A501,'Anciens seuils'!$B$2:$D$786,3,FALSE)</f>
        <v>30000000000</v>
      </c>
      <c r="M501" s="27">
        <v>20000000</v>
      </c>
      <c r="N501" s="27">
        <f>VLOOKUP(A501,'Nouveaux seuils'!$B$7:$F$796,5,FALSE)</f>
        <v>20000000000000</v>
      </c>
      <c r="O501" s="28">
        <v>5</v>
      </c>
      <c r="P501" s="28">
        <v>0.5</v>
      </c>
      <c r="Q501" s="2">
        <v>3</v>
      </c>
      <c r="R501" s="2"/>
      <c r="S501" s="26">
        <v>1000</v>
      </c>
      <c r="T501" s="26">
        <f>VLOOKUP(A501,'Nouveaux seuils'!$B$7:$E$796,3,FALSE)</f>
        <v>100</v>
      </c>
      <c r="U501" s="26">
        <f>VLOOKUP(A501,'Nouveaux seuils'!$B$7:$E$796,4,FALSE)</f>
        <v>1000</v>
      </c>
      <c r="V501" s="30"/>
      <c r="W501" s="27" t="s">
        <v>200</v>
      </c>
      <c r="X501" s="27" t="s">
        <v>200</v>
      </c>
      <c r="Y501" s="27"/>
    </row>
    <row r="502" spans="1:25" ht="12.75" customHeight="1">
      <c r="A502" s="2" t="str">
        <f t="shared" si="15"/>
        <v>171Er</v>
      </c>
      <c r="B502" s="2" t="str">
        <f t="shared" si="14"/>
        <v>Er171</v>
      </c>
      <c r="C502" s="2" t="s">
        <v>2370</v>
      </c>
      <c r="D502" s="2" t="s">
        <v>73</v>
      </c>
      <c r="E502" s="2">
        <v>171</v>
      </c>
      <c r="F502" s="2"/>
      <c r="G502" s="2"/>
      <c r="H502" s="26">
        <v>1</v>
      </c>
      <c r="I502" s="26">
        <f>VLOOKUP(A502,'Anciens seuils'!$B$2:$D$786,2,FALSE)</f>
        <v>1000000</v>
      </c>
      <c r="J502" s="26">
        <f>VLOOKUP(A502,'Nouveaux seuils'!$B$7:$C$796,2,FALSE)</f>
        <v>1000000</v>
      </c>
      <c r="K502" s="27">
        <v>8000</v>
      </c>
      <c r="L502" s="27">
        <f>VLOOKUP(A502,'Anciens seuils'!$B$2:$D$786,3,FALSE)</f>
        <v>8000000000</v>
      </c>
      <c r="M502" s="27">
        <v>200000</v>
      </c>
      <c r="N502" s="27">
        <f>VLOOKUP(A502,'Nouveaux seuils'!$B$7:$F$796,5,FALSE)</f>
        <v>200000000000</v>
      </c>
      <c r="O502" s="28">
        <v>5</v>
      </c>
      <c r="P502" s="28">
        <v>0.5</v>
      </c>
      <c r="Q502" s="2">
        <v>3</v>
      </c>
      <c r="R502" s="2"/>
      <c r="S502" s="26">
        <v>100</v>
      </c>
      <c r="T502" s="26">
        <f>VLOOKUP(A502,'Nouveaux seuils'!$B$7:$E$796,3,FALSE)</f>
        <v>100</v>
      </c>
      <c r="U502" s="26">
        <f>VLOOKUP(A502,'Nouveaux seuils'!$B$7:$E$796,4,FALSE)</f>
        <v>100</v>
      </c>
      <c r="V502" s="30"/>
      <c r="W502" s="27" t="s">
        <v>200</v>
      </c>
      <c r="X502" s="27" t="s">
        <v>200</v>
      </c>
      <c r="Y502" s="27"/>
    </row>
    <row r="503" spans="1:25" ht="12.75" customHeight="1">
      <c r="A503" s="2" t="str">
        <f t="shared" si="15"/>
        <v>171Lu</v>
      </c>
      <c r="B503" s="2" t="str">
        <f t="shared" si="14"/>
        <v>Lu171</v>
      </c>
      <c r="C503" s="2" t="s">
        <v>2371</v>
      </c>
      <c r="D503" s="2" t="s">
        <v>76</v>
      </c>
      <c r="E503" s="2">
        <v>171</v>
      </c>
      <c r="F503" s="2"/>
      <c r="G503" s="2"/>
      <c r="H503" s="26">
        <v>1</v>
      </c>
      <c r="I503" s="26">
        <f>VLOOKUP(A503,'Anciens seuils'!$B$2:$D$786,2,FALSE)</f>
        <v>1000000</v>
      </c>
      <c r="J503" s="26">
        <f>VLOOKUP(A503,'Nouveaux seuils'!$B$7:$C$796,2,FALSE)</f>
        <v>1000000</v>
      </c>
      <c r="K503" s="27" t="s">
        <v>200</v>
      </c>
      <c r="L503" s="27" t="str">
        <f>VLOOKUP(A503,'Anciens seuils'!$B$2:$D$786,3,FALSE)</f>
        <v>NA</v>
      </c>
      <c r="M503" s="27" t="s">
        <v>200</v>
      </c>
      <c r="N503" s="27" t="str">
        <f>VLOOKUP(A503,'Nouveaux seuils'!$B$7:$F$796,5,FALSE)</f>
        <v>NA</v>
      </c>
      <c r="O503" s="28">
        <v>5</v>
      </c>
      <c r="P503" s="28">
        <v>0.5</v>
      </c>
      <c r="Q503" s="2">
        <v>3</v>
      </c>
      <c r="R503" s="2"/>
      <c r="S503" s="26">
        <v>10</v>
      </c>
      <c r="T503" s="26" t="str">
        <f>VLOOKUP(A503,'Nouveaux seuils'!$B$7:$E$796,3,FALSE)</f>
        <v>/</v>
      </c>
      <c r="U503" s="26" t="str">
        <f>VLOOKUP(A503,'Nouveaux seuils'!$B$7:$E$796,4,FALSE)</f>
        <v>/</v>
      </c>
      <c r="V503" s="30"/>
      <c r="W503" s="27" t="s">
        <v>200</v>
      </c>
      <c r="X503" s="27"/>
      <c r="Y503" s="27"/>
    </row>
    <row r="504" spans="1:25" ht="12.75" customHeight="1">
      <c r="A504" s="2" t="str">
        <f t="shared" si="15"/>
        <v>171Tm</v>
      </c>
      <c r="B504" s="2" t="str">
        <f t="shared" si="14"/>
        <v>Tm171</v>
      </c>
      <c r="C504" s="2" t="s">
        <v>2372</v>
      </c>
      <c r="D504" s="2" t="s">
        <v>74</v>
      </c>
      <c r="E504" s="2">
        <v>171</v>
      </c>
      <c r="F504" s="2"/>
      <c r="G504" s="2"/>
      <c r="H504" s="26">
        <v>100</v>
      </c>
      <c r="I504" s="26">
        <f>VLOOKUP(A504,'Anciens seuils'!$B$2:$D$786,2,FALSE)</f>
        <v>100000000</v>
      </c>
      <c r="J504" s="26">
        <f>VLOOKUP(A504,'Nouveaux seuils'!$B$7:$C$796,2,FALSE)</f>
        <v>100000000</v>
      </c>
      <c r="K504" s="27">
        <v>400000</v>
      </c>
      <c r="L504" s="27">
        <f>VLOOKUP(A504,'Anciens seuils'!$B$2:$D$786,3,FALSE)</f>
        <v>400000000000</v>
      </c>
      <c r="M504" s="27">
        <v>300000000</v>
      </c>
      <c r="N504" s="27">
        <f>VLOOKUP(A504,'Nouveaux seuils'!$B$7:$F$796,5,FALSE)</f>
        <v>300000000000000</v>
      </c>
      <c r="O504" s="28">
        <v>5</v>
      </c>
      <c r="P504" s="28">
        <v>0.5</v>
      </c>
      <c r="Q504" s="2">
        <v>3</v>
      </c>
      <c r="R504" s="2"/>
      <c r="S504" s="26">
        <v>10000</v>
      </c>
      <c r="T504" s="26">
        <f>VLOOKUP(A504,'Nouveaux seuils'!$B$7:$E$796,3,FALSE)</f>
        <v>1000</v>
      </c>
      <c r="U504" s="26">
        <f>VLOOKUP(A504,'Nouveaux seuils'!$B$7:$E$796,4,FALSE)</f>
        <v>10000</v>
      </c>
      <c r="V504" s="30"/>
      <c r="W504" s="27" t="s">
        <v>200</v>
      </c>
      <c r="X504" s="27" t="s">
        <v>200</v>
      </c>
      <c r="Y504" s="27"/>
    </row>
    <row r="505" spans="1:25" ht="12.75" customHeight="1">
      <c r="A505" s="2" t="str">
        <f t="shared" si="15"/>
        <v>172Er</v>
      </c>
      <c r="B505" s="2" t="str">
        <f t="shared" si="14"/>
        <v>Er172</v>
      </c>
      <c r="C505" s="2" t="s">
        <v>2373</v>
      </c>
      <c r="D505" s="2" t="s">
        <v>73</v>
      </c>
      <c r="E505" s="2">
        <v>172</v>
      </c>
      <c r="F505" s="2"/>
      <c r="G505" s="2"/>
      <c r="H505" s="26">
        <v>1</v>
      </c>
      <c r="I505" s="26">
        <f>VLOOKUP(A505,'Anciens seuils'!$B$2:$D$786,2,FALSE)</f>
        <v>1000000</v>
      </c>
      <c r="J505" s="26">
        <f>VLOOKUP(A505,'Nouveaux seuils'!$B$7:$C$796,2,FALSE)</f>
        <v>1000000</v>
      </c>
      <c r="K505" s="27" t="s">
        <v>200</v>
      </c>
      <c r="L505" s="27" t="str">
        <f>VLOOKUP(A505,'Anciens seuils'!$B$2:$D$786,3,FALSE)</f>
        <v>NA</v>
      </c>
      <c r="M505" s="27" t="s">
        <v>200</v>
      </c>
      <c r="N505" s="27" t="str">
        <f>VLOOKUP(A505,'Nouveaux seuils'!$B$7:$F$796,5,FALSE)</f>
        <v>NA</v>
      </c>
      <c r="O505" s="28">
        <v>5</v>
      </c>
      <c r="P505" s="28">
        <v>0.5</v>
      </c>
      <c r="Q505" s="2">
        <v>3</v>
      </c>
      <c r="R505" s="2"/>
      <c r="S505" s="26">
        <v>100</v>
      </c>
      <c r="T505" s="26" t="str">
        <f>VLOOKUP(A505,'Nouveaux seuils'!$B$7:$E$796,3,FALSE)</f>
        <v>/</v>
      </c>
      <c r="U505" s="26" t="str">
        <f>VLOOKUP(A505,'Nouveaux seuils'!$B$7:$E$796,4,FALSE)</f>
        <v>/</v>
      </c>
      <c r="V505" s="30"/>
      <c r="W505" s="27" t="s">
        <v>200</v>
      </c>
      <c r="X505" s="27"/>
      <c r="Y505" s="27"/>
    </row>
    <row r="506" spans="1:25" ht="12.75" customHeight="1">
      <c r="A506" s="2" t="str">
        <f t="shared" si="15"/>
        <v>172Hf</v>
      </c>
      <c r="B506" s="2" t="str">
        <f t="shared" si="14"/>
        <v>Hf172</v>
      </c>
      <c r="C506" s="2" t="s">
        <v>2374</v>
      </c>
      <c r="D506" s="2" t="s">
        <v>77</v>
      </c>
      <c r="E506" s="2">
        <v>172</v>
      </c>
      <c r="F506" s="2"/>
      <c r="G506" s="2"/>
      <c r="H506" s="26">
        <v>1</v>
      </c>
      <c r="I506" s="26">
        <f>VLOOKUP(A506,'Anciens seuils'!$B$2:$D$786,2,FALSE)</f>
        <v>1000000</v>
      </c>
      <c r="J506" s="26">
        <f>VLOOKUP(A506,'Nouveaux seuils'!$B$7:$C$796,2,FALSE)</f>
        <v>1000000</v>
      </c>
      <c r="K506" s="27">
        <v>6000</v>
      </c>
      <c r="L506" s="27">
        <v>6000000000</v>
      </c>
      <c r="M506" s="27">
        <v>40000</v>
      </c>
      <c r="N506" s="27">
        <f>VLOOKUP(A506,'Nouveaux seuils'!$B$7:$F$796,5,FALSE)</f>
        <v>40000000000</v>
      </c>
      <c r="O506" s="28">
        <v>5</v>
      </c>
      <c r="P506" s="28">
        <v>0.05</v>
      </c>
      <c r="Q506" s="2">
        <v>2</v>
      </c>
      <c r="R506" s="2" t="s">
        <v>17</v>
      </c>
      <c r="S506" s="26">
        <v>10</v>
      </c>
      <c r="T506" s="26" t="str">
        <f>VLOOKUP(A506,'Nouveaux seuils'!$B$7:$E$796,3,FALSE)</f>
        <v>/</v>
      </c>
      <c r="U506" s="26" t="str">
        <f>VLOOKUP(A506,'Nouveaux seuils'!$B$7:$E$796,4,FALSE)</f>
        <v>/</v>
      </c>
      <c r="V506" s="30"/>
      <c r="W506" s="27" t="s">
        <v>129</v>
      </c>
      <c r="X506" s="27" t="s">
        <v>200</v>
      </c>
      <c r="Y506" s="27"/>
    </row>
    <row r="507" spans="1:25" ht="12.75" customHeight="1">
      <c r="A507" s="2" t="str">
        <f t="shared" si="15"/>
        <v>172Lu</v>
      </c>
      <c r="B507" s="2" t="str">
        <f t="shared" si="14"/>
        <v>Lu172</v>
      </c>
      <c r="C507" s="2" t="s">
        <v>2375</v>
      </c>
      <c r="D507" s="2" t="s">
        <v>76</v>
      </c>
      <c r="E507" s="2">
        <v>172</v>
      </c>
      <c r="F507" s="2"/>
      <c r="G507" s="2"/>
      <c r="H507" s="26">
        <v>1</v>
      </c>
      <c r="I507" s="26">
        <f>VLOOKUP(A507,'Anciens seuils'!$B$2:$D$786,2,FALSE)</f>
        <v>1000000</v>
      </c>
      <c r="J507" s="26">
        <f>VLOOKUP(A507,'Nouveaux seuils'!$B$7:$C$796,2,FALSE)</f>
        <v>1000000</v>
      </c>
      <c r="K507" s="27">
        <v>6000</v>
      </c>
      <c r="L507" s="27">
        <f>VLOOKUP(A507,'Anciens seuils'!$B$2:$D$786,3,FALSE)</f>
        <v>6000000000</v>
      </c>
      <c r="M507" s="27">
        <v>40000</v>
      </c>
      <c r="N507" s="27">
        <f>VLOOKUP(A507,'Nouveaux seuils'!$B$7:$F$796,5,FALSE)</f>
        <v>40000000000</v>
      </c>
      <c r="O507" s="28">
        <v>5</v>
      </c>
      <c r="P507" s="28">
        <v>0.5</v>
      </c>
      <c r="Q507" s="2">
        <v>3</v>
      </c>
      <c r="R507" s="2"/>
      <c r="S507" s="26">
        <v>10</v>
      </c>
      <c r="T507" s="26" t="str">
        <f>VLOOKUP(A507,'Nouveaux seuils'!$B$7:$E$796,3,FALSE)</f>
        <v>/</v>
      </c>
      <c r="U507" s="26" t="str">
        <f>VLOOKUP(A507,'Nouveaux seuils'!$B$7:$E$796,4,FALSE)</f>
        <v>/</v>
      </c>
      <c r="V507" s="30"/>
      <c r="W507" s="27" t="s">
        <v>200</v>
      </c>
      <c r="X507" s="27" t="s">
        <v>200</v>
      </c>
      <c r="Y507" s="27"/>
    </row>
    <row r="508" spans="1:25" ht="12.75" customHeight="1">
      <c r="A508" s="2" t="str">
        <f t="shared" si="15"/>
        <v>172Ta</v>
      </c>
      <c r="B508" s="2" t="str">
        <f t="shared" si="14"/>
        <v>Ta172</v>
      </c>
      <c r="C508" s="2" t="s">
        <v>2376</v>
      </c>
      <c r="D508" s="2" t="s">
        <v>78</v>
      </c>
      <c r="E508" s="2">
        <v>172</v>
      </c>
      <c r="F508" s="2"/>
      <c r="G508" s="2"/>
      <c r="H508" s="26">
        <v>1</v>
      </c>
      <c r="I508" s="26">
        <f>VLOOKUP(A508,'Anciens seuils'!$B$2:$D$786,2,FALSE)</f>
        <v>1000000</v>
      </c>
      <c r="J508" s="26">
        <f>VLOOKUP(A508,'Nouveaux seuils'!$B$7:$C$796,2,FALSE)</f>
        <v>1000000</v>
      </c>
      <c r="K508" s="27" t="s">
        <v>200</v>
      </c>
      <c r="L508" s="27" t="str">
        <f>VLOOKUP(A508,'Anciens seuils'!$B$2:$D$786,3,FALSE)</f>
        <v>NA</v>
      </c>
      <c r="M508" s="27" t="s">
        <v>200</v>
      </c>
      <c r="N508" s="27" t="str">
        <f>VLOOKUP(A508,'Nouveaux seuils'!$B$7:$F$796,5,FALSE)</f>
        <v>NA</v>
      </c>
      <c r="O508" s="28">
        <v>50</v>
      </c>
      <c r="P508" s="28">
        <v>5</v>
      </c>
      <c r="Q508" s="2">
        <v>4</v>
      </c>
      <c r="R508" s="2"/>
      <c r="S508" s="26">
        <v>10</v>
      </c>
      <c r="T508" s="26" t="str">
        <f>VLOOKUP(A508,'Nouveaux seuils'!$B$7:$E$796,3,FALSE)</f>
        <v>/</v>
      </c>
      <c r="U508" s="26" t="str">
        <f>VLOOKUP(A508,'Nouveaux seuils'!$B$7:$E$796,4,FALSE)</f>
        <v>/</v>
      </c>
      <c r="V508" s="30"/>
      <c r="W508" s="27" t="s">
        <v>200</v>
      </c>
      <c r="X508" s="27"/>
      <c r="Y508" s="27"/>
    </row>
    <row r="509" spans="1:25" ht="12.75" customHeight="1">
      <c r="A509" s="2" t="str">
        <f t="shared" si="15"/>
        <v>172Tm</v>
      </c>
      <c r="B509" s="2" t="str">
        <f t="shared" si="14"/>
        <v>Tm172</v>
      </c>
      <c r="C509" s="2" t="s">
        <v>2377</v>
      </c>
      <c r="D509" s="2" t="s">
        <v>74</v>
      </c>
      <c r="E509" s="2">
        <v>172</v>
      </c>
      <c r="F509" s="2"/>
      <c r="G509" s="2"/>
      <c r="H509" s="26">
        <v>1</v>
      </c>
      <c r="I509" s="26">
        <f>VLOOKUP(A509,'Anciens seuils'!$B$2:$D$786,2,FALSE)</f>
        <v>1000000</v>
      </c>
      <c r="J509" s="26">
        <f>VLOOKUP(A509,'Nouveaux seuils'!$B$7:$C$796,2,FALSE)</f>
        <v>1000000</v>
      </c>
      <c r="K509" s="27" t="s">
        <v>200</v>
      </c>
      <c r="L509" s="27" t="str">
        <f>VLOOKUP(A509,'Anciens seuils'!$B$2:$D$786,3,FALSE)</f>
        <v>NA</v>
      </c>
      <c r="M509" s="27" t="s">
        <v>200</v>
      </c>
      <c r="N509" s="27" t="str">
        <f>VLOOKUP(A509,'Nouveaux seuils'!$B$7:$F$796,5,FALSE)</f>
        <v>NA</v>
      </c>
      <c r="O509" s="28">
        <v>5</v>
      </c>
      <c r="P509" s="28">
        <v>0.5</v>
      </c>
      <c r="Q509" s="2">
        <v>3</v>
      </c>
      <c r="R509" s="2"/>
      <c r="S509" s="26">
        <v>100</v>
      </c>
      <c r="T509" s="26" t="str">
        <f>VLOOKUP(A509,'Nouveaux seuils'!$B$7:$E$796,3,FALSE)</f>
        <v>/</v>
      </c>
      <c r="U509" s="26" t="str">
        <f>VLOOKUP(A509,'Nouveaux seuils'!$B$7:$E$796,4,FALSE)</f>
        <v>/</v>
      </c>
      <c r="V509" s="30"/>
      <c r="W509" s="27" t="s">
        <v>200</v>
      </c>
      <c r="X509" s="27"/>
      <c r="Y509" s="27"/>
    </row>
    <row r="510" spans="1:25" ht="12.75" customHeight="1">
      <c r="A510" s="2" t="str">
        <f t="shared" si="15"/>
        <v>173Hf</v>
      </c>
      <c r="B510" s="2" t="str">
        <f t="shared" si="14"/>
        <v>Hf173</v>
      </c>
      <c r="C510" s="2" t="s">
        <v>2378</v>
      </c>
      <c r="D510" s="2" t="s">
        <v>77</v>
      </c>
      <c r="E510" s="2">
        <v>173</v>
      </c>
      <c r="F510" s="2"/>
      <c r="G510" s="2"/>
      <c r="H510" s="26">
        <v>1</v>
      </c>
      <c r="I510" s="26">
        <f>VLOOKUP(A510,'Anciens seuils'!$B$2:$D$786,2,FALSE)</f>
        <v>1000000</v>
      </c>
      <c r="J510" s="26">
        <f>VLOOKUP(A510,'Nouveaux seuils'!$B$7:$C$796,2,FALSE)</f>
        <v>1000000</v>
      </c>
      <c r="K510" s="27" t="s">
        <v>200</v>
      </c>
      <c r="L510" s="27" t="str">
        <f>VLOOKUP(A510,'Anciens seuils'!$B$2:$D$786,3,FALSE)</f>
        <v>NA</v>
      </c>
      <c r="M510" s="27" t="s">
        <v>200</v>
      </c>
      <c r="N510" s="27" t="str">
        <f>VLOOKUP(A510,'Nouveaux seuils'!$B$7:$F$796,5,FALSE)</f>
        <v>NA</v>
      </c>
      <c r="O510" s="28">
        <v>5</v>
      </c>
      <c r="P510" s="28">
        <v>0.5</v>
      </c>
      <c r="Q510" s="2">
        <v>3</v>
      </c>
      <c r="R510" s="2"/>
      <c r="S510" s="26">
        <v>100</v>
      </c>
      <c r="T510" s="26" t="str">
        <f>VLOOKUP(A510,'Nouveaux seuils'!$B$7:$E$796,3,FALSE)</f>
        <v>/</v>
      </c>
      <c r="U510" s="26" t="str">
        <f>VLOOKUP(A510,'Nouveaux seuils'!$B$7:$E$796,4,FALSE)</f>
        <v>/</v>
      </c>
      <c r="V510" s="30"/>
      <c r="W510" s="27" t="s">
        <v>200</v>
      </c>
      <c r="X510" s="27"/>
      <c r="Y510" s="27"/>
    </row>
    <row r="511" spans="1:25" ht="12.75" customHeight="1">
      <c r="A511" s="2" t="str">
        <f t="shared" si="15"/>
        <v>173Lu</v>
      </c>
      <c r="B511" s="2" t="str">
        <f t="shared" si="14"/>
        <v>Lu173</v>
      </c>
      <c r="C511" s="2" t="s">
        <v>2379</v>
      </c>
      <c r="D511" s="2" t="s">
        <v>76</v>
      </c>
      <c r="E511" s="2">
        <v>173</v>
      </c>
      <c r="F511" s="2"/>
      <c r="G511" s="2"/>
      <c r="H511" s="26">
        <v>10</v>
      </c>
      <c r="I511" s="26">
        <f>VLOOKUP(A511,'Anciens seuils'!$B$2:$D$786,2,FALSE)</f>
        <v>10000000</v>
      </c>
      <c r="J511" s="26">
        <f>VLOOKUP(A511,'Nouveaux seuils'!$B$7:$C$796,2,FALSE)</f>
        <v>10000000</v>
      </c>
      <c r="K511" s="27">
        <v>80000</v>
      </c>
      <c r="L511" s="27">
        <f>VLOOKUP(A511,'Anciens seuils'!$B$2:$D$786,3,FALSE)</f>
        <v>80000000000</v>
      </c>
      <c r="M511" s="27">
        <v>900000</v>
      </c>
      <c r="N511" s="27">
        <f>VLOOKUP(A511,'Nouveaux seuils'!$B$7:$F$796,5,FALSE)</f>
        <v>900000000000</v>
      </c>
      <c r="O511" s="28">
        <v>5</v>
      </c>
      <c r="P511" s="28">
        <v>0.5</v>
      </c>
      <c r="Q511" s="2">
        <v>3</v>
      </c>
      <c r="R511" s="2"/>
      <c r="S511" s="26">
        <v>100</v>
      </c>
      <c r="T511" s="26" t="str">
        <f>VLOOKUP(A511,'Nouveaux seuils'!$B$7:$E$796,3,FALSE)</f>
        <v>/</v>
      </c>
      <c r="U511" s="26" t="str">
        <f>VLOOKUP(A511,'Nouveaux seuils'!$B$7:$E$796,4,FALSE)</f>
        <v>/</v>
      </c>
      <c r="V511" s="30"/>
      <c r="W511" s="27" t="s">
        <v>200</v>
      </c>
      <c r="X511" s="27" t="s">
        <v>200</v>
      </c>
      <c r="Y511" s="27"/>
    </row>
    <row r="512" spans="1:25" ht="12.75" customHeight="1">
      <c r="A512" s="2" t="str">
        <f t="shared" si="15"/>
        <v>173Ta</v>
      </c>
      <c r="B512" s="2" t="str">
        <f t="shared" si="14"/>
        <v>Ta173</v>
      </c>
      <c r="C512" s="2" t="s">
        <v>2380</v>
      </c>
      <c r="D512" s="2" t="s">
        <v>78</v>
      </c>
      <c r="E512" s="2">
        <v>173</v>
      </c>
      <c r="F512" s="2"/>
      <c r="G512" s="2"/>
      <c r="H512" s="26">
        <v>1</v>
      </c>
      <c r="I512" s="26">
        <f>VLOOKUP(A512,'Anciens seuils'!$B$2:$D$786,2,FALSE)</f>
        <v>1000000</v>
      </c>
      <c r="J512" s="26">
        <f>VLOOKUP(A512,'Nouveaux seuils'!$B$7:$C$796,2,FALSE)</f>
        <v>1000000</v>
      </c>
      <c r="K512" s="27" t="s">
        <v>200</v>
      </c>
      <c r="L512" s="27" t="str">
        <f>VLOOKUP(A512,'Anciens seuils'!$B$2:$D$786,3,FALSE)</f>
        <v>NA</v>
      </c>
      <c r="M512" s="27" t="s">
        <v>200</v>
      </c>
      <c r="N512" s="27" t="str">
        <f>VLOOKUP(A512,'Nouveaux seuils'!$B$7:$F$796,5,FALSE)</f>
        <v>NA</v>
      </c>
      <c r="O512" s="28">
        <v>50</v>
      </c>
      <c r="P512" s="28">
        <v>5</v>
      </c>
      <c r="Q512" s="2">
        <v>4</v>
      </c>
      <c r="R512" s="2"/>
      <c r="S512" s="26">
        <v>10</v>
      </c>
      <c r="T512" s="26" t="str">
        <f>VLOOKUP(A512,'Nouveaux seuils'!$B$7:$E$796,3,FALSE)</f>
        <v>/</v>
      </c>
      <c r="U512" s="26" t="str">
        <f>VLOOKUP(A512,'Nouveaux seuils'!$B$7:$E$796,4,FALSE)</f>
        <v>/</v>
      </c>
      <c r="V512" s="30"/>
      <c r="W512" s="27" t="s">
        <v>200</v>
      </c>
      <c r="X512" s="27"/>
      <c r="Y512" s="27"/>
    </row>
    <row r="513" spans="1:25" ht="12.75" customHeight="1">
      <c r="A513" s="2" t="str">
        <f t="shared" si="15"/>
        <v>173Tm</v>
      </c>
      <c r="B513" s="2" t="str">
        <f t="shared" si="14"/>
        <v>Tm173</v>
      </c>
      <c r="C513" s="2" t="s">
        <v>2381</v>
      </c>
      <c r="D513" s="2" t="s">
        <v>74</v>
      </c>
      <c r="E513" s="2">
        <v>173</v>
      </c>
      <c r="F513" s="2"/>
      <c r="G513" s="2"/>
      <c r="H513" s="26">
        <v>1</v>
      </c>
      <c r="I513" s="26">
        <f>VLOOKUP(A513,'Anciens seuils'!$B$2:$D$786,2,FALSE)</f>
        <v>1000000</v>
      </c>
      <c r="J513" s="26">
        <f>VLOOKUP(A513,'Nouveaux seuils'!$B$7:$C$796,2,FALSE)</f>
        <v>1000000</v>
      </c>
      <c r="K513" s="27" t="s">
        <v>200</v>
      </c>
      <c r="L513" s="27" t="str">
        <f>VLOOKUP(A513,'Anciens seuils'!$B$2:$D$786,3,FALSE)</f>
        <v>NA</v>
      </c>
      <c r="M513" s="27" t="s">
        <v>200</v>
      </c>
      <c r="N513" s="27" t="str">
        <f>VLOOKUP(A513,'Nouveaux seuils'!$B$7:$F$796,5,FALSE)</f>
        <v>NA</v>
      </c>
      <c r="O513" s="28">
        <v>5</v>
      </c>
      <c r="P513" s="28">
        <v>0.5</v>
      </c>
      <c r="Q513" s="2">
        <v>3</v>
      </c>
      <c r="R513" s="2"/>
      <c r="S513" s="26">
        <v>100</v>
      </c>
      <c r="T513" s="26" t="str">
        <f>VLOOKUP(A513,'Nouveaux seuils'!$B$7:$E$796,3,FALSE)</f>
        <v>/</v>
      </c>
      <c r="U513" s="26" t="str">
        <f>VLOOKUP(A513,'Nouveaux seuils'!$B$7:$E$796,4,FALSE)</f>
        <v>/</v>
      </c>
      <c r="V513" s="30"/>
      <c r="W513" s="27" t="s">
        <v>200</v>
      </c>
      <c r="X513" s="27"/>
      <c r="Y513" s="27"/>
    </row>
    <row r="514" spans="1:25" ht="12.75" customHeight="1">
      <c r="A514" s="2" t="str">
        <f t="shared" si="15"/>
        <v>174Lu m</v>
      </c>
      <c r="B514" s="2" t="str">
        <f t="shared" ref="B514:B577" si="16">TRIM($D514&amp;$E514&amp;" " &amp;$F514&amp;" " &amp;$G514)</f>
        <v>Lu174 m</v>
      </c>
      <c r="C514" s="2" t="s">
        <v>2382</v>
      </c>
      <c r="D514" s="2" t="s">
        <v>76</v>
      </c>
      <c r="E514" s="2">
        <v>174</v>
      </c>
      <c r="F514" s="2" t="s">
        <v>156</v>
      </c>
      <c r="G514" s="2"/>
      <c r="H514" s="26">
        <v>10</v>
      </c>
      <c r="I514" s="26">
        <f>VLOOKUP(A514,'Anciens seuils'!$B$2:$D$786,2,FALSE)</f>
        <v>10000000</v>
      </c>
      <c r="J514" s="26">
        <f>VLOOKUP(A514,'Nouveaux seuils'!$B$7:$C$796,2,FALSE)</f>
        <v>10000000</v>
      </c>
      <c r="K514" s="27">
        <v>200000</v>
      </c>
      <c r="L514" s="27">
        <f>VLOOKUP(A514,'Anciens seuils'!$B$2:$D$786,3,FALSE)</f>
        <v>200000000000</v>
      </c>
      <c r="M514" s="27">
        <v>600000</v>
      </c>
      <c r="N514" s="27">
        <f>VLOOKUP(A514,'Nouveaux seuils'!$B$7:$F$796,5,FALSE)</f>
        <v>600000000000</v>
      </c>
      <c r="O514" s="28">
        <v>5</v>
      </c>
      <c r="P514" s="28">
        <v>0.5</v>
      </c>
      <c r="Q514" s="2">
        <v>3</v>
      </c>
      <c r="R514" s="2"/>
      <c r="S514" s="26">
        <v>100</v>
      </c>
      <c r="T514" s="26" t="str">
        <f>VLOOKUP(A514,'Nouveaux seuils'!$B$7:$E$796,3,FALSE)</f>
        <v>/</v>
      </c>
      <c r="U514" s="26" t="str">
        <f>VLOOKUP(A514,'Nouveaux seuils'!$B$7:$E$796,4,FALSE)</f>
        <v>/</v>
      </c>
      <c r="V514" s="30"/>
      <c r="W514" s="27" t="s">
        <v>200</v>
      </c>
      <c r="X514" s="27" t="s">
        <v>200</v>
      </c>
      <c r="Y514" s="27"/>
    </row>
    <row r="515" spans="1:25" ht="12.75" customHeight="1">
      <c r="A515" s="2" t="str">
        <f t="shared" ref="A515:A536" si="17">TRIM(E515&amp;D515&amp;" " &amp;F515&amp;" " &amp;G515)</f>
        <v>174Lu</v>
      </c>
      <c r="B515" s="2" t="str">
        <f t="shared" si="16"/>
        <v>Lu174</v>
      </c>
      <c r="C515" s="2" t="s">
        <v>2383</v>
      </c>
      <c r="D515" s="2" t="s">
        <v>76</v>
      </c>
      <c r="E515" s="2">
        <v>174</v>
      </c>
      <c r="F515" s="2"/>
      <c r="G515" s="2"/>
      <c r="H515" s="26">
        <v>10</v>
      </c>
      <c r="I515" s="26">
        <f>VLOOKUP(A515,'Anciens seuils'!$B$2:$D$786,2,FALSE)</f>
        <v>10000000</v>
      </c>
      <c r="J515" s="26">
        <f>VLOOKUP(A515,'Nouveaux seuils'!$B$7:$C$796,2,FALSE)</f>
        <v>10000000</v>
      </c>
      <c r="K515" s="27">
        <v>90000</v>
      </c>
      <c r="L515" s="27">
        <f>VLOOKUP(A515,'Anciens seuils'!$B$2:$D$786,3,FALSE)</f>
        <v>90000000000</v>
      </c>
      <c r="M515" s="27">
        <v>800000</v>
      </c>
      <c r="N515" s="27">
        <f>VLOOKUP(A515,'Nouveaux seuils'!$B$7:$F$796,5,FALSE)</f>
        <v>800000000000</v>
      </c>
      <c r="O515" s="28">
        <v>5</v>
      </c>
      <c r="P515" s="28">
        <v>0.05</v>
      </c>
      <c r="Q515" s="2">
        <v>2</v>
      </c>
      <c r="R515" s="2"/>
      <c r="S515" s="26">
        <v>100</v>
      </c>
      <c r="T515" s="26" t="str">
        <f>VLOOKUP(A515,'Nouveaux seuils'!$B$7:$E$796,3,FALSE)</f>
        <v>/</v>
      </c>
      <c r="U515" s="26" t="str">
        <f>VLOOKUP(A515,'Nouveaux seuils'!$B$7:$E$796,4,FALSE)</f>
        <v>/</v>
      </c>
      <c r="V515" s="30"/>
      <c r="W515" s="27" t="s">
        <v>200</v>
      </c>
      <c r="X515" s="27" t="s">
        <v>200</v>
      </c>
      <c r="Y515" s="27"/>
    </row>
    <row r="516" spans="1:25" ht="12.75" customHeight="1">
      <c r="A516" s="2" t="str">
        <f t="shared" si="17"/>
        <v>174Ta</v>
      </c>
      <c r="B516" s="2" t="str">
        <f t="shared" si="16"/>
        <v>Ta174</v>
      </c>
      <c r="C516" s="2" t="s">
        <v>2384</v>
      </c>
      <c r="D516" s="2" t="s">
        <v>78</v>
      </c>
      <c r="E516" s="2">
        <v>174</v>
      </c>
      <c r="F516" s="2"/>
      <c r="G516" s="2"/>
      <c r="H516" s="26">
        <v>1</v>
      </c>
      <c r="I516" s="26">
        <f>VLOOKUP(A516,'Anciens seuils'!$B$2:$D$786,2,FALSE)</f>
        <v>1000000</v>
      </c>
      <c r="J516" s="26">
        <f>VLOOKUP(A516,'Nouveaux seuils'!$B$7:$C$796,2,FALSE)</f>
        <v>1000000</v>
      </c>
      <c r="K516" s="27" t="s">
        <v>200</v>
      </c>
      <c r="L516" s="27" t="str">
        <f>VLOOKUP(A516,'Anciens seuils'!$B$2:$D$786,3,FALSE)</f>
        <v>NA</v>
      </c>
      <c r="M516" s="27" t="s">
        <v>200</v>
      </c>
      <c r="N516" s="27" t="str">
        <f>VLOOKUP(A516,'Nouveaux seuils'!$B$7:$F$796,5,FALSE)</f>
        <v>NA</v>
      </c>
      <c r="O516" s="28">
        <v>50</v>
      </c>
      <c r="P516" s="28">
        <v>5</v>
      </c>
      <c r="Q516" s="2">
        <v>4</v>
      </c>
      <c r="R516" s="2"/>
      <c r="S516" s="26">
        <v>10</v>
      </c>
      <c r="T516" s="26" t="str">
        <f>VLOOKUP(A516,'Nouveaux seuils'!$B$7:$E$796,3,FALSE)</f>
        <v>/</v>
      </c>
      <c r="U516" s="26" t="str">
        <f>VLOOKUP(A516,'Nouveaux seuils'!$B$7:$E$796,4,FALSE)</f>
        <v>/</v>
      </c>
      <c r="V516" s="30"/>
      <c r="W516" s="27" t="s">
        <v>200</v>
      </c>
      <c r="X516" s="27"/>
      <c r="Y516" s="27"/>
    </row>
    <row r="517" spans="1:25" ht="12.75" customHeight="1">
      <c r="A517" s="2" t="str">
        <f t="shared" si="17"/>
        <v>175Hf</v>
      </c>
      <c r="B517" s="2" t="str">
        <f t="shared" si="16"/>
        <v>Hf175</v>
      </c>
      <c r="C517" s="2" t="s">
        <v>2385</v>
      </c>
      <c r="D517" s="2" t="s">
        <v>77</v>
      </c>
      <c r="E517" s="2">
        <v>175</v>
      </c>
      <c r="F517" s="2"/>
      <c r="G517" s="2"/>
      <c r="H517" s="26">
        <v>1</v>
      </c>
      <c r="I517" s="26">
        <f>VLOOKUP(A517,'Anciens seuils'!$B$2:$D$786,2,FALSE)</f>
        <v>1000000</v>
      </c>
      <c r="J517" s="26">
        <f>VLOOKUP(A517,'Nouveaux seuils'!$B$7:$C$796,2,FALSE)</f>
        <v>1000000</v>
      </c>
      <c r="K517" s="27">
        <v>30000</v>
      </c>
      <c r="L517" s="27">
        <f>VLOOKUP(A517,'Anciens seuils'!$B$2:$D$786,3,FALSE)</f>
        <v>30000000000</v>
      </c>
      <c r="M517" s="27">
        <v>200000</v>
      </c>
      <c r="N517" s="27">
        <f>VLOOKUP(A517,'Nouveaux seuils'!$B$7:$F$796,5,FALSE)</f>
        <v>200000000000</v>
      </c>
      <c r="O517" s="28">
        <v>5</v>
      </c>
      <c r="P517" s="28">
        <v>0.5</v>
      </c>
      <c r="Q517" s="2">
        <v>3</v>
      </c>
      <c r="R517" s="2"/>
      <c r="S517" s="26">
        <v>100</v>
      </c>
      <c r="T517" s="26" t="str">
        <f>VLOOKUP(A517,'Nouveaux seuils'!$B$7:$E$796,3,FALSE)</f>
        <v>/</v>
      </c>
      <c r="U517" s="26" t="str">
        <f>VLOOKUP(A517,'Nouveaux seuils'!$B$7:$E$796,4,FALSE)</f>
        <v>/</v>
      </c>
      <c r="V517" s="30"/>
      <c r="W517" s="27" t="s">
        <v>200</v>
      </c>
      <c r="X517" s="27" t="s">
        <v>200</v>
      </c>
      <c r="Y517" s="27"/>
    </row>
    <row r="518" spans="1:25" ht="12.75" customHeight="1">
      <c r="A518" s="2" t="str">
        <f t="shared" si="17"/>
        <v>175Ta</v>
      </c>
      <c r="B518" s="2" t="str">
        <f t="shared" si="16"/>
        <v>Ta175</v>
      </c>
      <c r="C518" s="2" t="s">
        <v>2386</v>
      </c>
      <c r="D518" s="2" t="s">
        <v>78</v>
      </c>
      <c r="E518" s="2">
        <v>175</v>
      </c>
      <c r="F518" s="2"/>
      <c r="G518" s="2"/>
      <c r="H518" s="26">
        <v>1</v>
      </c>
      <c r="I518" s="26">
        <f>VLOOKUP(A518,'Anciens seuils'!$B$2:$D$786,2,FALSE)</f>
        <v>1000000</v>
      </c>
      <c r="J518" s="26">
        <f>VLOOKUP(A518,'Nouveaux seuils'!$B$7:$C$796,2,FALSE)</f>
        <v>1000000</v>
      </c>
      <c r="K518" s="27" t="s">
        <v>200</v>
      </c>
      <c r="L518" s="27" t="str">
        <f>VLOOKUP(A518,'Anciens seuils'!$B$2:$D$786,3,FALSE)</f>
        <v>NA</v>
      </c>
      <c r="M518" s="27" t="s">
        <v>200</v>
      </c>
      <c r="N518" s="27" t="str">
        <f>VLOOKUP(A518,'Nouveaux seuils'!$B$7:$F$796,5,FALSE)</f>
        <v>NA</v>
      </c>
      <c r="O518" s="28">
        <v>50</v>
      </c>
      <c r="P518" s="28">
        <v>5</v>
      </c>
      <c r="Q518" s="2">
        <v>4</v>
      </c>
      <c r="R518" s="2"/>
      <c r="S518" s="26">
        <v>10</v>
      </c>
      <c r="T518" s="26" t="str">
        <f>VLOOKUP(A518,'Nouveaux seuils'!$B$7:$E$796,3,FALSE)</f>
        <v>/</v>
      </c>
      <c r="U518" s="26" t="str">
        <f>VLOOKUP(A518,'Nouveaux seuils'!$B$7:$E$796,4,FALSE)</f>
        <v>/</v>
      </c>
      <c r="V518" s="30"/>
      <c r="W518" s="27" t="s">
        <v>200</v>
      </c>
      <c r="X518" s="27"/>
      <c r="Y518" s="27"/>
    </row>
    <row r="519" spans="1:25" ht="12.75" customHeight="1">
      <c r="A519" s="2" t="str">
        <f t="shared" si="17"/>
        <v>175Tm</v>
      </c>
      <c r="B519" s="2" t="str">
        <f t="shared" si="16"/>
        <v>Tm175</v>
      </c>
      <c r="C519" s="2" t="s">
        <v>2387</v>
      </c>
      <c r="D519" s="2" t="s">
        <v>74</v>
      </c>
      <c r="E519" s="2">
        <v>175</v>
      </c>
      <c r="F519" s="2"/>
      <c r="G519" s="2"/>
      <c r="H519" s="26">
        <v>1</v>
      </c>
      <c r="I519" s="26">
        <f>VLOOKUP(A519,'Anciens seuils'!$B$2:$D$786,2,FALSE)</f>
        <v>1000000</v>
      </c>
      <c r="J519" s="26">
        <f>VLOOKUP(A519,'Nouveaux seuils'!$B$7:$C$796,2,FALSE)</f>
        <v>1000000</v>
      </c>
      <c r="K519" s="27" t="s">
        <v>200</v>
      </c>
      <c r="L519" s="27" t="str">
        <f>VLOOKUP(A519,'Anciens seuils'!$B$2:$D$786,3,FALSE)</f>
        <v>NA</v>
      </c>
      <c r="M519" s="27" t="s">
        <v>200</v>
      </c>
      <c r="N519" s="27" t="str">
        <f>VLOOKUP(A519,'Nouveaux seuils'!$B$7:$F$796,5,FALSE)</f>
        <v>NA</v>
      </c>
      <c r="O519" s="28">
        <v>50</v>
      </c>
      <c r="P519" s="28">
        <v>5</v>
      </c>
      <c r="Q519" s="2">
        <v>4</v>
      </c>
      <c r="R519" s="2"/>
      <c r="S519" s="26">
        <v>10</v>
      </c>
      <c r="T519" s="26" t="str">
        <f>VLOOKUP(A519,'Nouveaux seuils'!$B$7:$E$796,3,FALSE)</f>
        <v>/</v>
      </c>
      <c r="U519" s="26" t="str">
        <f>VLOOKUP(A519,'Nouveaux seuils'!$B$7:$E$796,4,FALSE)</f>
        <v>/</v>
      </c>
      <c r="V519" s="30"/>
      <c r="W519" s="27" t="s">
        <v>200</v>
      </c>
      <c r="X519" s="27"/>
      <c r="Y519" s="27"/>
    </row>
    <row r="520" spans="1:25" ht="12.75" customHeight="1">
      <c r="A520" s="2" t="str">
        <f t="shared" si="17"/>
        <v>175Yb</v>
      </c>
      <c r="B520" s="2" t="str">
        <f t="shared" si="16"/>
        <v>Yb175</v>
      </c>
      <c r="C520" s="2" t="s">
        <v>2388</v>
      </c>
      <c r="D520" s="2" t="s">
        <v>75</v>
      </c>
      <c r="E520" s="2">
        <v>175</v>
      </c>
      <c r="F520" s="2"/>
      <c r="G520" s="2"/>
      <c r="H520" s="26">
        <v>10</v>
      </c>
      <c r="I520" s="26">
        <f>VLOOKUP(A520,'Anciens seuils'!$B$2:$D$786,2,FALSE)</f>
        <v>10000000</v>
      </c>
      <c r="J520" s="26">
        <f>VLOOKUP(A520,'Nouveaux seuils'!$B$7:$C$796,2,FALSE)</f>
        <v>10000000</v>
      </c>
      <c r="K520" s="27">
        <v>300000</v>
      </c>
      <c r="L520" s="27">
        <f>VLOOKUP(A520,'Anciens seuils'!$B$2:$D$786,3,FALSE)</f>
        <v>300000000000</v>
      </c>
      <c r="M520" s="27">
        <v>2000000</v>
      </c>
      <c r="N520" s="27">
        <f>VLOOKUP(A520,'Nouveaux seuils'!$B$7:$F$796,5,FALSE)</f>
        <v>2000000000000</v>
      </c>
      <c r="O520" s="28">
        <v>5</v>
      </c>
      <c r="P520" s="28">
        <v>0.5</v>
      </c>
      <c r="Q520" s="2">
        <v>3</v>
      </c>
      <c r="R520" s="2"/>
      <c r="S520" s="26">
        <v>1000</v>
      </c>
      <c r="T520" s="26">
        <f>VLOOKUP(A520,'Nouveaux seuils'!$B$7:$E$796,3,FALSE)</f>
        <v>100</v>
      </c>
      <c r="U520" s="26">
        <f>VLOOKUP(A520,'Nouveaux seuils'!$B$7:$E$796,4,FALSE)</f>
        <v>1000</v>
      </c>
      <c r="V520" s="30"/>
      <c r="W520" s="27" t="s">
        <v>200</v>
      </c>
      <c r="X520" s="27" t="s">
        <v>200</v>
      </c>
      <c r="Y520" s="27"/>
    </row>
    <row r="521" spans="1:25" ht="12.75" customHeight="1">
      <c r="A521" s="2" t="str">
        <f t="shared" si="17"/>
        <v>176Lu m</v>
      </c>
      <c r="B521" s="2" t="str">
        <f t="shared" si="16"/>
        <v>Lu176 m</v>
      </c>
      <c r="C521" s="2" t="s">
        <v>2389</v>
      </c>
      <c r="D521" s="2" t="s">
        <v>76</v>
      </c>
      <c r="E521" s="2">
        <v>176</v>
      </c>
      <c r="F521" s="2" t="s">
        <v>156</v>
      </c>
      <c r="G521" s="2"/>
      <c r="H521" s="26">
        <v>1</v>
      </c>
      <c r="I521" s="26">
        <f>VLOOKUP(A521,'Anciens seuils'!$B$2:$D$786,2,FALSE)</f>
        <v>1000000</v>
      </c>
      <c r="J521" s="26">
        <f>VLOOKUP(A521,'Nouveaux seuils'!$B$7:$C$796,2,FALSE)</f>
        <v>1000000</v>
      </c>
      <c r="K521" s="27" t="s">
        <v>200</v>
      </c>
      <c r="L521" s="27" t="str">
        <f>VLOOKUP(A521,'Anciens seuils'!$B$2:$D$786,3,FALSE)</f>
        <v>NA</v>
      </c>
      <c r="M521" s="27" t="s">
        <v>200</v>
      </c>
      <c r="N521" s="27" t="str">
        <f>VLOOKUP(A521,'Nouveaux seuils'!$B$7:$F$796,5,FALSE)</f>
        <v>NA</v>
      </c>
      <c r="O521" s="28">
        <v>50</v>
      </c>
      <c r="P521" s="28">
        <v>5</v>
      </c>
      <c r="Q521" s="2">
        <v>4</v>
      </c>
      <c r="R521" s="2"/>
      <c r="S521" s="26">
        <v>1000</v>
      </c>
      <c r="T521" s="26" t="str">
        <f>VLOOKUP(A521,'Nouveaux seuils'!$B$7:$E$796,3,FALSE)</f>
        <v>/</v>
      </c>
      <c r="U521" s="26" t="str">
        <f>VLOOKUP(A521,'Nouveaux seuils'!$B$7:$E$796,4,FALSE)</f>
        <v>/</v>
      </c>
      <c r="V521" s="30"/>
      <c r="W521" s="27" t="s">
        <v>200</v>
      </c>
      <c r="X521" s="27"/>
      <c r="Y521" s="27"/>
    </row>
    <row r="522" spans="1:25" ht="12.75" customHeight="1">
      <c r="A522" s="2" t="str">
        <f t="shared" si="17"/>
        <v>176Lu</v>
      </c>
      <c r="B522" s="2" t="str">
        <f t="shared" si="16"/>
        <v>Lu176</v>
      </c>
      <c r="C522" s="2" t="s">
        <v>2390</v>
      </c>
      <c r="D522" s="2" t="s">
        <v>76</v>
      </c>
      <c r="E522" s="2">
        <v>176</v>
      </c>
      <c r="F522" s="2"/>
      <c r="G522" s="2"/>
      <c r="H522" s="26">
        <v>1</v>
      </c>
      <c r="I522" s="26">
        <f>VLOOKUP(A522,'Anciens seuils'!$B$2:$D$786,2,FALSE)</f>
        <v>1000000</v>
      </c>
      <c r="J522" s="26">
        <f>VLOOKUP(A522,'Nouveaux seuils'!$B$7:$C$796,2,FALSE)</f>
        <v>1000000</v>
      </c>
      <c r="K522" s="27" t="s">
        <v>200</v>
      </c>
      <c r="L522" s="27" t="str">
        <f>VLOOKUP(A522,'Anciens seuils'!$B$2:$D$786,3,FALSE)</f>
        <v>NA</v>
      </c>
      <c r="M522" s="27" t="s">
        <v>200</v>
      </c>
      <c r="N522" s="27" t="str">
        <f>VLOOKUP(A522,'Nouveaux seuils'!$B$7:$F$796,5,FALSE)</f>
        <v>NA</v>
      </c>
      <c r="O522" s="28">
        <v>50</v>
      </c>
      <c r="P522" s="28">
        <v>5</v>
      </c>
      <c r="Q522" s="2">
        <v>4</v>
      </c>
      <c r="R522" s="2"/>
      <c r="S522" s="26">
        <v>100</v>
      </c>
      <c r="T522" s="26" t="str">
        <f>VLOOKUP(A522,'Nouveaux seuils'!$B$7:$E$796,3,FALSE)</f>
        <v>/</v>
      </c>
      <c r="U522" s="26" t="str">
        <f>VLOOKUP(A522,'Nouveaux seuils'!$B$7:$E$796,4,FALSE)</f>
        <v>/</v>
      </c>
      <c r="V522" s="30"/>
      <c r="W522" s="27" t="s">
        <v>200</v>
      </c>
      <c r="X522" s="27"/>
      <c r="Y522" s="27"/>
    </row>
    <row r="523" spans="1:25" ht="12.75" customHeight="1">
      <c r="A523" s="2" t="str">
        <f t="shared" si="17"/>
        <v>176Ta</v>
      </c>
      <c r="B523" s="2" t="str">
        <f t="shared" si="16"/>
        <v>Ta176</v>
      </c>
      <c r="C523" s="2" t="s">
        <v>2391</v>
      </c>
      <c r="D523" s="2" t="s">
        <v>78</v>
      </c>
      <c r="E523" s="2">
        <v>176</v>
      </c>
      <c r="F523" s="2"/>
      <c r="G523" s="2"/>
      <c r="H523" s="26">
        <v>1</v>
      </c>
      <c r="I523" s="26">
        <f>VLOOKUP(A523,'Anciens seuils'!$B$2:$D$786,2,FALSE)</f>
        <v>1000000</v>
      </c>
      <c r="J523" s="26">
        <f>VLOOKUP(A523,'Nouveaux seuils'!$B$7:$C$796,2,FALSE)</f>
        <v>1000000</v>
      </c>
      <c r="K523" s="27" t="s">
        <v>200</v>
      </c>
      <c r="L523" s="27" t="str">
        <f>VLOOKUP(A523,'Anciens seuils'!$B$2:$D$786,3,FALSE)</f>
        <v>NA</v>
      </c>
      <c r="M523" s="27" t="s">
        <v>200</v>
      </c>
      <c r="N523" s="27" t="str">
        <f>VLOOKUP(A523,'Nouveaux seuils'!$B$7:$F$796,5,FALSE)</f>
        <v>NA</v>
      </c>
      <c r="O523" s="28">
        <v>5</v>
      </c>
      <c r="P523" s="28">
        <v>0.5</v>
      </c>
      <c r="Q523" s="2">
        <v>3</v>
      </c>
      <c r="R523" s="2"/>
      <c r="S523" s="26">
        <v>10</v>
      </c>
      <c r="T523" s="26" t="str">
        <f>VLOOKUP(A523,'Nouveaux seuils'!$B$7:$E$796,3,FALSE)</f>
        <v>/</v>
      </c>
      <c r="U523" s="26" t="str">
        <f>VLOOKUP(A523,'Nouveaux seuils'!$B$7:$E$796,4,FALSE)</f>
        <v>/</v>
      </c>
      <c r="V523" s="30"/>
      <c r="W523" s="27" t="s">
        <v>200</v>
      </c>
      <c r="X523" s="27"/>
      <c r="Y523" s="27"/>
    </row>
    <row r="524" spans="1:25" ht="12.75" customHeight="1">
      <c r="A524" s="2" t="str">
        <f t="shared" si="17"/>
        <v>176W</v>
      </c>
      <c r="B524" s="2" t="str">
        <f t="shared" si="16"/>
        <v>W176</v>
      </c>
      <c r="C524" s="2" t="s">
        <v>2392</v>
      </c>
      <c r="D524" s="2" t="s">
        <v>79</v>
      </c>
      <c r="E524" s="2">
        <v>176</v>
      </c>
      <c r="F524" s="2"/>
      <c r="G524" s="2"/>
      <c r="H524" s="26">
        <v>1</v>
      </c>
      <c r="I524" s="26">
        <f>VLOOKUP(A524,'Anciens seuils'!$B$2:$D$786,2,FALSE)</f>
        <v>1000000</v>
      </c>
      <c r="J524" s="26">
        <f>VLOOKUP(A524,'Nouveaux seuils'!$B$7:$C$796,2,FALSE)</f>
        <v>1000000</v>
      </c>
      <c r="K524" s="27" t="s">
        <v>200</v>
      </c>
      <c r="L524" s="27" t="str">
        <f>VLOOKUP(A524,'Anciens seuils'!$B$2:$D$786,3,FALSE)</f>
        <v>NA</v>
      </c>
      <c r="M524" s="27" t="s">
        <v>200</v>
      </c>
      <c r="N524" s="27" t="str">
        <f>VLOOKUP(A524,'Nouveaux seuils'!$B$7:$F$796,5,FALSE)</f>
        <v>NA</v>
      </c>
      <c r="O524" s="28">
        <v>50</v>
      </c>
      <c r="P524" s="28">
        <v>5</v>
      </c>
      <c r="Q524" s="2">
        <v>4</v>
      </c>
      <c r="R524" s="2"/>
      <c r="S524" s="26">
        <v>100</v>
      </c>
      <c r="T524" s="26" t="str">
        <f>VLOOKUP(A524,'Nouveaux seuils'!$B$7:$E$796,3,FALSE)</f>
        <v>/</v>
      </c>
      <c r="U524" s="26" t="str">
        <f>VLOOKUP(A524,'Nouveaux seuils'!$B$7:$E$796,4,FALSE)</f>
        <v>/</v>
      </c>
      <c r="V524" s="30"/>
      <c r="W524" s="27" t="s">
        <v>200</v>
      </c>
      <c r="X524" s="27"/>
      <c r="Y524" s="27"/>
    </row>
    <row r="525" spans="1:25" ht="12.75" customHeight="1">
      <c r="A525" s="2" t="str">
        <f t="shared" si="17"/>
        <v>177Hf m</v>
      </c>
      <c r="B525" s="2" t="str">
        <f t="shared" si="16"/>
        <v>Hf177 m</v>
      </c>
      <c r="C525" s="2" t="s">
        <v>2393</v>
      </c>
      <c r="D525" s="2" t="s">
        <v>77</v>
      </c>
      <c r="E525" s="2">
        <v>177</v>
      </c>
      <c r="F525" s="2" t="s">
        <v>156</v>
      </c>
      <c r="G525" s="2"/>
      <c r="H525" s="26">
        <v>0.1</v>
      </c>
      <c r="I525" s="26">
        <f>VLOOKUP(A525,'Anciens seuils'!$B$2:$D$786,2,FALSE)</f>
        <v>100000</v>
      </c>
      <c r="J525" s="26">
        <f>VLOOKUP(A525,'Nouveaux seuils'!$B$7:$C$796,2,FALSE)</f>
        <v>100000</v>
      </c>
      <c r="K525" s="27" t="s">
        <v>200</v>
      </c>
      <c r="L525" s="27" t="str">
        <f>VLOOKUP(A525,'Anciens seuils'!$B$2:$D$786,3,FALSE)</f>
        <v>NA</v>
      </c>
      <c r="M525" s="27" t="s">
        <v>200</v>
      </c>
      <c r="N525" s="27" t="str">
        <f>VLOOKUP(A525,'Nouveaux seuils'!$B$7:$F$796,5,FALSE)</f>
        <v>NA</v>
      </c>
      <c r="O525" s="28">
        <v>50</v>
      </c>
      <c r="P525" s="28">
        <v>5</v>
      </c>
      <c r="Q525" s="2">
        <v>4</v>
      </c>
      <c r="R525" s="2"/>
      <c r="S525" s="26">
        <v>10</v>
      </c>
      <c r="T525" s="26" t="str">
        <f>VLOOKUP(A525,'Nouveaux seuils'!$B$7:$E$796,3,FALSE)</f>
        <v>/</v>
      </c>
      <c r="U525" s="26" t="str">
        <f>VLOOKUP(A525,'Nouveaux seuils'!$B$7:$E$796,4,FALSE)</f>
        <v>/</v>
      </c>
      <c r="V525" s="30"/>
      <c r="W525" s="27" t="s">
        <v>200</v>
      </c>
      <c r="X525" s="27"/>
      <c r="Y525" s="27"/>
    </row>
    <row r="526" spans="1:25" ht="12.75" customHeight="1">
      <c r="A526" s="2" t="str">
        <f t="shared" si="17"/>
        <v>177Lu m</v>
      </c>
      <c r="B526" s="2" t="str">
        <f t="shared" si="16"/>
        <v>Lu177 m</v>
      </c>
      <c r="C526" s="2" t="s">
        <v>2394</v>
      </c>
      <c r="D526" s="2" t="s">
        <v>76</v>
      </c>
      <c r="E526" s="2">
        <v>177</v>
      </c>
      <c r="F526" s="2" t="s">
        <v>156</v>
      </c>
      <c r="G526" s="2"/>
      <c r="H526" s="26">
        <v>1</v>
      </c>
      <c r="I526" s="26">
        <f>VLOOKUP(A526,'Anciens seuils'!$B$2:$D$786,2,FALSE)</f>
        <v>1000000</v>
      </c>
      <c r="J526" s="26">
        <f>VLOOKUP(A526,'Nouveaux seuils'!$B$7:$C$796,2,FALSE)</f>
        <v>1000000</v>
      </c>
      <c r="K526" s="27" t="s">
        <v>200</v>
      </c>
      <c r="L526" s="27" t="str">
        <f>VLOOKUP(A526,'Anciens seuils'!$B$2:$D$786,3,FALSE)</f>
        <v>NA</v>
      </c>
      <c r="M526" s="27" t="s">
        <v>200</v>
      </c>
      <c r="N526" s="27" t="str">
        <f>VLOOKUP(A526,'Nouveaux seuils'!$B$7:$F$796,5,FALSE)</f>
        <v>NA</v>
      </c>
      <c r="O526" s="28">
        <v>5</v>
      </c>
      <c r="P526" s="28">
        <v>0.05</v>
      </c>
      <c r="Q526" s="2">
        <v>2</v>
      </c>
      <c r="R526" s="2"/>
      <c r="S526" s="26">
        <v>10</v>
      </c>
      <c r="T526" s="26" t="str">
        <f>VLOOKUP(A526,'Nouveaux seuils'!$B$7:$E$796,3,FALSE)</f>
        <v>/</v>
      </c>
      <c r="U526" s="26" t="str">
        <f>VLOOKUP(A526,'Nouveaux seuils'!$B$7:$E$796,4,FALSE)</f>
        <v>/</v>
      </c>
      <c r="V526" s="30"/>
      <c r="W526" s="27" t="s">
        <v>200</v>
      </c>
      <c r="X526" s="27"/>
      <c r="Y526" s="27"/>
    </row>
    <row r="527" spans="1:25" ht="12.75" customHeight="1">
      <c r="A527" s="2" t="str">
        <f t="shared" si="17"/>
        <v>177Lu</v>
      </c>
      <c r="B527" s="2" t="str">
        <f t="shared" si="16"/>
        <v>Lu177</v>
      </c>
      <c r="C527" s="2" t="s">
        <v>2395</v>
      </c>
      <c r="D527" s="2" t="s">
        <v>76</v>
      </c>
      <c r="E527" s="2">
        <v>177</v>
      </c>
      <c r="F527" s="2"/>
      <c r="G527" s="2"/>
      <c r="H527" s="26">
        <v>10</v>
      </c>
      <c r="I527" s="26">
        <f>VLOOKUP(A527,'Anciens seuils'!$B$2:$D$786,2,FALSE)</f>
        <v>10000000</v>
      </c>
      <c r="J527" s="26">
        <f>VLOOKUP(A527,'Nouveaux seuils'!$B$7:$C$796,2,FALSE)</f>
        <v>10000000</v>
      </c>
      <c r="K527" s="27">
        <v>300000</v>
      </c>
      <c r="L527" s="27">
        <f>VLOOKUP(A527,'Anciens seuils'!$B$2:$D$786,3,FALSE)</f>
        <v>300000000000</v>
      </c>
      <c r="M527" s="27">
        <v>2000000</v>
      </c>
      <c r="N527" s="27">
        <f>VLOOKUP(A527,'Nouveaux seuils'!$B$7:$F$796,5,FALSE)</f>
        <v>2000000000000</v>
      </c>
      <c r="O527" s="28">
        <v>5</v>
      </c>
      <c r="P527" s="28">
        <v>0.5</v>
      </c>
      <c r="Q527" s="2">
        <v>3</v>
      </c>
      <c r="R527" s="2"/>
      <c r="S527" s="26">
        <v>1000</v>
      </c>
      <c r="T527" s="26">
        <f>VLOOKUP(A527,'Nouveaux seuils'!$B$7:$E$796,3,FALSE)</f>
        <v>100</v>
      </c>
      <c r="U527" s="26">
        <f>VLOOKUP(A527,'Nouveaux seuils'!$B$7:$E$796,4,FALSE)</f>
        <v>1000</v>
      </c>
      <c r="V527" s="30"/>
      <c r="W527" s="27" t="s">
        <v>200</v>
      </c>
      <c r="X527" s="27" t="s">
        <v>200</v>
      </c>
      <c r="Y527" s="27"/>
    </row>
    <row r="528" spans="1:25" ht="12.75" customHeight="1">
      <c r="A528" s="2" t="str">
        <f t="shared" si="17"/>
        <v>177Re</v>
      </c>
      <c r="B528" s="2" t="str">
        <f t="shared" si="16"/>
        <v>Re177</v>
      </c>
      <c r="C528" s="2" t="s">
        <v>2396</v>
      </c>
      <c r="D528" s="2" t="s">
        <v>80</v>
      </c>
      <c r="E528" s="2">
        <v>177</v>
      </c>
      <c r="F528" s="2"/>
      <c r="G528" s="2"/>
      <c r="H528" s="26">
        <v>1</v>
      </c>
      <c r="I528" s="26">
        <f>VLOOKUP(A528,'Anciens seuils'!$B$2:$D$786,2,FALSE)</f>
        <v>1000000</v>
      </c>
      <c r="J528" s="26">
        <f>VLOOKUP(A528,'Nouveaux seuils'!$B$7:$C$796,2,FALSE)</f>
        <v>1000000</v>
      </c>
      <c r="K528" s="27" t="s">
        <v>200</v>
      </c>
      <c r="L528" s="27" t="str">
        <f>VLOOKUP(A528,'Anciens seuils'!$B$2:$D$786,3,FALSE)</f>
        <v>NA</v>
      </c>
      <c r="M528" s="27" t="s">
        <v>200</v>
      </c>
      <c r="N528" s="27" t="str">
        <f>VLOOKUP(A528,'Nouveaux seuils'!$B$7:$F$796,5,FALSE)</f>
        <v>NA</v>
      </c>
      <c r="O528" s="28">
        <v>50</v>
      </c>
      <c r="P528" s="28">
        <v>5</v>
      </c>
      <c r="Q528" s="2">
        <v>4</v>
      </c>
      <c r="R528" s="2"/>
      <c r="S528" s="26">
        <v>10</v>
      </c>
      <c r="T528" s="26" t="str">
        <f>VLOOKUP(A528,'Nouveaux seuils'!$B$7:$E$796,3,FALSE)</f>
        <v>/</v>
      </c>
      <c r="U528" s="26" t="str">
        <f>VLOOKUP(A528,'Nouveaux seuils'!$B$7:$E$796,4,FALSE)</f>
        <v>/</v>
      </c>
      <c r="V528" s="30"/>
      <c r="W528" s="27" t="s">
        <v>200</v>
      </c>
      <c r="X528" s="27"/>
      <c r="Y528" s="27"/>
    </row>
    <row r="529" spans="1:25" ht="12.75" customHeight="1">
      <c r="A529" s="2" t="str">
        <f t="shared" si="17"/>
        <v>177Ta</v>
      </c>
      <c r="B529" s="2" t="str">
        <f t="shared" si="16"/>
        <v>Ta177</v>
      </c>
      <c r="C529" s="2" t="s">
        <v>2397</v>
      </c>
      <c r="D529" s="2" t="s">
        <v>78</v>
      </c>
      <c r="E529" s="2">
        <v>177</v>
      </c>
      <c r="F529" s="2"/>
      <c r="G529" s="2"/>
      <c r="H529" s="26">
        <v>10</v>
      </c>
      <c r="I529" s="26">
        <f>VLOOKUP(A529,'Anciens seuils'!$B$2:$D$786,2,FALSE)</f>
        <v>10000000</v>
      </c>
      <c r="J529" s="26">
        <f>VLOOKUP(A529,'Nouveaux seuils'!$B$7:$C$796,2,FALSE)</f>
        <v>10000000</v>
      </c>
      <c r="K529" s="27" t="s">
        <v>200</v>
      </c>
      <c r="L529" s="27" t="str">
        <f>VLOOKUP(A529,'Anciens seuils'!$B$2:$D$786,3,FALSE)</f>
        <v>NA</v>
      </c>
      <c r="M529" s="27" t="s">
        <v>200</v>
      </c>
      <c r="N529" s="27" t="str">
        <f>VLOOKUP(A529,'Nouveaux seuils'!$B$7:$F$796,5,FALSE)</f>
        <v>NA</v>
      </c>
      <c r="O529" s="28">
        <v>50</v>
      </c>
      <c r="P529" s="28">
        <v>5</v>
      </c>
      <c r="Q529" s="2">
        <v>4</v>
      </c>
      <c r="R529" s="2"/>
      <c r="S529" s="26">
        <v>100</v>
      </c>
      <c r="T529" s="26" t="str">
        <f>VLOOKUP(A529,'Nouveaux seuils'!$B$7:$E$796,3,FALSE)</f>
        <v>/</v>
      </c>
      <c r="U529" s="26" t="str">
        <f>VLOOKUP(A529,'Nouveaux seuils'!$B$7:$E$796,4,FALSE)</f>
        <v>/</v>
      </c>
      <c r="V529" s="30"/>
      <c r="W529" s="27" t="s">
        <v>200</v>
      </c>
      <c r="X529" s="27"/>
      <c r="Y529" s="27"/>
    </row>
    <row r="530" spans="1:25" ht="12.75" customHeight="1">
      <c r="A530" s="2" t="str">
        <f t="shared" si="17"/>
        <v>177W</v>
      </c>
      <c r="B530" s="2" t="str">
        <f t="shared" si="16"/>
        <v>W177</v>
      </c>
      <c r="C530" s="2" t="s">
        <v>2398</v>
      </c>
      <c r="D530" s="2" t="s">
        <v>79</v>
      </c>
      <c r="E530" s="2">
        <v>177</v>
      </c>
      <c r="F530" s="2"/>
      <c r="G530" s="2"/>
      <c r="H530" s="26">
        <v>1</v>
      </c>
      <c r="I530" s="26">
        <f>VLOOKUP(A530,'Anciens seuils'!$B$2:$D$786,2,FALSE)</f>
        <v>1000000</v>
      </c>
      <c r="J530" s="26">
        <f>VLOOKUP(A530,'Nouveaux seuils'!$B$7:$C$796,2,FALSE)</f>
        <v>1000000</v>
      </c>
      <c r="K530" s="27" t="s">
        <v>200</v>
      </c>
      <c r="L530" s="27" t="str">
        <f>VLOOKUP(A530,'Anciens seuils'!$B$2:$D$786,3,FALSE)</f>
        <v>NA</v>
      </c>
      <c r="M530" s="27" t="s">
        <v>200</v>
      </c>
      <c r="N530" s="27" t="str">
        <f>VLOOKUP(A530,'Nouveaux seuils'!$B$7:$F$796,5,FALSE)</f>
        <v>NA</v>
      </c>
      <c r="O530" s="28">
        <v>50</v>
      </c>
      <c r="P530" s="28">
        <v>5</v>
      </c>
      <c r="Q530" s="2">
        <v>4</v>
      </c>
      <c r="R530" s="2"/>
      <c r="S530" s="26">
        <v>10</v>
      </c>
      <c r="T530" s="26" t="str">
        <f>VLOOKUP(A530,'Nouveaux seuils'!$B$7:$E$796,3,FALSE)</f>
        <v>/</v>
      </c>
      <c r="U530" s="26" t="str">
        <f>VLOOKUP(A530,'Nouveaux seuils'!$B$7:$E$796,4,FALSE)</f>
        <v>/</v>
      </c>
      <c r="V530" s="30"/>
      <c r="W530" s="27" t="s">
        <v>200</v>
      </c>
      <c r="X530" s="27"/>
      <c r="Y530" s="27"/>
    </row>
    <row r="531" spans="1:25" ht="12.75" customHeight="1">
      <c r="A531" s="2" t="str">
        <f t="shared" si="17"/>
        <v>177Yb</v>
      </c>
      <c r="B531" s="2" t="str">
        <f t="shared" si="16"/>
        <v>Yb177</v>
      </c>
      <c r="C531" s="2" t="s">
        <v>2399</v>
      </c>
      <c r="D531" s="2" t="s">
        <v>75</v>
      </c>
      <c r="E531" s="2">
        <v>177</v>
      </c>
      <c r="F531" s="2"/>
      <c r="G531" s="2"/>
      <c r="H531" s="26">
        <v>1</v>
      </c>
      <c r="I531" s="26">
        <f>VLOOKUP(A531,'Anciens seuils'!$B$2:$D$786,2,FALSE)</f>
        <v>1000000</v>
      </c>
      <c r="J531" s="26">
        <f>VLOOKUP(A531,'Nouveaux seuils'!$B$7:$C$796,2,FALSE)</f>
        <v>1000000</v>
      </c>
      <c r="K531" s="27" t="s">
        <v>200</v>
      </c>
      <c r="L531" s="27" t="str">
        <f>VLOOKUP(A531,'Anciens seuils'!$B$2:$D$786,3,FALSE)</f>
        <v>NA</v>
      </c>
      <c r="M531" s="27" t="s">
        <v>200</v>
      </c>
      <c r="N531" s="27" t="str">
        <f>VLOOKUP(A531,'Nouveaux seuils'!$B$7:$F$796,5,FALSE)</f>
        <v>NA</v>
      </c>
      <c r="O531" s="28">
        <v>50</v>
      </c>
      <c r="P531" s="28">
        <v>5</v>
      </c>
      <c r="Q531" s="2">
        <v>4</v>
      </c>
      <c r="R531" s="2"/>
      <c r="S531" s="26">
        <v>100</v>
      </c>
      <c r="T531" s="26" t="str">
        <f>VLOOKUP(A531,'Nouveaux seuils'!$B$7:$E$796,3,FALSE)</f>
        <v>/</v>
      </c>
      <c r="U531" s="26" t="str">
        <f>VLOOKUP(A531,'Nouveaux seuils'!$B$7:$E$796,4,FALSE)</f>
        <v>/</v>
      </c>
      <c r="V531" s="30"/>
      <c r="W531" s="27" t="s">
        <v>200</v>
      </c>
      <c r="X531" s="27"/>
      <c r="Y531" s="27"/>
    </row>
    <row r="532" spans="1:25" ht="12.75" customHeight="1">
      <c r="A532" s="2" t="str">
        <f t="shared" si="17"/>
        <v>178Hf m</v>
      </c>
      <c r="B532" s="2" t="str">
        <f t="shared" si="16"/>
        <v>Hf178 m</v>
      </c>
      <c r="C532" s="2" t="s">
        <v>2400</v>
      </c>
      <c r="D532" s="2" t="s">
        <v>77</v>
      </c>
      <c r="E532" s="2">
        <v>178</v>
      </c>
      <c r="F532" s="2" t="s">
        <v>156</v>
      </c>
      <c r="G532" s="2"/>
      <c r="H532" s="26">
        <v>1</v>
      </c>
      <c r="I532" s="26">
        <f>VLOOKUP(A532,'Anciens seuils'!$B$2:$D$786,2,FALSE)</f>
        <v>1000000</v>
      </c>
      <c r="J532" s="26">
        <f>VLOOKUP(A532,'Nouveaux seuils'!$B$7:$C$796,2,FALSE)</f>
        <v>1000000</v>
      </c>
      <c r="K532" s="27" t="s">
        <v>200</v>
      </c>
      <c r="L532" s="27" t="str">
        <f>VLOOKUP(A532,'Anciens seuils'!$B$2:$D$786,3,FALSE)</f>
        <v>NA</v>
      </c>
      <c r="M532" s="27" t="s">
        <v>200</v>
      </c>
      <c r="N532" s="27" t="str">
        <f>VLOOKUP(A532,'Nouveaux seuils'!$B$7:$F$796,5,FALSE)</f>
        <v>NA</v>
      </c>
      <c r="O532" s="28">
        <v>5</v>
      </c>
      <c r="P532" s="28">
        <v>0.05</v>
      </c>
      <c r="Q532" s="2">
        <v>2</v>
      </c>
      <c r="R532" s="2"/>
      <c r="S532" s="26">
        <v>10</v>
      </c>
      <c r="T532" s="26" t="str">
        <f>VLOOKUP(A532,'Nouveaux seuils'!$B$7:$E$796,3,FALSE)</f>
        <v>/</v>
      </c>
      <c r="U532" s="26" t="str">
        <f>VLOOKUP(A532,'Nouveaux seuils'!$B$7:$E$796,4,FALSE)</f>
        <v>/</v>
      </c>
      <c r="V532" s="30"/>
      <c r="W532" s="27" t="s">
        <v>200</v>
      </c>
      <c r="X532" s="27"/>
      <c r="Y532" s="27"/>
    </row>
    <row r="533" spans="1:25" ht="12.75" customHeight="1">
      <c r="A533" s="2" t="str">
        <f t="shared" si="17"/>
        <v>178Lu m</v>
      </c>
      <c r="B533" s="2" t="str">
        <f t="shared" si="16"/>
        <v>Lu178 m</v>
      </c>
      <c r="C533" s="2" t="s">
        <v>2401</v>
      </c>
      <c r="D533" s="2" t="s">
        <v>76</v>
      </c>
      <c r="E533" s="2">
        <v>178</v>
      </c>
      <c r="F533" s="2" t="s">
        <v>156</v>
      </c>
      <c r="G533" s="2"/>
      <c r="H533" s="26">
        <v>0.1</v>
      </c>
      <c r="I533" s="26">
        <f>VLOOKUP(A533,'Anciens seuils'!$B$2:$D$786,2,FALSE)</f>
        <v>100000</v>
      </c>
      <c r="J533" s="26">
        <f>VLOOKUP(A533,'Nouveaux seuils'!$B$7:$C$796,2,FALSE)</f>
        <v>100000</v>
      </c>
      <c r="K533" s="27" t="s">
        <v>200</v>
      </c>
      <c r="L533" s="27" t="str">
        <f>VLOOKUP(A533,'Anciens seuils'!$B$2:$D$786,3,FALSE)</f>
        <v>NA</v>
      </c>
      <c r="M533" s="27" t="s">
        <v>200</v>
      </c>
      <c r="N533" s="27" t="str">
        <f>VLOOKUP(A533,'Nouveaux seuils'!$B$7:$F$796,5,FALSE)</f>
        <v>NA</v>
      </c>
      <c r="O533" s="28">
        <v>50</v>
      </c>
      <c r="P533" s="28">
        <v>5</v>
      </c>
      <c r="Q533" s="2">
        <v>4</v>
      </c>
      <c r="R533" s="2"/>
      <c r="S533" s="26">
        <v>10</v>
      </c>
      <c r="T533" s="26" t="str">
        <f>VLOOKUP(A533,'Nouveaux seuils'!$B$7:$E$796,3,FALSE)</f>
        <v>/</v>
      </c>
      <c r="U533" s="26" t="str">
        <f>VLOOKUP(A533,'Nouveaux seuils'!$B$7:$E$796,4,FALSE)</f>
        <v>/</v>
      </c>
      <c r="V533" s="30"/>
      <c r="W533" s="27" t="s">
        <v>200</v>
      </c>
      <c r="X533" s="27"/>
      <c r="Y533" s="27"/>
    </row>
    <row r="534" spans="1:25" ht="12.75" customHeight="1">
      <c r="A534" s="2" t="str">
        <f t="shared" si="17"/>
        <v>178Lu</v>
      </c>
      <c r="B534" s="2" t="str">
        <f t="shared" si="16"/>
        <v>Lu178</v>
      </c>
      <c r="C534" s="2" t="s">
        <v>2402</v>
      </c>
      <c r="D534" s="2" t="s">
        <v>76</v>
      </c>
      <c r="E534" s="2">
        <v>178</v>
      </c>
      <c r="F534" s="2"/>
      <c r="G534" s="2"/>
      <c r="H534" s="26">
        <v>0.1</v>
      </c>
      <c r="I534" s="26">
        <f>VLOOKUP(A534,'Anciens seuils'!$B$2:$D$786,2,FALSE)</f>
        <v>100000</v>
      </c>
      <c r="J534" s="26">
        <f>VLOOKUP(A534,'Nouveaux seuils'!$B$7:$C$796,2,FALSE)</f>
        <v>100000</v>
      </c>
      <c r="K534" s="27" t="s">
        <v>200</v>
      </c>
      <c r="L534" s="27" t="str">
        <f>VLOOKUP(A534,'Anciens seuils'!$B$2:$D$786,3,FALSE)</f>
        <v>NA</v>
      </c>
      <c r="M534" s="27" t="s">
        <v>200</v>
      </c>
      <c r="N534" s="27" t="str">
        <f>VLOOKUP(A534,'Nouveaux seuils'!$B$7:$F$796,5,FALSE)</f>
        <v>NA</v>
      </c>
      <c r="O534" s="28">
        <v>50</v>
      </c>
      <c r="P534" s="28">
        <v>5</v>
      </c>
      <c r="Q534" s="2">
        <v>4</v>
      </c>
      <c r="R534" s="2"/>
      <c r="S534" s="26">
        <v>100</v>
      </c>
      <c r="T534" s="26" t="str">
        <f>VLOOKUP(A534,'Nouveaux seuils'!$B$7:$E$796,3,FALSE)</f>
        <v>/</v>
      </c>
      <c r="U534" s="26" t="str">
        <f>VLOOKUP(A534,'Nouveaux seuils'!$B$7:$E$796,4,FALSE)</f>
        <v>/</v>
      </c>
      <c r="V534" s="30"/>
      <c r="W534" s="27" t="s">
        <v>200</v>
      </c>
      <c r="X534" s="27"/>
      <c r="Y534" s="27"/>
    </row>
    <row r="535" spans="1:25" ht="12.75" customHeight="1">
      <c r="A535" s="2" t="str">
        <f t="shared" si="17"/>
        <v>178Re</v>
      </c>
      <c r="B535" s="2" t="str">
        <f t="shared" si="16"/>
        <v>Re178</v>
      </c>
      <c r="C535" s="2" t="s">
        <v>2403</v>
      </c>
      <c r="D535" s="2" t="s">
        <v>80</v>
      </c>
      <c r="E535" s="2">
        <v>178</v>
      </c>
      <c r="F535" s="2"/>
      <c r="G535" s="2"/>
      <c r="H535" s="26">
        <v>1</v>
      </c>
      <c r="I535" s="26">
        <f>VLOOKUP(A535,'Anciens seuils'!$B$2:$D$786,2,FALSE)</f>
        <v>1000000</v>
      </c>
      <c r="J535" s="26">
        <f>VLOOKUP(A535,'Nouveaux seuils'!$B$7:$C$796,2,FALSE)</f>
        <v>1000000</v>
      </c>
      <c r="K535" s="27" t="s">
        <v>200</v>
      </c>
      <c r="L535" s="27" t="str">
        <f>VLOOKUP(A535,'Anciens seuils'!$B$2:$D$786,3,FALSE)</f>
        <v>NA</v>
      </c>
      <c r="M535" s="27" t="s">
        <v>200</v>
      </c>
      <c r="N535" s="27" t="str">
        <f>VLOOKUP(A535,'Nouveaux seuils'!$B$7:$F$796,5,FALSE)</f>
        <v>NA</v>
      </c>
      <c r="O535" s="28">
        <v>50</v>
      </c>
      <c r="P535" s="28">
        <v>5</v>
      </c>
      <c r="Q535" s="2">
        <v>4</v>
      </c>
      <c r="R535" s="2"/>
      <c r="S535" s="26">
        <v>10</v>
      </c>
      <c r="T535" s="26" t="str">
        <f>VLOOKUP(A535,'Nouveaux seuils'!$B$7:$E$796,3,FALSE)</f>
        <v>/</v>
      </c>
      <c r="U535" s="26" t="str">
        <f>VLOOKUP(A535,'Nouveaux seuils'!$B$7:$E$796,4,FALSE)</f>
        <v>/</v>
      </c>
      <c r="V535" s="30"/>
      <c r="W535" s="27" t="s">
        <v>200</v>
      </c>
      <c r="X535" s="27"/>
      <c r="Y535" s="27"/>
    </row>
    <row r="536" spans="1:25" ht="12.75" customHeight="1">
      <c r="A536" s="2" t="str">
        <f t="shared" si="17"/>
        <v>178Ta</v>
      </c>
      <c r="B536" s="2" t="str">
        <f t="shared" si="16"/>
        <v>Ta178</v>
      </c>
      <c r="C536" s="2" t="s">
        <v>2404</v>
      </c>
      <c r="D536" s="2" t="s">
        <v>78</v>
      </c>
      <c r="E536" s="2">
        <v>178</v>
      </c>
      <c r="F536" s="2"/>
      <c r="G536" s="2"/>
      <c r="H536" s="26">
        <v>1</v>
      </c>
      <c r="I536" s="26">
        <f>VLOOKUP(A536,'Anciens seuils'!$B$2:$D$786,2,FALSE)</f>
        <v>1000000</v>
      </c>
      <c r="J536" s="26">
        <f>VLOOKUP(A536,'Nouveaux seuils'!$B$7:$C$796,2,FALSE)</f>
        <v>1000000</v>
      </c>
      <c r="K536" s="27">
        <v>10000</v>
      </c>
      <c r="L536" s="27">
        <v>10000000000</v>
      </c>
      <c r="M536" s="27">
        <v>70000000000</v>
      </c>
      <c r="N536" s="27">
        <f>VLOOKUP(A536,'Nouveaux seuils'!$B$7:$F$796,5,FALSE)</f>
        <v>70000000000</v>
      </c>
      <c r="O536" s="28">
        <v>50</v>
      </c>
      <c r="P536" s="28">
        <v>5</v>
      </c>
      <c r="Q536" s="2">
        <v>4</v>
      </c>
      <c r="R536" s="2"/>
      <c r="S536" s="26">
        <v>10</v>
      </c>
      <c r="T536" s="26" t="str">
        <f>VLOOKUP(A536,'Nouveaux seuils'!$B$7:$E$796,3,FALSE)</f>
        <v>/</v>
      </c>
      <c r="U536" s="26" t="str">
        <f>VLOOKUP(A536,'Nouveaux seuils'!$B$7:$E$796,4,FALSE)</f>
        <v>/</v>
      </c>
      <c r="V536" s="30"/>
      <c r="W536" s="27" t="s">
        <v>107</v>
      </c>
      <c r="X536" s="27"/>
      <c r="Y536" s="27"/>
    </row>
    <row r="537" spans="1:25" ht="15.75" customHeight="1">
      <c r="A537" s="2" t="s">
        <v>1295</v>
      </c>
      <c r="B537" s="2" t="str">
        <f t="shared" si="16"/>
        <v>Ta178 a</v>
      </c>
      <c r="C537" s="2" t="s">
        <v>2405</v>
      </c>
      <c r="D537" s="24" t="s">
        <v>78</v>
      </c>
      <c r="E537" s="24">
        <v>178</v>
      </c>
      <c r="F537" s="24"/>
      <c r="G537" s="24" t="s">
        <v>168</v>
      </c>
      <c r="H537" s="26">
        <v>1</v>
      </c>
      <c r="I537" s="26">
        <v>1000000</v>
      </c>
      <c r="J537" s="26">
        <v>1000000</v>
      </c>
      <c r="K537" s="26" t="s">
        <v>200</v>
      </c>
      <c r="L537" s="27" t="str">
        <f>VLOOKUP(A537,'Anciens seuils'!$B$2:$D$786,3,FALSE)</f>
        <v>NA</v>
      </c>
      <c r="M537" s="27">
        <v>70000</v>
      </c>
      <c r="N537" s="27">
        <f>VLOOKUP(A537,'Nouveaux seuils'!$B$7:$F$796,5,FALSE)</f>
        <v>70000000000</v>
      </c>
      <c r="O537" s="33" t="s">
        <v>200</v>
      </c>
      <c r="P537" s="33" t="s">
        <v>200</v>
      </c>
      <c r="Q537" s="2"/>
      <c r="R537" s="33"/>
      <c r="S537" s="33"/>
      <c r="T537" s="26" t="str">
        <f>VLOOKUP(A537,'Nouveaux seuils'!$B$7:$E$796,3,FALSE)</f>
        <v>/</v>
      </c>
      <c r="U537" s="26" t="str">
        <f>VLOOKUP(A537,'Nouveaux seuils'!$B$7:$E$796,4,FALSE)</f>
        <v>/</v>
      </c>
      <c r="V537" s="29"/>
      <c r="W537" s="2"/>
      <c r="X537" s="27" t="s">
        <v>200</v>
      </c>
      <c r="Y537" s="27"/>
    </row>
    <row r="538" spans="1:25" ht="12.75" customHeight="1">
      <c r="A538" s="2" t="str">
        <f t="shared" ref="A538:A601" si="18">TRIM(E538&amp;D538&amp;" " &amp;F538&amp;" " &amp;G538)</f>
        <v>178W</v>
      </c>
      <c r="B538" s="2" t="str">
        <f t="shared" si="16"/>
        <v>W178</v>
      </c>
      <c r="C538" s="2" t="s">
        <v>2406</v>
      </c>
      <c r="D538" s="2" t="s">
        <v>79</v>
      </c>
      <c r="E538" s="2">
        <v>178</v>
      </c>
      <c r="F538" s="2"/>
      <c r="G538" s="2"/>
      <c r="H538" s="26">
        <v>1</v>
      </c>
      <c r="I538" s="26">
        <f>VLOOKUP(A538,'Anciens seuils'!$B$2:$D$786,2,FALSE)</f>
        <v>1000000</v>
      </c>
      <c r="J538" s="26">
        <f>VLOOKUP(A538,'Nouveaux seuils'!$B$7:$C$796,2,FALSE)</f>
        <v>1000000</v>
      </c>
      <c r="K538" s="27">
        <v>90000</v>
      </c>
      <c r="L538" s="27">
        <v>90000000000</v>
      </c>
      <c r="M538" s="27">
        <v>900000</v>
      </c>
      <c r="N538" s="27">
        <f>VLOOKUP(A538,'Nouveaux seuils'!$B$7:$F$796,5,FALSE)</f>
        <v>900000000000</v>
      </c>
      <c r="O538" s="28">
        <v>50</v>
      </c>
      <c r="P538" s="28">
        <v>5</v>
      </c>
      <c r="Q538" s="2">
        <v>4</v>
      </c>
      <c r="R538" s="2" t="s">
        <v>17</v>
      </c>
      <c r="S538" s="26">
        <v>10</v>
      </c>
      <c r="T538" s="26" t="str">
        <f>VLOOKUP(A538,'Nouveaux seuils'!$B$7:$E$796,3,FALSE)</f>
        <v>/</v>
      </c>
      <c r="U538" s="26" t="str">
        <f>VLOOKUP(A538,'Nouveaux seuils'!$B$7:$E$796,4,FALSE)</f>
        <v>/</v>
      </c>
      <c r="V538" s="30"/>
      <c r="W538" s="27" t="s">
        <v>129</v>
      </c>
      <c r="X538" s="27" t="s">
        <v>200</v>
      </c>
      <c r="Y538" s="27"/>
    </row>
    <row r="539" spans="1:25" ht="12.75" customHeight="1">
      <c r="A539" s="2" t="str">
        <f t="shared" si="18"/>
        <v>178Yb</v>
      </c>
      <c r="B539" s="2" t="str">
        <f t="shared" si="16"/>
        <v>Yb178</v>
      </c>
      <c r="C539" s="2" t="s">
        <v>2407</v>
      </c>
      <c r="D539" s="2" t="s">
        <v>75</v>
      </c>
      <c r="E539" s="2">
        <v>178</v>
      </c>
      <c r="F539" s="2"/>
      <c r="G539" s="2"/>
      <c r="H539" s="26">
        <v>1</v>
      </c>
      <c r="I539" s="26">
        <f>VLOOKUP(A539,'Anciens seuils'!$B$2:$D$786,2,FALSE)</f>
        <v>1000000</v>
      </c>
      <c r="J539" s="26">
        <f>VLOOKUP(A539,'Nouveaux seuils'!$B$7:$C$796,2,FALSE)</f>
        <v>1000000</v>
      </c>
      <c r="K539" s="27" t="s">
        <v>200</v>
      </c>
      <c r="L539" s="27" t="str">
        <f>VLOOKUP(A539,'Anciens seuils'!$B$2:$D$786,3,FALSE)</f>
        <v>NA</v>
      </c>
      <c r="M539" s="27" t="s">
        <v>200</v>
      </c>
      <c r="N539" s="27" t="str">
        <f>VLOOKUP(A539,'Nouveaux seuils'!$B$7:$F$796,5,FALSE)</f>
        <v>NA</v>
      </c>
      <c r="O539" s="28">
        <v>50</v>
      </c>
      <c r="P539" s="28">
        <v>5</v>
      </c>
      <c r="Q539" s="2">
        <v>4</v>
      </c>
      <c r="R539" s="2"/>
      <c r="S539" s="26">
        <v>1000</v>
      </c>
      <c r="T539" s="26" t="str">
        <f>VLOOKUP(A539,'Nouveaux seuils'!$B$7:$E$796,3,FALSE)</f>
        <v>/</v>
      </c>
      <c r="U539" s="26" t="str">
        <f>VLOOKUP(A539,'Nouveaux seuils'!$B$7:$E$796,4,FALSE)</f>
        <v>/</v>
      </c>
      <c r="V539" s="30"/>
      <c r="W539" s="27" t="s">
        <v>200</v>
      </c>
      <c r="X539" s="27"/>
      <c r="Y539" s="27"/>
    </row>
    <row r="540" spans="1:25" ht="12.75" customHeight="1">
      <c r="A540" s="2" t="str">
        <f t="shared" si="18"/>
        <v>179Hf m</v>
      </c>
      <c r="B540" s="2" t="str">
        <f t="shared" si="16"/>
        <v>Hf179 m</v>
      </c>
      <c r="C540" s="2" t="s">
        <v>2408</v>
      </c>
      <c r="D540" s="2" t="s">
        <v>77</v>
      </c>
      <c r="E540" s="2">
        <v>179</v>
      </c>
      <c r="F540" s="2" t="s">
        <v>156</v>
      </c>
      <c r="G540" s="2"/>
      <c r="H540" s="26">
        <v>1</v>
      </c>
      <c r="I540" s="26">
        <f>VLOOKUP(A540,'Anciens seuils'!$B$2:$D$786,2,FALSE)</f>
        <v>1000000</v>
      </c>
      <c r="J540" s="26">
        <f>VLOOKUP(A540,'Nouveaux seuils'!$B$7:$C$796,2,FALSE)</f>
        <v>1000000</v>
      </c>
      <c r="K540" s="27" t="s">
        <v>200</v>
      </c>
      <c r="L540" s="27" t="str">
        <f>VLOOKUP(A540,'Anciens seuils'!$B$2:$D$786,3,FALSE)</f>
        <v>NA</v>
      </c>
      <c r="M540" s="27" t="s">
        <v>200</v>
      </c>
      <c r="N540" s="27" t="str">
        <f>VLOOKUP(A540,'Nouveaux seuils'!$B$7:$F$796,5,FALSE)</f>
        <v>NA</v>
      </c>
      <c r="O540" s="28">
        <v>5</v>
      </c>
      <c r="P540" s="28">
        <v>0.5</v>
      </c>
      <c r="Q540" s="2">
        <v>3</v>
      </c>
      <c r="R540" s="2"/>
      <c r="S540" s="26">
        <v>10</v>
      </c>
      <c r="T540" s="26" t="str">
        <f>VLOOKUP(A540,'Nouveaux seuils'!$B$7:$E$796,3,FALSE)</f>
        <v>/</v>
      </c>
      <c r="U540" s="26" t="str">
        <f>VLOOKUP(A540,'Nouveaux seuils'!$B$7:$E$796,4,FALSE)</f>
        <v>/</v>
      </c>
      <c r="V540" s="30"/>
      <c r="W540" s="27" t="s">
        <v>200</v>
      </c>
      <c r="X540" s="27"/>
      <c r="Y540" s="27"/>
    </row>
    <row r="541" spans="1:25" ht="12.75" customHeight="1">
      <c r="A541" s="2" t="str">
        <f t="shared" si="18"/>
        <v>179Lu</v>
      </c>
      <c r="B541" s="2" t="str">
        <f t="shared" si="16"/>
        <v>Lu179</v>
      </c>
      <c r="C541" s="2" t="s">
        <v>2409</v>
      </c>
      <c r="D541" s="2" t="s">
        <v>76</v>
      </c>
      <c r="E541" s="2">
        <v>179</v>
      </c>
      <c r="F541" s="2"/>
      <c r="G541" s="2"/>
      <c r="H541" s="26">
        <v>1</v>
      </c>
      <c r="I541" s="26">
        <f>VLOOKUP(A541,'Anciens seuils'!$B$2:$D$786,2,FALSE)</f>
        <v>1000000</v>
      </c>
      <c r="J541" s="26">
        <f>VLOOKUP(A541,'Nouveaux seuils'!$B$7:$C$796,2,FALSE)</f>
        <v>1000000</v>
      </c>
      <c r="K541" s="27" t="s">
        <v>200</v>
      </c>
      <c r="L541" s="27" t="str">
        <f>VLOOKUP(A541,'Anciens seuils'!$B$2:$D$786,3,FALSE)</f>
        <v>NA</v>
      </c>
      <c r="M541" s="27" t="s">
        <v>200</v>
      </c>
      <c r="N541" s="27" t="str">
        <f>VLOOKUP(A541,'Nouveaux seuils'!$B$7:$F$796,5,FALSE)</f>
        <v>NA</v>
      </c>
      <c r="O541" s="28">
        <v>50</v>
      </c>
      <c r="P541" s="28">
        <v>5</v>
      </c>
      <c r="Q541" s="2">
        <v>4</v>
      </c>
      <c r="R541" s="2"/>
      <c r="S541" s="26">
        <v>1000</v>
      </c>
      <c r="T541" s="26" t="str">
        <f>VLOOKUP(A541,'Nouveaux seuils'!$B$7:$E$796,3,FALSE)</f>
        <v>/</v>
      </c>
      <c r="U541" s="26" t="str">
        <f>VLOOKUP(A541,'Nouveaux seuils'!$B$7:$E$796,4,FALSE)</f>
        <v>/</v>
      </c>
      <c r="V541" s="30"/>
      <c r="W541" s="27" t="s">
        <v>200</v>
      </c>
      <c r="X541" s="27"/>
      <c r="Y541" s="27"/>
    </row>
    <row r="542" spans="1:25" ht="12.75" customHeight="1">
      <c r="A542" s="2" t="str">
        <f t="shared" si="18"/>
        <v>179Ta</v>
      </c>
      <c r="B542" s="2" t="str">
        <f t="shared" si="16"/>
        <v>Ta179</v>
      </c>
      <c r="C542" s="2" t="s">
        <v>2410</v>
      </c>
      <c r="D542" s="2" t="s">
        <v>78</v>
      </c>
      <c r="E542" s="2">
        <v>179</v>
      </c>
      <c r="F542" s="2"/>
      <c r="G542" s="2"/>
      <c r="H542" s="26">
        <v>10</v>
      </c>
      <c r="I542" s="26">
        <f>VLOOKUP(A542,'Anciens seuils'!$B$2:$D$786,2,FALSE)</f>
        <v>10000000</v>
      </c>
      <c r="J542" s="26">
        <f>VLOOKUP(A542,'Nouveaux seuils'!$B$7:$C$796,2,FALSE)</f>
        <v>10000000</v>
      </c>
      <c r="K542" s="27">
        <v>300000</v>
      </c>
      <c r="L542" s="27">
        <f>VLOOKUP(A542,'Anciens seuils'!$B$2:$D$786,3,FALSE)</f>
        <v>300000000000</v>
      </c>
      <c r="M542" s="27">
        <v>6000000</v>
      </c>
      <c r="N542" s="27">
        <f>VLOOKUP(A542,'Nouveaux seuils'!$B$7:$F$796,5,FALSE)</f>
        <v>6000000000000</v>
      </c>
      <c r="O542" s="28">
        <v>5</v>
      </c>
      <c r="P542" s="28">
        <v>0.5</v>
      </c>
      <c r="Q542" s="2">
        <v>3</v>
      </c>
      <c r="R542" s="2"/>
      <c r="S542" s="26">
        <v>1000</v>
      </c>
      <c r="T542" s="26" t="str">
        <f>VLOOKUP(A542,'Nouveaux seuils'!$B$7:$E$796,3,FALSE)</f>
        <v>/</v>
      </c>
      <c r="U542" s="26" t="str">
        <f>VLOOKUP(A542,'Nouveaux seuils'!$B$7:$E$796,4,FALSE)</f>
        <v>/</v>
      </c>
      <c r="V542" s="30"/>
      <c r="W542" s="27" t="s">
        <v>200</v>
      </c>
      <c r="X542" s="27" t="s">
        <v>200</v>
      </c>
      <c r="Y542" s="27"/>
    </row>
    <row r="543" spans="1:25" ht="12.75" customHeight="1">
      <c r="A543" s="2" t="str">
        <f t="shared" si="18"/>
        <v>179W</v>
      </c>
      <c r="B543" s="2" t="str">
        <f t="shared" si="16"/>
        <v>W179</v>
      </c>
      <c r="C543" s="2" t="s">
        <v>2411</v>
      </c>
      <c r="D543" s="2" t="s">
        <v>79</v>
      </c>
      <c r="E543" s="2">
        <v>179</v>
      </c>
      <c r="F543" s="2"/>
      <c r="G543" s="2"/>
      <c r="H543" s="26">
        <v>10</v>
      </c>
      <c r="I543" s="26">
        <f>VLOOKUP(A543,'Anciens seuils'!$B$2:$D$786,2,FALSE)</f>
        <v>10000000</v>
      </c>
      <c r="J543" s="26">
        <f>VLOOKUP(A543,'Nouveaux seuils'!$B$7:$C$796,2,FALSE)</f>
        <v>10000000</v>
      </c>
      <c r="K543" s="27" t="s">
        <v>200</v>
      </c>
      <c r="L543" s="27" t="str">
        <f>VLOOKUP(A543,'Anciens seuils'!$B$2:$D$786,3,FALSE)</f>
        <v>NA</v>
      </c>
      <c r="M543" s="27" t="s">
        <v>200</v>
      </c>
      <c r="N543" s="27" t="str">
        <f>VLOOKUP(A543,'Nouveaux seuils'!$B$7:$F$796,5,FALSE)</f>
        <v>NA</v>
      </c>
      <c r="O543" s="28">
        <v>50</v>
      </c>
      <c r="P543" s="28">
        <v>5</v>
      </c>
      <c r="Q543" s="2">
        <v>4</v>
      </c>
      <c r="R543" s="2"/>
      <c r="S543" s="26">
        <v>100</v>
      </c>
      <c r="T543" s="26" t="str">
        <f>VLOOKUP(A543,'Nouveaux seuils'!$B$7:$E$796,3,FALSE)</f>
        <v>/</v>
      </c>
      <c r="U543" s="26" t="str">
        <f>VLOOKUP(A543,'Nouveaux seuils'!$B$7:$E$796,4,FALSE)</f>
        <v>/</v>
      </c>
      <c r="V543" s="30"/>
      <c r="W543" s="27" t="s">
        <v>200</v>
      </c>
      <c r="X543" s="27"/>
      <c r="Y543" s="27"/>
    </row>
    <row r="544" spans="1:25" ht="12.75" customHeight="1">
      <c r="A544" s="2" t="str">
        <f t="shared" si="18"/>
        <v>180Hf m</v>
      </c>
      <c r="B544" s="2" t="str">
        <f t="shared" si="16"/>
        <v>Hf180 m</v>
      </c>
      <c r="C544" s="2" t="s">
        <v>2412</v>
      </c>
      <c r="D544" s="2" t="s">
        <v>77</v>
      </c>
      <c r="E544" s="2">
        <v>180</v>
      </c>
      <c r="F544" s="2" t="s">
        <v>156</v>
      </c>
      <c r="G544" s="2"/>
      <c r="H544" s="26">
        <v>1</v>
      </c>
      <c r="I544" s="26">
        <f>VLOOKUP(A544,'Anciens seuils'!$B$2:$D$786,2,FALSE)</f>
        <v>1000000</v>
      </c>
      <c r="J544" s="26">
        <f>VLOOKUP(A544,'Nouveaux seuils'!$B$7:$C$796,2,FALSE)</f>
        <v>1000000</v>
      </c>
      <c r="K544" s="27" t="s">
        <v>200</v>
      </c>
      <c r="L544" s="27" t="str">
        <f>VLOOKUP(A544,'Anciens seuils'!$B$2:$D$786,3,FALSE)</f>
        <v>NA</v>
      </c>
      <c r="M544" s="27" t="s">
        <v>200</v>
      </c>
      <c r="N544" s="27" t="str">
        <f>VLOOKUP(A544,'Nouveaux seuils'!$B$7:$F$796,5,FALSE)</f>
        <v>NA</v>
      </c>
      <c r="O544" s="28">
        <v>50</v>
      </c>
      <c r="P544" s="28">
        <v>5</v>
      </c>
      <c r="Q544" s="2">
        <v>4</v>
      </c>
      <c r="R544" s="2"/>
      <c r="S544" s="26">
        <v>10</v>
      </c>
      <c r="T544" s="26" t="str">
        <f>VLOOKUP(A544,'Nouveaux seuils'!$B$7:$E$796,3,FALSE)</f>
        <v>/</v>
      </c>
      <c r="U544" s="26" t="str">
        <f>VLOOKUP(A544,'Nouveaux seuils'!$B$7:$E$796,4,FALSE)</f>
        <v>/</v>
      </c>
      <c r="V544" s="30"/>
      <c r="W544" s="27" t="s">
        <v>200</v>
      </c>
      <c r="X544" s="27"/>
      <c r="Y544" s="27"/>
    </row>
    <row r="545" spans="1:25" ht="12.75" customHeight="1">
      <c r="A545" s="2" t="str">
        <f t="shared" si="18"/>
        <v>180Os</v>
      </c>
      <c r="B545" s="2" t="str">
        <f t="shared" si="16"/>
        <v>Os180</v>
      </c>
      <c r="C545" s="2" t="s">
        <v>2413</v>
      </c>
      <c r="D545" s="2" t="s">
        <v>81</v>
      </c>
      <c r="E545" s="2">
        <v>180</v>
      </c>
      <c r="F545" s="2"/>
      <c r="G545" s="2"/>
      <c r="H545" s="26">
        <v>10</v>
      </c>
      <c r="I545" s="26">
        <f>VLOOKUP(A545,'Anciens seuils'!$B$2:$D$786,2,FALSE)</f>
        <v>10000000</v>
      </c>
      <c r="J545" s="26">
        <f>VLOOKUP(A545,'Nouveaux seuils'!$B$7:$C$796,2,FALSE)</f>
        <v>10000000</v>
      </c>
      <c r="K545" s="27" t="s">
        <v>200</v>
      </c>
      <c r="L545" s="27" t="str">
        <f>VLOOKUP(A545,'Anciens seuils'!$B$2:$D$786,3,FALSE)</f>
        <v>NA</v>
      </c>
      <c r="M545" s="27" t="s">
        <v>200</v>
      </c>
      <c r="N545" s="27" t="str">
        <f>VLOOKUP(A545,'Nouveaux seuils'!$B$7:$F$796,5,FALSE)</f>
        <v>NA</v>
      </c>
      <c r="O545" s="28">
        <v>50</v>
      </c>
      <c r="P545" s="28">
        <v>5</v>
      </c>
      <c r="Q545" s="2">
        <v>4</v>
      </c>
      <c r="R545" s="2"/>
      <c r="S545" s="26">
        <v>100</v>
      </c>
      <c r="T545" s="26" t="str">
        <f>VLOOKUP(A545,'Nouveaux seuils'!$B$7:$E$796,3,FALSE)</f>
        <v>/</v>
      </c>
      <c r="U545" s="26" t="str">
        <f>VLOOKUP(A545,'Nouveaux seuils'!$B$7:$E$796,4,FALSE)</f>
        <v>/</v>
      </c>
      <c r="V545" s="30"/>
      <c r="W545" s="27" t="s">
        <v>200</v>
      </c>
      <c r="X545" s="27"/>
      <c r="Y545" s="27"/>
    </row>
    <row r="546" spans="1:25" ht="12.75" customHeight="1">
      <c r="A546" s="2" t="str">
        <f t="shared" si="18"/>
        <v>180Ta m</v>
      </c>
      <c r="B546" s="2" t="str">
        <f t="shared" si="16"/>
        <v>Ta180 m</v>
      </c>
      <c r="C546" s="2" t="s">
        <v>2414</v>
      </c>
      <c r="D546" s="2" t="s">
        <v>78</v>
      </c>
      <c r="E546" s="2">
        <v>180</v>
      </c>
      <c r="F546" s="2" t="s">
        <v>156</v>
      </c>
      <c r="G546" s="2"/>
      <c r="H546" s="26">
        <v>10</v>
      </c>
      <c r="I546" s="26">
        <f>VLOOKUP(A546,'Anciens seuils'!$B$2:$D$786,2,FALSE)</f>
        <v>10000000</v>
      </c>
      <c r="J546" s="26">
        <f>VLOOKUP(A546,'Nouveaux seuils'!$B$7:$C$796,2,FALSE)</f>
        <v>10000000</v>
      </c>
      <c r="K546" s="27" t="s">
        <v>200</v>
      </c>
      <c r="L546" s="27" t="str">
        <f>VLOOKUP(A546,'Anciens seuils'!$B$2:$D$786,3,FALSE)</f>
        <v>NA</v>
      </c>
      <c r="M546" s="27" t="s">
        <v>200</v>
      </c>
      <c r="N546" s="27" t="str">
        <f>VLOOKUP(A546,'Nouveaux seuils'!$B$7:$F$796,5,FALSE)</f>
        <v>NA</v>
      </c>
      <c r="O546" s="28">
        <v>50</v>
      </c>
      <c r="P546" s="28">
        <v>5</v>
      </c>
      <c r="Q546" s="2">
        <v>4</v>
      </c>
      <c r="R546" s="2"/>
      <c r="S546" s="26">
        <v>1000</v>
      </c>
      <c r="T546" s="26" t="str">
        <f>VLOOKUP(A546,'Nouveaux seuils'!$B$7:$E$796,3,FALSE)</f>
        <v>/</v>
      </c>
      <c r="U546" s="26" t="str">
        <f>VLOOKUP(A546,'Nouveaux seuils'!$B$7:$E$796,4,FALSE)</f>
        <v>/</v>
      </c>
      <c r="V546" s="30"/>
      <c r="W546" s="27" t="s">
        <v>200</v>
      </c>
      <c r="X546" s="27"/>
      <c r="Y546" s="27"/>
    </row>
    <row r="547" spans="1:25" ht="12.75" customHeight="1">
      <c r="A547" s="2" t="str">
        <f t="shared" si="18"/>
        <v>180Ta</v>
      </c>
      <c r="B547" s="2" t="str">
        <f t="shared" si="16"/>
        <v>Ta180</v>
      </c>
      <c r="C547" s="2" t="s">
        <v>2415</v>
      </c>
      <c r="D547" s="2" t="s">
        <v>78</v>
      </c>
      <c r="E547" s="2">
        <v>180</v>
      </c>
      <c r="F547" s="2"/>
      <c r="G547" s="2"/>
      <c r="H547" s="26">
        <v>1</v>
      </c>
      <c r="I547" s="26">
        <f>VLOOKUP(A547,'Anciens seuils'!$B$2:$D$786,2,FALSE)</f>
        <v>1000000</v>
      </c>
      <c r="J547" s="26">
        <f>VLOOKUP(A547,'Nouveaux seuils'!$B$7:$C$796,2,FALSE)</f>
        <v>1000000</v>
      </c>
      <c r="K547" s="27" t="s">
        <v>200</v>
      </c>
      <c r="L547" s="27" t="str">
        <f>VLOOKUP(A547,'Anciens seuils'!$B$2:$D$786,3,FALSE)</f>
        <v>NA</v>
      </c>
      <c r="M547" s="27" t="s">
        <v>200</v>
      </c>
      <c r="N547" s="27" t="str">
        <f>VLOOKUP(A547,'Nouveaux seuils'!$B$7:$F$796,5,FALSE)</f>
        <v>NA</v>
      </c>
      <c r="O547" s="28">
        <v>50</v>
      </c>
      <c r="P547" s="28">
        <v>5</v>
      </c>
      <c r="Q547" s="2">
        <v>4</v>
      </c>
      <c r="R547" s="2"/>
      <c r="S547" s="26">
        <v>10</v>
      </c>
      <c r="T547" s="26" t="str">
        <f>VLOOKUP(A547,'Nouveaux seuils'!$B$7:$E$796,3,FALSE)</f>
        <v>/</v>
      </c>
      <c r="U547" s="26" t="str">
        <f>VLOOKUP(A547,'Nouveaux seuils'!$B$7:$E$796,4,FALSE)</f>
        <v>/</v>
      </c>
      <c r="V547" s="30"/>
      <c r="W547" s="27" t="s">
        <v>200</v>
      </c>
      <c r="X547" s="27"/>
      <c r="Y547" s="27"/>
    </row>
    <row r="548" spans="1:25" ht="12.75" customHeight="1">
      <c r="A548" s="2" t="str">
        <f t="shared" si="18"/>
        <v>181Hf</v>
      </c>
      <c r="B548" s="2" t="str">
        <f t="shared" si="16"/>
        <v>Hf181</v>
      </c>
      <c r="C548" s="2" t="s">
        <v>2416</v>
      </c>
      <c r="D548" s="2" t="s">
        <v>77</v>
      </c>
      <c r="E548" s="2">
        <v>181</v>
      </c>
      <c r="F548" s="2"/>
      <c r="G548" s="2"/>
      <c r="H548" s="26">
        <v>1</v>
      </c>
      <c r="I548" s="26">
        <f>VLOOKUP(A548,'Anciens seuils'!$B$2:$D$786,2,FALSE)</f>
        <v>1000000</v>
      </c>
      <c r="J548" s="26">
        <f>VLOOKUP(A548,'Nouveaux seuils'!$B$7:$C$796,2,FALSE)</f>
        <v>1000000</v>
      </c>
      <c r="K548" s="27">
        <v>20000</v>
      </c>
      <c r="L548" s="27">
        <f>VLOOKUP(A548,'Anciens seuils'!$B$2:$D$786,3,FALSE)</f>
        <v>20000000000</v>
      </c>
      <c r="M548" s="27">
        <v>100000</v>
      </c>
      <c r="N548" s="27">
        <f>VLOOKUP(A548,'Nouveaux seuils'!$B$7:$F$796,5,FALSE)</f>
        <v>100000000000</v>
      </c>
      <c r="O548" s="28">
        <v>5</v>
      </c>
      <c r="P548" s="28">
        <v>0.5</v>
      </c>
      <c r="Q548" s="2">
        <v>3</v>
      </c>
      <c r="R548" s="2"/>
      <c r="S548" s="26">
        <v>10</v>
      </c>
      <c r="T548" s="26">
        <f>VLOOKUP(A548,'Nouveaux seuils'!$B$7:$E$796,3,FALSE)</f>
        <v>1</v>
      </c>
      <c r="U548" s="26">
        <f>VLOOKUP(A548,'Nouveaux seuils'!$B$7:$E$796,4,FALSE)</f>
        <v>10</v>
      </c>
      <c r="V548" s="30"/>
      <c r="W548" s="27" t="s">
        <v>200</v>
      </c>
      <c r="X548" s="27" t="s">
        <v>200</v>
      </c>
      <c r="Y548" s="27"/>
    </row>
    <row r="549" spans="1:25" ht="12.75" customHeight="1">
      <c r="A549" s="2" t="str">
        <f t="shared" si="18"/>
        <v>181Os</v>
      </c>
      <c r="B549" s="2" t="str">
        <f t="shared" si="16"/>
        <v>Os181</v>
      </c>
      <c r="C549" s="2" t="s">
        <v>2417</v>
      </c>
      <c r="D549" s="2" t="s">
        <v>81</v>
      </c>
      <c r="E549" s="2">
        <v>181</v>
      </c>
      <c r="F549" s="2"/>
      <c r="G549" s="2"/>
      <c r="H549" s="26">
        <v>1</v>
      </c>
      <c r="I549" s="26">
        <f>VLOOKUP(A549,'Anciens seuils'!$B$2:$D$786,2,FALSE)</f>
        <v>1000000</v>
      </c>
      <c r="J549" s="26">
        <f>VLOOKUP(A549,'Nouveaux seuils'!$B$7:$C$796,2,FALSE)</f>
        <v>1000000</v>
      </c>
      <c r="K549" s="27" t="s">
        <v>200</v>
      </c>
      <c r="L549" s="27" t="str">
        <f>VLOOKUP(A549,'Anciens seuils'!$B$2:$D$786,3,FALSE)</f>
        <v>NA</v>
      </c>
      <c r="M549" s="27" t="s">
        <v>200</v>
      </c>
      <c r="N549" s="27" t="str">
        <f>VLOOKUP(A549,'Nouveaux seuils'!$B$7:$F$796,5,FALSE)</f>
        <v>NA</v>
      </c>
      <c r="O549" s="28">
        <v>50</v>
      </c>
      <c r="P549" s="28">
        <v>5</v>
      </c>
      <c r="Q549" s="2">
        <v>4</v>
      </c>
      <c r="R549" s="2"/>
      <c r="S549" s="26">
        <v>10</v>
      </c>
      <c r="T549" s="26" t="str">
        <f>VLOOKUP(A549,'Nouveaux seuils'!$B$7:$E$796,3,FALSE)</f>
        <v>/</v>
      </c>
      <c r="U549" s="26" t="str">
        <f>VLOOKUP(A549,'Nouveaux seuils'!$B$7:$E$796,4,FALSE)</f>
        <v>/</v>
      </c>
      <c r="V549" s="30"/>
      <c r="W549" s="27" t="s">
        <v>200</v>
      </c>
      <c r="X549" s="27"/>
      <c r="Y549" s="27"/>
    </row>
    <row r="550" spans="1:25" ht="12.75" customHeight="1">
      <c r="A550" s="2" t="str">
        <f t="shared" si="18"/>
        <v>181Re</v>
      </c>
      <c r="B550" s="2" t="str">
        <f t="shared" si="16"/>
        <v>Re181</v>
      </c>
      <c r="C550" s="2" t="s">
        <v>2418</v>
      </c>
      <c r="D550" s="2" t="s">
        <v>80</v>
      </c>
      <c r="E550" s="2">
        <v>181</v>
      </c>
      <c r="F550" s="2"/>
      <c r="G550" s="2"/>
      <c r="H550" s="26">
        <v>1</v>
      </c>
      <c r="I550" s="26">
        <f>VLOOKUP(A550,'Anciens seuils'!$B$2:$D$786,2,FALSE)</f>
        <v>1000000</v>
      </c>
      <c r="J550" s="26">
        <f>VLOOKUP(A550,'Nouveaux seuils'!$B$7:$C$796,2,FALSE)</f>
        <v>1000000</v>
      </c>
      <c r="K550" s="27" t="s">
        <v>200</v>
      </c>
      <c r="L550" s="27" t="str">
        <f>VLOOKUP(A550,'Anciens seuils'!$B$2:$D$786,3,FALSE)</f>
        <v>NA</v>
      </c>
      <c r="M550" s="27" t="s">
        <v>200</v>
      </c>
      <c r="N550" s="27" t="str">
        <f>VLOOKUP(A550,'Nouveaux seuils'!$B$7:$F$796,5,FALSE)</f>
        <v>NA</v>
      </c>
      <c r="O550" s="28">
        <v>5</v>
      </c>
      <c r="P550" s="28">
        <v>0.5</v>
      </c>
      <c r="Q550" s="2">
        <v>3</v>
      </c>
      <c r="R550" s="2"/>
      <c r="S550" s="26">
        <v>10</v>
      </c>
      <c r="T550" s="26" t="str">
        <f>VLOOKUP(A550,'Nouveaux seuils'!$B$7:$E$796,3,FALSE)</f>
        <v>/</v>
      </c>
      <c r="U550" s="26" t="str">
        <f>VLOOKUP(A550,'Nouveaux seuils'!$B$7:$E$796,4,FALSE)</f>
        <v>/</v>
      </c>
      <c r="V550" s="30"/>
      <c r="W550" s="27" t="s">
        <v>200</v>
      </c>
      <c r="X550" s="27"/>
      <c r="Y550" s="27"/>
    </row>
    <row r="551" spans="1:25" ht="12.75" customHeight="1">
      <c r="A551" s="2" t="str">
        <f t="shared" si="18"/>
        <v>181W</v>
      </c>
      <c r="B551" s="2" t="str">
        <f t="shared" si="16"/>
        <v>W181</v>
      </c>
      <c r="C551" s="2" t="s">
        <v>2419</v>
      </c>
      <c r="D551" s="2" t="s">
        <v>79</v>
      </c>
      <c r="E551" s="2">
        <v>181</v>
      </c>
      <c r="F551" s="2"/>
      <c r="G551" s="2"/>
      <c r="H551" s="26">
        <v>10</v>
      </c>
      <c r="I551" s="26">
        <f>VLOOKUP(A551,'Anciens seuils'!$B$2:$D$786,2,FALSE)</f>
        <v>10000000</v>
      </c>
      <c r="J551" s="26">
        <f>VLOOKUP(A551,'Nouveaux seuils'!$B$7:$C$796,2,FALSE)</f>
        <v>10000000</v>
      </c>
      <c r="K551" s="27">
        <v>300000</v>
      </c>
      <c r="L551" s="27">
        <f>VLOOKUP(A551,'Anciens seuils'!$B$2:$D$786,3,FALSE)</f>
        <v>300000000000</v>
      </c>
      <c r="M551" s="27">
        <v>5000000</v>
      </c>
      <c r="N551" s="27">
        <f>VLOOKUP(A551,'Nouveaux seuils'!$B$7:$F$796,5,FALSE)</f>
        <v>5000000000000</v>
      </c>
      <c r="O551" s="28">
        <v>50</v>
      </c>
      <c r="P551" s="28">
        <v>5</v>
      </c>
      <c r="Q551" s="2">
        <v>4</v>
      </c>
      <c r="R551" s="2"/>
      <c r="S551" s="26">
        <v>1000</v>
      </c>
      <c r="T551" s="26">
        <f>VLOOKUP(A551,'Nouveaux seuils'!$B$7:$E$796,3,FALSE)</f>
        <v>10</v>
      </c>
      <c r="U551" s="26">
        <f>VLOOKUP(A551,'Nouveaux seuils'!$B$7:$E$796,4,FALSE)</f>
        <v>1000</v>
      </c>
      <c r="V551" s="30"/>
      <c r="W551" s="27" t="s">
        <v>200</v>
      </c>
      <c r="X551" s="27" t="s">
        <v>200</v>
      </c>
      <c r="Y551" s="27"/>
    </row>
    <row r="552" spans="1:25" ht="12.75" customHeight="1">
      <c r="A552" s="2" t="str">
        <f t="shared" si="18"/>
        <v>182Hf m</v>
      </c>
      <c r="B552" s="2" t="str">
        <f t="shared" si="16"/>
        <v>Hf182 m</v>
      </c>
      <c r="C552" s="2" t="s">
        <v>2420</v>
      </c>
      <c r="D552" s="2" t="s">
        <v>77</v>
      </c>
      <c r="E552" s="2">
        <v>182</v>
      </c>
      <c r="F552" s="2" t="s">
        <v>156</v>
      </c>
      <c r="G552" s="2"/>
      <c r="H552" s="26">
        <v>1</v>
      </c>
      <c r="I552" s="26">
        <f>VLOOKUP(A552,'Anciens seuils'!$B$2:$D$786,2,FALSE)</f>
        <v>1000000</v>
      </c>
      <c r="J552" s="26">
        <f>VLOOKUP(A552,'Nouveaux seuils'!$B$7:$C$796,2,FALSE)</f>
        <v>1000000</v>
      </c>
      <c r="K552" s="27" t="s">
        <v>200</v>
      </c>
      <c r="L552" s="27" t="str">
        <f>VLOOKUP(A552,'Anciens seuils'!$B$2:$D$786,3,FALSE)</f>
        <v>NA</v>
      </c>
      <c r="M552" s="27" t="s">
        <v>200</v>
      </c>
      <c r="N552" s="27" t="str">
        <f>VLOOKUP(A552,'Nouveaux seuils'!$B$7:$F$796,5,FALSE)</f>
        <v>NA</v>
      </c>
      <c r="O552" s="28">
        <v>50</v>
      </c>
      <c r="P552" s="28">
        <v>5</v>
      </c>
      <c r="Q552" s="2">
        <v>4</v>
      </c>
      <c r="R552" s="2"/>
      <c r="S552" s="26">
        <v>10</v>
      </c>
      <c r="T552" s="26" t="str">
        <f>VLOOKUP(A552,'Nouveaux seuils'!$B$7:$E$796,3,FALSE)</f>
        <v>/</v>
      </c>
      <c r="U552" s="26" t="str">
        <f>VLOOKUP(A552,'Nouveaux seuils'!$B$7:$E$796,4,FALSE)</f>
        <v>/</v>
      </c>
      <c r="V552" s="30"/>
      <c r="W552" s="27" t="s">
        <v>200</v>
      </c>
      <c r="X552" s="27"/>
      <c r="Y552" s="27"/>
    </row>
    <row r="553" spans="1:25" ht="12.75" customHeight="1">
      <c r="A553" s="2" t="str">
        <f t="shared" si="18"/>
        <v>182Hf</v>
      </c>
      <c r="B553" s="2" t="str">
        <f t="shared" si="16"/>
        <v>Hf182</v>
      </c>
      <c r="C553" s="2" t="s">
        <v>2421</v>
      </c>
      <c r="D553" s="2" t="s">
        <v>77</v>
      </c>
      <c r="E553" s="2">
        <v>182</v>
      </c>
      <c r="F553" s="2"/>
      <c r="G553" s="2"/>
      <c r="H553" s="26">
        <v>1</v>
      </c>
      <c r="I553" s="26">
        <f>VLOOKUP(A553,'Anciens seuils'!$B$2:$D$786,2,FALSE)</f>
        <v>1000000</v>
      </c>
      <c r="J553" s="26">
        <f>VLOOKUP(A553,'Nouveaux seuils'!$B$7:$C$796,2,FALSE)</f>
        <v>1000000</v>
      </c>
      <c r="K553" s="27" t="s">
        <v>166</v>
      </c>
      <c r="L553" s="27" t="str">
        <f>VLOOKUP(A553,'Anciens seuils'!$B$2:$D$786,3,FALSE)</f>
        <v>Illimité</v>
      </c>
      <c r="M553" s="27">
        <v>50000</v>
      </c>
      <c r="N553" s="27">
        <f>VLOOKUP(A553,'Nouveaux seuils'!$B$7:$F$796,5,FALSE)</f>
        <v>50000000000</v>
      </c>
      <c r="O553" s="28">
        <v>5</v>
      </c>
      <c r="P553" s="28">
        <v>0.05</v>
      </c>
      <c r="Q553" s="2">
        <v>2</v>
      </c>
      <c r="R553" s="2"/>
      <c r="S553" s="26">
        <v>100</v>
      </c>
      <c r="T553" s="26" t="str">
        <f>VLOOKUP(A553,'Nouveaux seuils'!$B$7:$E$796,3,FALSE)</f>
        <v>/</v>
      </c>
      <c r="U553" s="26" t="str">
        <f>VLOOKUP(A553,'Nouveaux seuils'!$B$7:$E$796,4,FALSE)</f>
        <v>/</v>
      </c>
      <c r="V553" s="30"/>
      <c r="W553" s="27" t="s">
        <v>200</v>
      </c>
      <c r="X553" s="27" t="s">
        <v>200</v>
      </c>
      <c r="Y553" s="27"/>
    </row>
    <row r="554" spans="1:25" ht="12.75" customHeight="1">
      <c r="A554" s="2" t="str">
        <f t="shared" si="18"/>
        <v>182Ir</v>
      </c>
      <c r="B554" s="2" t="str">
        <f t="shared" si="16"/>
        <v>Ir182</v>
      </c>
      <c r="C554" s="2" t="s">
        <v>2422</v>
      </c>
      <c r="D554" s="2" t="s">
        <v>82</v>
      </c>
      <c r="E554" s="2">
        <v>182</v>
      </c>
      <c r="F554" s="2"/>
      <c r="G554" s="2"/>
      <c r="H554" s="26">
        <v>0.1</v>
      </c>
      <c r="I554" s="26">
        <f>VLOOKUP(A554,'Anciens seuils'!$B$2:$D$786,2,FALSE)</f>
        <v>100000</v>
      </c>
      <c r="J554" s="26">
        <f>VLOOKUP(A554,'Nouveaux seuils'!$B$7:$C$796,2,FALSE)</f>
        <v>100000</v>
      </c>
      <c r="K554" s="27" t="s">
        <v>200</v>
      </c>
      <c r="L554" s="27" t="str">
        <f>VLOOKUP(A554,'Anciens seuils'!$B$2:$D$786,3,FALSE)</f>
        <v>NA</v>
      </c>
      <c r="M554" s="27" t="s">
        <v>200</v>
      </c>
      <c r="N554" s="27" t="str">
        <f>VLOOKUP(A554,'Nouveaux seuils'!$B$7:$F$796,5,FALSE)</f>
        <v>NA</v>
      </c>
      <c r="O554" s="28">
        <v>50</v>
      </c>
      <c r="P554" s="28">
        <v>5</v>
      </c>
      <c r="Q554" s="2">
        <v>4</v>
      </c>
      <c r="R554" s="2"/>
      <c r="S554" s="26">
        <v>10</v>
      </c>
      <c r="T554" s="26" t="str">
        <f>VLOOKUP(A554,'Nouveaux seuils'!$B$7:$E$796,3,FALSE)</f>
        <v>/</v>
      </c>
      <c r="U554" s="26" t="str">
        <f>VLOOKUP(A554,'Nouveaux seuils'!$B$7:$E$796,4,FALSE)</f>
        <v>/</v>
      </c>
      <c r="V554" s="30"/>
      <c r="W554" s="27" t="s">
        <v>200</v>
      </c>
      <c r="X554" s="27"/>
      <c r="Y554" s="27"/>
    </row>
    <row r="555" spans="1:25" ht="12.75" customHeight="1">
      <c r="A555" s="2" t="str">
        <f t="shared" si="18"/>
        <v>182Os</v>
      </c>
      <c r="B555" s="2" t="str">
        <f t="shared" si="16"/>
        <v>Os182</v>
      </c>
      <c r="C555" s="2" t="s">
        <v>2423</v>
      </c>
      <c r="D555" s="2" t="s">
        <v>81</v>
      </c>
      <c r="E555" s="2">
        <v>182</v>
      </c>
      <c r="F555" s="2"/>
      <c r="G555" s="2"/>
      <c r="H555" s="26">
        <v>1</v>
      </c>
      <c r="I555" s="26">
        <f>VLOOKUP(A555,'Anciens seuils'!$B$2:$D$786,2,FALSE)</f>
        <v>1000000</v>
      </c>
      <c r="J555" s="26">
        <f>VLOOKUP(A555,'Nouveaux seuils'!$B$7:$C$796,2,FALSE)</f>
        <v>1000000</v>
      </c>
      <c r="K555" s="27" t="s">
        <v>200</v>
      </c>
      <c r="L555" s="27" t="str">
        <f>VLOOKUP(A555,'Anciens seuils'!$B$2:$D$786,3,FALSE)</f>
        <v>NA</v>
      </c>
      <c r="M555" s="27" t="s">
        <v>200</v>
      </c>
      <c r="N555" s="27" t="str">
        <f>VLOOKUP(A555,'Nouveaux seuils'!$B$7:$F$796,5,FALSE)</f>
        <v>NA</v>
      </c>
      <c r="O555" s="28">
        <v>5</v>
      </c>
      <c r="P555" s="28">
        <v>0.5</v>
      </c>
      <c r="Q555" s="2">
        <v>3</v>
      </c>
      <c r="R555" s="2"/>
      <c r="S555" s="26">
        <v>100</v>
      </c>
      <c r="T555" s="26" t="str">
        <f>VLOOKUP(A555,'Nouveaux seuils'!$B$7:$E$796,3,FALSE)</f>
        <v>/</v>
      </c>
      <c r="U555" s="26" t="str">
        <f>VLOOKUP(A555,'Nouveaux seuils'!$B$7:$E$796,4,FALSE)</f>
        <v>/</v>
      </c>
      <c r="V555" s="30"/>
      <c r="W555" s="27" t="s">
        <v>200</v>
      </c>
      <c r="X555" s="27"/>
      <c r="Y555" s="27"/>
    </row>
    <row r="556" spans="1:25" ht="12.75" customHeight="1">
      <c r="A556" s="2" t="str">
        <f t="shared" si="18"/>
        <v>182Re (2)</v>
      </c>
      <c r="B556" s="2" t="str">
        <f t="shared" si="16"/>
        <v>Re182 (2)</v>
      </c>
      <c r="C556" s="2" t="s">
        <v>2424</v>
      </c>
      <c r="D556" s="2" t="s">
        <v>80</v>
      </c>
      <c r="E556" s="2">
        <v>182</v>
      </c>
      <c r="F556" s="13" t="s">
        <v>164</v>
      </c>
      <c r="G556" s="2"/>
      <c r="H556" s="26">
        <v>1</v>
      </c>
      <c r="I556" s="26">
        <f>VLOOKUP(A556,'Anciens seuils'!$B$2:$D$786,2,FALSE)</f>
        <v>1000000</v>
      </c>
      <c r="J556" s="26">
        <f>VLOOKUP(A556,'Nouveaux seuils'!$B$7:$C$796,2,FALSE)</f>
        <v>1000000</v>
      </c>
      <c r="K556" s="27" t="s">
        <v>200</v>
      </c>
      <c r="L556" s="27" t="str">
        <f>VLOOKUP(A556,'Anciens seuils'!$B$2:$D$786,3,FALSE)</f>
        <v>NA</v>
      </c>
      <c r="M556" s="27" t="s">
        <v>200</v>
      </c>
      <c r="N556" s="27" t="str">
        <f>VLOOKUP(A556,'Nouveaux seuils'!$B$7:$F$796,5,FALSE)</f>
        <v>NA</v>
      </c>
      <c r="O556" s="28">
        <v>50</v>
      </c>
      <c r="P556" s="28">
        <v>5</v>
      </c>
      <c r="Q556" s="2">
        <v>4</v>
      </c>
      <c r="R556" s="2" t="s">
        <v>123</v>
      </c>
      <c r="S556" s="26">
        <v>10</v>
      </c>
      <c r="T556" s="26" t="str">
        <f>VLOOKUP(A556,'Nouveaux seuils'!$B$7:$E$796,3,FALSE)</f>
        <v>/</v>
      </c>
      <c r="U556" s="26" t="str">
        <f>VLOOKUP(A556,'Nouveaux seuils'!$B$7:$E$796,4,FALSE)</f>
        <v>/</v>
      </c>
      <c r="V556" s="30"/>
      <c r="W556" s="27" t="s">
        <v>123</v>
      </c>
      <c r="X556" s="27"/>
      <c r="Y556" s="27"/>
    </row>
    <row r="557" spans="1:25" ht="12.75" customHeight="1">
      <c r="A557" s="2" t="str">
        <f t="shared" si="18"/>
        <v>182Re (1)</v>
      </c>
      <c r="B557" s="2" t="str">
        <f t="shared" si="16"/>
        <v>Re182 (1)</v>
      </c>
      <c r="C557" s="2" t="s">
        <v>2425</v>
      </c>
      <c r="D557" s="2" t="s">
        <v>80</v>
      </c>
      <c r="E557" s="2">
        <v>182</v>
      </c>
      <c r="F557" s="13" t="s">
        <v>163</v>
      </c>
      <c r="G557" s="2"/>
      <c r="H557" s="26">
        <v>1</v>
      </c>
      <c r="I557" s="26">
        <f>VLOOKUP(A557,'Anciens seuils'!$B$2:$D$786,2,FALSE)</f>
        <v>1000000</v>
      </c>
      <c r="J557" s="26">
        <f>VLOOKUP(A557,'Nouveaux seuils'!$B$7:$C$796,2,FALSE)</f>
        <v>1000000</v>
      </c>
      <c r="K557" s="27" t="s">
        <v>200</v>
      </c>
      <c r="L557" s="27" t="str">
        <f>VLOOKUP(A557,'Anciens seuils'!$B$2:$D$786,3,FALSE)</f>
        <v>NA</v>
      </c>
      <c r="M557" s="27" t="s">
        <v>200</v>
      </c>
      <c r="N557" s="27" t="str">
        <f>VLOOKUP(A557,'Nouveaux seuils'!$B$7:$F$796,5,FALSE)</f>
        <v>NA</v>
      </c>
      <c r="O557" s="28">
        <v>5</v>
      </c>
      <c r="P557" s="28">
        <v>0.5</v>
      </c>
      <c r="Q557" s="2">
        <v>3</v>
      </c>
      <c r="R557" s="2" t="s">
        <v>122</v>
      </c>
      <c r="S557" s="26">
        <v>10</v>
      </c>
      <c r="T557" s="26" t="str">
        <f>VLOOKUP(A557,'Nouveaux seuils'!$B$7:$E$796,3,FALSE)</f>
        <v>/</v>
      </c>
      <c r="U557" s="26" t="str">
        <f>VLOOKUP(A557,'Nouveaux seuils'!$B$7:$E$796,4,FALSE)</f>
        <v>/</v>
      </c>
      <c r="V557" s="30"/>
      <c r="W557" s="27" t="s">
        <v>122</v>
      </c>
      <c r="X557" s="27"/>
      <c r="Y557" s="27"/>
    </row>
    <row r="558" spans="1:25" ht="12.75" customHeight="1">
      <c r="A558" s="2" t="str">
        <f t="shared" si="18"/>
        <v>182Ta m</v>
      </c>
      <c r="B558" s="2" t="str">
        <f t="shared" si="16"/>
        <v>Ta182 m</v>
      </c>
      <c r="C558" s="2" t="s">
        <v>2426</v>
      </c>
      <c r="D558" s="2" t="s">
        <v>78</v>
      </c>
      <c r="E558" s="2">
        <v>182</v>
      </c>
      <c r="F558" s="2" t="s">
        <v>156</v>
      </c>
      <c r="G558" s="2"/>
      <c r="H558" s="26">
        <v>1</v>
      </c>
      <c r="I558" s="26">
        <f>VLOOKUP(A558,'Anciens seuils'!$B$2:$D$786,2,FALSE)</f>
        <v>1000000</v>
      </c>
      <c r="J558" s="26">
        <f>VLOOKUP(A558,'Nouveaux seuils'!$B$7:$C$796,2,FALSE)</f>
        <v>1000000</v>
      </c>
      <c r="K558" s="27" t="s">
        <v>200</v>
      </c>
      <c r="L558" s="27" t="str">
        <f>VLOOKUP(A558,'Anciens seuils'!$B$2:$D$786,3,FALSE)</f>
        <v>NA</v>
      </c>
      <c r="M558" s="27" t="s">
        <v>200</v>
      </c>
      <c r="N558" s="27" t="str">
        <f>VLOOKUP(A558,'Nouveaux seuils'!$B$7:$F$796,5,FALSE)</f>
        <v>NA</v>
      </c>
      <c r="O558" s="28">
        <v>50</v>
      </c>
      <c r="P558" s="28">
        <v>5</v>
      </c>
      <c r="Q558" s="2">
        <v>4</v>
      </c>
      <c r="R558" s="2"/>
      <c r="S558" s="26">
        <v>100</v>
      </c>
      <c r="T558" s="26" t="str">
        <f>VLOOKUP(A558,'Nouveaux seuils'!$B$7:$E$796,3,FALSE)</f>
        <v>/</v>
      </c>
      <c r="U558" s="26" t="str">
        <f>VLOOKUP(A558,'Nouveaux seuils'!$B$7:$E$796,4,FALSE)</f>
        <v>/</v>
      </c>
      <c r="V558" s="30"/>
      <c r="W558" s="27" t="s">
        <v>200</v>
      </c>
      <c r="X558" s="27"/>
      <c r="Y558" s="27"/>
    </row>
    <row r="559" spans="1:25" ht="12.75" customHeight="1">
      <c r="A559" s="2" t="str">
        <f t="shared" si="18"/>
        <v>182Ta</v>
      </c>
      <c r="B559" s="2" t="str">
        <f t="shared" si="16"/>
        <v>Ta182</v>
      </c>
      <c r="C559" s="2" t="s">
        <v>2427</v>
      </c>
      <c r="D559" s="2" t="s">
        <v>78</v>
      </c>
      <c r="E559" s="2">
        <v>182</v>
      </c>
      <c r="F559" s="2"/>
      <c r="G559" s="2"/>
      <c r="H559" s="26">
        <v>0.01</v>
      </c>
      <c r="I559" s="26">
        <f>VLOOKUP(A559,'Anciens seuils'!$B$2:$D$786,2,FALSE)</f>
        <v>10000</v>
      </c>
      <c r="J559" s="26">
        <f>VLOOKUP(A559,'Nouveaux seuils'!$B$7:$C$796,2,FALSE)</f>
        <v>10000</v>
      </c>
      <c r="K559" s="27">
        <v>9000</v>
      </c>
      <c r="L559" s="27">
        <f>VLOOKUP(A559,'Anciens seuils'!$B$2:$D$786,3,FALSE)</f>
        <v>9000000000</v>
      </c>
      <c r="M559" s="27">
        <v>60000</v>
      </c>
      <c r="N559" s="27">
        <f>VLOOKUP(A559,'Nouveaux seuils'!$B$7:$F$796,5,FALSE)</f>
        <v>60000000000</v>
      </c>
      <c r="O559" s="28">
        <v>5</v>
      </c>
      <c r="P559" s="28">
        <v>0.5</v>
      </c>
      <c r="Q559" s="2">
        <v>3</v>
      </c>
      <c r="R559" s="2"/>
      <c r="S559" s="26">
        <v>10</v>
      </c>
      <c r="T559" s="26">
        <f>VLOOKUP(A559,'Nouveaux seuils'!$B$7:$E$796,3,FALSE)</f>
        <v>0.1</v>
      </c>
      <c r="U559" s="26">
        <f>VLOOKUP(A559,'Nouveaux seuils'!$B$7:$E$796,4,FALSE)</f>
        <v>10</v>
      </c>
      <c r="V559" s="30"/>
      <c r="W559" s="27" t="s">
        <v>200</v>
      </c>
      <c r="X559" s="27" t="s">
        <v>200</v>
      </c>
      <c r="Y559" s="27"/>
    </row>
    <row r="560" spans="1:25" ht="12.75" customHeight="1">
      <c r="A560" s="2" t="str">
        <f t="shared" si="18"/>
        <v>183Hf</v>
      </c>
      <c r="B560" s="2" t="str">
        <f t="shared" si="16"/>
        <v>Hf183</v>
      </c>
      <c r="C560" s="2" t="s">
        <v>2428</v>
      </c>
      <c r="D560" s="2" t="s">
        <v>77</v>
      </c>
      <c r="E560" s="2">
        <v>183</v>
      </c>
      <c r="F560" s="2"/>
      <c r="G560" s="2"/>
      <c r="H560" s="26">
        <v>1</v>
      </c>
      <c r="I560" s="26">
        <f>VLOOKUP(A560,'Anciens seuils'!$B$2:$D$786,2,FALSE)</f>
        <v>1000000</v>
      </c>
      <c r="J560" s="26">
        <f>VLOOKUP(A560,'Nouveaux seuils'!$B$7:$C$796,2,FALSE)</f>
        <v>1000000</v>
      </c>
      <c r="K560" s="27" t="s">
        <v>200</v>
      </c>
      <c r="L560" s="27" t="str">
        <f>VLOOKUP(A560,'Anciens seuils'!$B$2:$D$786,3,FALSE)</f>
        <v>NA</v>
      </c>
      <c r="M560" s="27" t="s">
        <v>200</v>
      </c>
      <c r="N560" s="27" t="str">
        <f>VLOOKUP(A560,'Nouveaux seuils'!$B$7:$F$796,5,FALSE)</f>
        <v>NA</v>
      </c>
      <c r="O560" s="28">
        <v>50</v>
      </c>
      <c r="P560" s="28">
        <v>5</v>
      </c>
      <c r="Q560" s="2">
        <v>4</v>
      </c>
      <c r="R560" s="2"/>
      <c r="S560" s="26">
        <v>10</v>
      </c>
      <c r="T560" s="26" t="str">
        <f>VLOOKUP(A560,'Nouveaux seuils'!$B$7:$E$796,3,FALSE)</f>
        <v>/</v>
      </c>
      <c r="U560" s="26" t="str">
        <f>VLOOKUP(A560,'Nouveaux seuils'!$B$7:$E$796,4,FALSE)</f>
        <v>/</v>
      </c>
      <c r="V560" s="30"/>
      <c r="W560" s="27" t="s">
        <v>200</v>
      </c>
      <c r="X560" s="27"/>
      <c r="Y560" s="27"/>
    </row>
    <row r="561" spans="1:25" ht="12.75" customHeight="1">
      <c r="A561" s="2" t="str">
        <f t="shared" si="18"/>
        <v>183Ta</v>
      </c>
      <c r="B561" s="2" t="str">
        <f t="shared" si="16"/>
        <v>Ta183</v>
      </c>
      <c r="C561" s="2" t="s">
        <v>2429</v>
      </c>
      <c r="D561" s="2" t="s">
        <v>78</v>
      </c>
      <c r="E561" s="2">
        <v>183</v>
      </c>
      <c r="F561" s="2"/>
      <c r="G561" s="2"/>
      <c r="H561" s="26">
        <v>1</v>
      </c>
      <c r="I561" s="26">
        <f>VLOOKUP(A561,'Anciens seuils'!$B$2:$D$786,2,FALSE)</f>
        <v>1000000</v>
      </c>
      <c r="J561" s="26">
        <f>VLOOKUP(A561,'Nouveaux seuils'!$B$7:$C$796,2,FALSE)</f>
        <v>1000000</v>
      </c>
      <c r="K561" s="27" t="s">
        <v>200</v>
      </c>
      <c r="L561" s="27" t="str">
        <f>VLOOKUP(A561,'Anciens seuils'!$B$2:$D$786,3,FALSE)</f>
        <v>NA</v>
      </c>
      <c r="M561" s="27" t="s">
        <v>200</v>
      </c>
      <c r="N561" s="27" t="str">
        <f>VLOOKUP(A561,'Nouveaux seuils'!$B$7:$F$796,5,FALSE)</f>
        <v>NA</v>
      </c>
      <c r="O561" s="28">
        <v>5</v>
      </c>
      <c r="P561" s="28">
        <v>0.5</v>
      </c>
      <c r="Q561" s="2">
        <v>3</v>
      </c>
      <c r="R561" s="2"/>
      <c r="S561" s="26">
        <v>100</v>
      </c>
      <c r="T561" s="26" t="str">
        <f>VLOOKUP(A561,'Nouveaux seuils'!$B$7:$E$796,3,FALSE)</f>
        <v>/</v>
      </c>
      <c r="U561" s="26" t="str">
        <f>VLOOKUP(A561,'Nouveaux seuils'!$B$7:$E$796,4,FALSE)</f>
        <v>/</v>
      </c>
      <c r="V561" s="30"/>
      <c r="W561" s="27" t="s">
        <v>200</v>
      </c>
      <c r="X561" s="27"/>
      <c r="Y561" s="27"/>
    </row>
    <row r="562" spans="1:25" ht="12.75" customHeight="1">
      <c r="A562" s="2" t="str">
        <f t="shared" si="18"/>
        <v>184Hf</v>
      </c>
      <c r="B562" s="2" t="str">
        <f t="shared" si="16"/>
        <v>Hf184</v>
      </c>
      <c r="C562" s="2" t="s">
        <v>2430</v>
      </c>
      <c r="D562" s="2" t="s">
        <v>77</v>
      </c>
      <c r="E562" s="2">
        <v>184</v>
      </c>
      <c r="F562" s="2"/>
      <c r="G562" s="2"/>
      <c r="H562" s="26">
        <v>1</v>
      </c>
      <c r="I562" s="26">
        <f>VLOOKUP(A562,'Anciens seuils'!$B$2:$D$786,2,FALSE)</f>
        <v>1000000</v>
      </c>
      <c r="J562" s="26">
        <f>VLOOKUP(A562,'Nouveaux seuils'!$B$7:$C$796,2,FALSE)</f>
        <v>1000000</v>
      </c>
      <c r="K562" s="27" t="s">
        <v>200</v>
      </c>
      <c r="L562" s="27" t="str">
        <f>VLOOKUP(A562,'Anciens seuils'!$B$2:$D$786,3,FALSE)</f>
        <v>NA</v>
      </c>
      <c r="M562" s="27" t="s">
        <v>200</v>
      </c>
      <c r="N562" s="27" t="str">
        <f>VLOOKUP(A562,'Nouveaux seuils'!$B$7:$F$796,5,FALSE)</f>
        <v>NA</v>
      </c>
      <c r="O562" s="28">
        <v>5</v>
      </c>
      <c r="P562" s="28">
        <v>0.5</v>
      </c>
      <c r="Q562" s="2">
        <v>3</v>
      </c>
      <c r="R562" s="2"/>
      <c r="S562" s="26">
        <v>100</v>
      </c>
      <c r="T562" s="26" t="str">
        <f>VLOOKUP(A562,'Nouveaux seuils'!$B$7:$E$796,3,FALSE)</f>
        <v>/</v>
      </c>
      <c r="U562" s="26" t="str">
        <f>VLOOKUP(A562,'Nouveaux seuils'!$B$7:$E$796,4,FALSE)</f>
        <v>/</v>
      </c>
      <c r="V562" s="30"/>
      <c r="W562" s="27" t="s">
        <v>200</v>
      </c>
      <c r="X562" s="27"/>
      <c r="Y562" s="27"/>
    </row>
    <row r="563" spans="1:25" ht="12.75" customHeight="1">
      <c r="A563" s="2" t="str">
        <f t="shared" si="18"/>
        <v>184Ir</v>
      </c>
      <c r="B563" s="2" t="str">
        <f t="shared" si="16"/>
        <v>Ir184</v>
      </c>
      <c r="C563" s="2" t="s">
        <v>2431</v>
      </c>
      <c r="D563" s="2" t="s">
        <v>82</v>
      </c>
      <c r="E563" s="2">
        <v>184</v>
      </c>
      <c r="F563" s="2"/>
      <c r="G563" s="2"/>
      <c r="H563" s="26">
        <v>1</v>
      </c>
      <c r="I563" s="26">
        <f>VLOOKUP(A563,'Anciens seuils'!$B$2:$D$786,2,FALSE)</f>
        <v>1000000</v>
      </c>
      <c r="J563" s="26">
        <f>VLOOKUP(A563,'Nouveaux seuils'!$B$7:$C$796,2,FALSE)</f>
        <v>1000000</v>
      </c>
      <c r="K563" s="27" t="s">
        <v>200</v>
      </c>
      <c r="L563" s="27" t="str">
        <f>VLOOKUP(A563,'Anciens seuils'!$B$2:$D$786,3,FALSE)</f>
        <v>NA</v>
      </c>
      <c r="M563" s="27" t="s">
        <v>200</v>
      </c>
      <c r="N563" s="27" t="str">
        <f>VLOOKUP(A563,'Nouveaux seuils'!$B$7:$F$796,5,FALSE)</f>
        <v>NA</v>
      </c>
      <c r="O563" s="28">
        <v>50</v>
      </c>
      <c r="P563" s="28">
        <v>5</v>
      </c>
      <c r="Q563" s="2">
        <v>4</v>
      </c>
      <c r="R563" s="2"/>
      <c r="S563" s="26">
        <v>10</v>
      </c>
      <c r="T563" s="26" t="str">
        <f>VLOOKUP(A563,'Nouveaux seuils'!$B$7:$E$796,3,FALSE)</f>
        <v>/</v>
      </c>
      <c r="U563" s="26" t="str">
        <f>VLOOKUP(A563,'Nouveaux seuils'!$B$7:$E$796,4,FALSE)</f>
        <v>/</v>
      </c>
      <c r="V563" s="30"/>
      <c r="W563" s="27" t="s">
        <v>200</v>
      </c>
      <c r="X563" s="27"/>
      <c r="Y563" s="27"/>
    </row>
    <row r="564" spans="1:25" ht="12.75" customHeight="1">
      <c r="A564" s="2" t="str">
        <f t="shared" si="18"/>
        <v>184Re m</v>
      </c>
      <c r="B564" s="2" t="str">
        <f t="shared" si="16"/>
        <v>Re184 m</v>
      </c>
      <c r="C564" s="2" t="s">
        <v>2432</v>
      </c>
      <c r="D564" s="2" t="s">
        <v>80</v>
      </c>
      <c r="E564" s="2">
        <v>184</v>
      </c>
      <c r="F564" s="2" t="s">
        <v>156</v>
      </c>
      <c r="G564" s="2"/>
      <c r="H564" s="26">
        <v>1</v>
      </c>
      <c r="I564" s="26">
        <f>VLOOKUP(A564,'Anciens seuils'!$B$2:$D$786,2,FALSE)</f>
        <v>1000000</v>
      </c>
      <c r="J564" s="26">
        <f>VLOOKUP(A564,'Nouveaux seuils'!$B$7:$C$796,2,FALSE)</f>
        <v>1000000</v>
      </c>
      <c r="K564" s="27">
        <v>30000</v>
      </c>
      <c r="L564" s="27">
        <f>VLOOKUP(A564,'Anciens seuils'!$B$2:$D$786,3,FALSE)</f>
        <v>30000000000</v>
      </c>
      <c r="M564" s="27">
        <v>70000</v>
      </c>
      <c r="N564" s="27">
        <f>VLOOKUP(A564,'Nouveaux seuils'!$B$7:$F$796,5,FALSE)</f>
        <v>70000000000</v>
      </c>
      <c r="O564" s="28">
        <v>5</v>
      </c>
      <c r="P564" s="28">
        <v>0.5</v>
      </c>
      <c r="Q564" s="2">
        <v>3</v>
      </c>
      <c r="R564" s="2"/>
      <c r="S564" s="26">
        <v>100</v>
      </c>
      <c r="T564" s="26" t="str">
        <f>VLOOKUP(A564,'Nouveaux seuils'!$B$7:$E$796,3,FALSE)</f>
        <v>/</v>
      </c>
      <c r="U564" s="26" t="str">
        <f>VLOOKUP(A564,'Nouveaux seuils'!$B$7:$E$796,4,FALSE)</f>
        <v>/</v>
      </c>
      <c r="V564" s="30"/>
      <c r="W564" s="27" t="s">
        <v>200</v>
      </c>
      <c r="X564" s="27" t="s">
        <v>200</v>
      </c>
      <c r="Y564" s="27"/>
    </row>
    <row r="565" spans="1:25" ht="12.75" customHeight="1">
      <c r="A565" s="2" t="str">
        <f t="shared" si="18"/>
        <v>184Re</v>
      </c>
      <c r="B565" s="2" t="str">
        <f t="shared" si="16"/>
        <v>Re184</v>
      </c>
      <c r="C565" s="2" t="s">
        <v>2433</v>
      </c>
      <c r="D565" s="2" t="s">
        <v>80</v>
      </c>
      <c r="E565" s="2">
        <v>184</v>
      </c>
      <c r="F565" s="2"/>
      <c r="G565" s="2"/>
      <c r="H565" s="26">
        <v>1</v>
      </c>
      <c r="I565" s="26">
        <f>VLOOKUP(A565,'Anciens seuils'!$B$2:$D$786,2,FALSE)</f>
        <v>1000000</v>
      </c>
      <c r="J565" s="26">
        <f>VLOOKUP(A565,'Nouveaux seuils'!$B$7:$C$796,2,FALSE)</f>
        <v>1000000</v>
      </c>
      <c r="K565" s="27">
        <v>10000</v>
      </c>
      <c r="L565" s="27">
        <f>VLOOKUP(A565,'Anciens seuils'!$B$2:$D$786,3,FALSE)</f>
        <v>10000000000</v>
      </c>
      <c r="M565" s="27">
        <v>80000</v>
      </c>
      <c r="N565" s="27">
        <f>VLOOKUP(A565,'Nouveaux seuils'!$B$7:$F$796,5,FALSE)</f>
        <v>80000000000</v>
      </c>
      <c r="O565" s="28">
        <v>5</v>
      </c>
      <c r="P565" s="28">
        <v>0.5</v>
      </c>
      <c r="Q565" s="2">
        <v>3</v>
      </c>
      <c r="R565" s="2"/>
      <c r="S565" s="26">
        <v>10</v>
      </c>
      <c r="T565" s="26" t="str">
        <f>VLOOKUP(A565,'Nouveaux seuils'!$B$7:$E$796,3,FALSE)</f>
        <v>/</v>
      </c>
      <c r="U565" s="26" t="str">
        <f>VLOOKUP(A565,'Nouveaux seuils'!$B$7:$E$796,4,FALSE)</f>
        <v>/</v>
      </c>
      <c r="V565" s="30"/>
      <c r="W565" s="27" t="s">
        <v>200</v>
      </c>
      <c r="X565" s="27" t="s">
        <v>200</v>
      </c>
      <c r="Y565" s="27"/>
    </row>
    <row r="566" spans="1:25" ht="12.75" customHeight="1">
      <c r="A566" s="2" t="str">
        <f t="shared" si="18"/>
        <v>184Ta</v>
      </c>
      <c r="B566" s="2" t="str">
        <f t="shared" si="16"/>
        <v>Ta184</v>
      </c>
      <c r="C566" s="2" t="s">
        <v>2434</v>
      </c>
      <c r="D566" s="2" t="s">
        <v>78</v>
      </c>
      <c r="E566" s="2">
        <v>184</v>
      </c>
      <c r="F566" s="2"/>
      <c r="G566" s="2"/>
      <c r="H566" s="26">
        <v>1</v>
      </c>
      <c r="I566" s="26">
        <f>VLOOKUP(A566,'Anciens seuils'!$B$2:$D$786,2,FALSE)</f>
        <v>1000000</v>
      </c>
      <c r="J566" s="26">
        <f>VLOOKUP(A566,'Nouveaux seuils'!$B$7:$C$796,2,FALSE)</f>
        <v>1000000</v>
      </c>
      <c r="K566" s="27" t="s">
        <v>200</v>
      </c>
      <c r="L566" s="27" t="str">
        <f>VLOOKUP(A566,'Anciens seuils'!$B$2:$D$786,3,FALSE)</f>
        <v>NA</v>
      </c>
      <c r="M566" s="27" t="s">
        <v>200</v>
      </c>
      <c r="N566" s="27" t="str">
        <f>VLOOKUP(A566,'Nouveaux seuils'!$B$7:$F$796,5,FALSE)</f>
        <v>NA</v>
      </c>
      <c r="O566" s="28">
        <v>5</v>
      </c>
      <c r="P566" s="28">
        <v>0.5</v>
      </c>
      <c r="Q566" s="2">
        <v>3</v>
      </c>
      <c r="R566" s="2"/>
      <c r="S566" s="26">
        <v>10</v>
      </c>
      <c r="T566" s="26" t="str">
        <f>VLOOKUP(A566,'Nouveaux seuils'!$B$7:$E$796,3,FALSE)</f>
        <v>/</v>
      </c>
      <c r="U566" s="26" t="str">
        <f>VLOOKUP(A566,'Nouveaux seuils'!$B$7:$E$796,4,FALSE)</f>
        <v>/</v>
      </c>
      <c r="V566" s="30"/>
      <c r="W566" s="27" t="s">
        <v>200</v>
      </c>
      <c r="X566" s="27"/>
      <c r="Y566" s="27"/>
    </row>
    <row r="567" spans="1:25" ht="12.75" customHeight="1">
      <c r="A567" s="2" t="str">
        <f t="shared" si="18"/>
        <v>185Ir</v>
      </c>
      <c r="B567" s="2" t="str">
        <f t="shared" si="16"/>
        <v>Ir185</v>
      </c>
      <c r="C567" s="2" t="s">
        <v>2435</v>
      </c>
      <c r="D567" s="2" t="s">
        <v>82</v>
      </c>
      <c r="E567" s="2">
        <v>185</v>
      </c>
      <c r="F567" s="2"/>
      <c r="G567" s="2"/>
      <c r="H567" s="26">
        <v>1</v>
      </c>
      <c r="I567" s="26">
        <f>VLOOKUP(A567,'Anciens seuils'!$B$2:$D$786,2,FALSE)</f>
        <v>1000000</v>
      </c>
      <c r="J567" s="26">
        <f>VLOOKUP(A567,'Nouveaux seuils'!$B$7:$C$796,2,FALSE)</f>
        <v>1000000</v>
      </c>
      <c r="K567" s="27" t="s">
        <v>200</v>
      </c>
      <c r="L567" s="27" t="str">
        <f>VLOOKUP(A567,'Anciens seuils'!$B$2:$D$786,3,FALSE)</f>
        <v>NA</v>
      </c>
      <c r="M567" s="27" t="s">
        <v>200</v>
      </c>
      <c r="N567" s="27" t="str">
        <f>VLOOKUP(A567,'Nouveaux seuils'!$B$7:$F$796,5,FALSE)</f>
        <v>NA</v>
      </c>
      <c r="O567" s="28">
        <v>5</v>
      </c>
      <c r="P567" s="28">
        <v>0.5</v>
      </c>
      <c r="Q567" s="2">
        <v>3</v>
      </c>
      <c r="R567" s="2"/>
      <c r="S567" s="26">
        <v>10</v>
      </c>
      <c r="T567" s="26" t="str">
        <f>VLOOKUP(A567,'Nouveaux seuils'!$B$7:$E$796,3,FALSE)</f>
        <v>/</v>
      </c>
      <c r="U567" s="26" t="str">
        <f>VLOOKUP(A567,'Nouveaux seuils'!$B$7:$E$796,4,FALSE)</f>
        <v>/</v>
      </c>
      <c r="V567" s="30"/>
      <c r="W567" s="27" t="s">
        <v>200</v>
      </c>
      <c r="X567" s="27"/>
      <c r="Y567" s="27"/>
    </row>
    <row r="568" spans="1:25" ht="12.75" customHeight="1">
      <c r="A568" s="2" t="str">
        <f t="shared" si="18"/>
        <v>185Os</v>
      </c>
      <c r="B568" s="2" t="str">
        <f t="shared" si="16"/>
        <v>Os185</v>
      </c>
      <c r="C568" s="2" t="s">
        <v>2436</v>
      </c>
      <c r="D568" s="2" t="s">
        <v>81</v>
      </c>
      <c r="E568" s="2">
        <v>185</v>
      </c>
      <c r="F568" s="2"/>
      <c r="G568" s="2"/>
      <c r="H568" s="26">
        <v>1</v>
      </c>
      <c r="I568" s="26">
        <f>VLOOKUP(A568,'Anciens seuils'!$B$2:$D$786,2,FALSE)</f>
        <v>1000000</v>
      </c>
      <c r="J568" s="26">
        <f>VLOOKUP(A568,'Nouveaux seuils'!$B$7:$C$796,2,FALSE)</f>
        <v>1000000</v>
      </c>
      <c r="K568" s="27">
        <v>10000</v>
      </c>
      <c r="L568" s="27">
        <f>VLOOKUP(A568,'Anciens seuils'!$B$2:$D$786,3,FALSE)</f>
        <v>10000000000</v>
      </c>
      <c r="M568" s="27">
        <v>100000</v>
      </c>
      <c r="N568" s="27">
        <f>VLOOKUP(A568,'Nouveaux seuils'!$B$7:$F$796,5,FALSE)</f>
        <v>100000000000</v>
      </c>
      <c r="O568" s="28">
        <v>5</v>
      </c>
      <c r="P568" s="28">
        <v>0.5</v>
      </c>
      <c r="Q568" s="2">
        <v>3</v>
      </c>
      <c r="R568" s="2"/>
      <c r="S568" s="26">
        <v>10</v>
      </c>
      <c r="T568" s="26">
        <f>VLOOKUP(A568,'Nouveaux seuils'!$B$7:$E$796,3,FALSE)</f>
        <v>1</v>
      </c>
      <c r="U568" s="26">
        <f>VLOOKUP(A568,'Nouveaux seuils'!$B$7:$E$796,4,FALSE)</f>
        <v>10</v>
      </c>
      <c r="V568" s="30"/>
      <c r="W568" s="27" t="s">
        <v>200</v>
      </c>
      <c r="X568" s="27" t="s">
        <v>200</v>
      </c>
      <c r="Y568" s="27"/>
    </row>
    <row r="569" spans="1:25" ht="12.75" customHeight="1">
      <c r="A569" s="2" t="str">
        <f t="shared" si="18"/>
        <v>185Ta</v>
      </c>
      <c r="B569" s="2" t="str">
        <f t="shared" si="16"/>
        <v>Ta185</v>
      </c>
      <c r="C569" s="2" t="s">
        <v>2437</v>
      </c>
      <c r="D569" s="2" t="s">
        <v>78</v>
      </c>
      <c r="E569" s="2">
        <v>185</v>
      </c>
      <c r="F569" s="2"/>
      <c r="G569" s="2"/>
      <c r="H569" s="26">
        <v>0.1</v>
      </c>
      <c r="I569" s="26">
        <f>VLOOKUP(A569,'Anciens seuils'!$B$2:$D$786,2,FALSE)</f>
        <v>100000</v>
      </c>
      <c r="J569" s="26">
        <f>VLOOKUP(A569,'Nouveaux seuils'!$B$7:$C$796,2,FALSE)</f>
        <v>100000</v>
      </c>
      <c r="K569" s="27" t="s">
        <v>200</v>
      </c>
      <c r="L569" s="27" t="str">
        <f>VLOOKUP(A569,'Anciens seuils'!$B$2:$D$786,3,FALSE)</f>
        <v>NA</v>
      </c>
      <c r="M569" s="27" t="s">
        <v>200</v>
      </c>
      <c r="N569" s="27" t="str">
        <f>VLOOKUP(A569,'Nouveaux seuils'!$B$7:$F$796,5,FALSE)</f>
        <v>NA</v>
      </c>
      <c r="O569" s="28">
        <v>50</v>
      </c>
      <c r="P569" s="28">
        <v>5</v>
      </c>
      <c r="Q569" s="2">
        <v>4</v>
      </c>
      <c r="R569" s="2"/>
      <c r="S569" s="26">
        <v>100</v>
      </c>
      <c r="T569" s="26" t="str">
        <f>VLOOKUP(A569,'Nouveaux seuils'!$B$7:$E$796,3,FALSE)</f>
        <v>/</v>
      </c>
      <c r="U569" s="26" t="str">
        <f>VLOOKUP(A569,'Nouveaux seuils'!$B$7:$E$796,4,FALSE)</f>
        <v>/</v>
      </c>
      <c r="V569" s="30"/>
      <c r="W569" s="27" t="s">
        <v>200</v>
      </c>
      <c r="X569" s="27"/>
      <c r="Y569" s="27"/>
    </row>
    <row r="570" spans="1:25" ht="12.75" customHeight="1">
      <c r="A570" s="2" t="str">
        <f t="shared" si="18"/>
        <v>185W</v>
      </c>
      <c r="B570" s="2" t="str">
        <f t="shared" si="16"/>
        <v>W185</v>
      </c>
      <c r="C570" s="2" t="s">
        <v>2438</v>
      </c>
      <c r="D570" s="2" t="s">
        <v>79</v>
      </c>
      <c r="E570" s="2">
        <v>185</v>
      </c>
      <c r="F570" s="2"/>
      <c r="G570" s="2"/>
      <c r="H570" s="26">
        <v>10</v>
      </c>
      <c r="I570" s="26">
        <f>VLOOKUP(A570,'Anciens seuils'!$B$2:$D$786,2,FALSE)</f>
        <v>10000000</v>
      </c>
      <c r="J570" s="26">
        <f>VLOOKUP(A570,'Nouveaux seuils'!$B$7:$C$796,2,FALSE)</f>
        <v>10000000</v>
      </c>
      <c r="K570" s="27">
        <v>400000</v>
      </c>
      <c r="L570" s="27">
        <f>VLOOKUP(A570,'Anciens seuils'!$B$2:$D$786,3,FALSE)</f>
        <v>400000000000</v>
      </c>
      <c r="M570" s="27">
        <v>100000000</v>
      </c>
      <c r="N570" s="27">
        <f>VLOOKUP(A570,'Nouveaux seuils'!$B$7:$F$796,5,FALSE)</f>
        <v>100000000000000</v>
      </c>
      <c r="O570" s="28">
        <v>5</v>
      </c>
      <c r="P570" s="28">
        <v>0.5</v>
      </c>
      <c r="Q570" s="2">
        <v>3</v>
      </c>
      <c r="R570" s="2"/>
      <c r="S570" s="26">
        <v>10000</v>
      </c>
      <c r="T570" s="26">
        <f>VLOOKUP(A570,'Nouveaux seuils'!$B$7:$E$796,3,FALSE)</f>
        <v>1000</v>
      </c>
      <c r="U570" s="26">
        <f>VLOOKUP(A570,'Nouveaux seuils'!$B$7:$E$796,4,FALSE)</f>
        <v>10000</v>
      </c>
      <c r="V570" s="30"/>
      <c r="W570" s="27" t="s">
        <v>200</v>
      </c>
      <c r="X570" s="27" t="s">
        <v>200</v>
      </c>
      <c r="Y570" s="27"/>
    </row>
    <row r="571" spans="1:25" ht="25.5" customHeight="1">
      <c r="A571" s="2" t="str">
        <f t="shared" si="18"/>
        <v>186Ir (2)</v>
      </c>
      <c r="B571" s="2" t="str">
        <f t="shared" si="16"/>
        <v>Ir186 (2)</v>
      </c>
      <c r="C571" s="2" t="s">
        <v>2439</v>
      </c>
      <c r="D571" s="2" t="s">
        <v>82</v>
      </c>
      <c r="E571" s="2">
        <v>186</v>
      </c>
      <c r="F571" s="13" t="s">
        <v>164</v>
      </c>
      <c r="G571" s="2"/>
      <c r="H571" s="26">
        <v>1</v>
      </c>
      <c r="I571" s="26">
        <f>VLOOKUP(A571,'Anciens seuils'!$B$2:$D$786,2,FALSE)</f>
        <v>1000000</v>
      </c>
      <c r="J571" s="26">
        <f>VLOOKUP(A571,'Nouveaux seuils'!$B$7:$C$796,2,FALSE)</f>
        <v>1000000</v>
      </c>
      <c r="K571" s="27" t="s">
        <v>200</v>
      </c>
      <c r="L571" s="27" t="str">
        <f>VLOOKUP(A571,'Anciens seuils'!$B$2:$D$786,3,FALSE)</f>
        <v>NA</v>
      </c>
      <c r="M571" s="27" t="s">
        <v>200</v>
      </c>
      <c r="N571" s="27" t="str">
        <f>VLOOKUP(A571,'Nouveaux seuils'!$B$7:$F$796,5,FALSE)</f>
        <v>NA</v>
      </c>
      <c r="O571" s="28">
        <v>5</v>
      </c>
      <c r="P571" s="28">
        <v>0.5</v>
      </c>
      <c r="Q571" s="2">
        <v>3</v>
      </c>
      <c r="R571" s="2" t="s">
        <v>125</v>
      </c>
      <c r="S571" s="26">
        <v>10</v>
      </c>
      <c r="T571" s="26" t="str">
        <f>VLOOKUP(A571,'Nouveaux seuils'!$B$7:$E$796,3,FALSE)</f>
        <v>/</v>
      </c>
      <c r="U571" s="26" t="str">
        <f>VLOOKUP(A571,'Nouveaux seuils'!$B$7:$E$796,4,FALSE)</f>
        <v>/</v>
      </c>
      <c r="V571" s="30" t="s">
        <v>183</v>
      </c>
      <c r="W571" s="27" t="s">
        <v>125</v>
      </c>
      <c r="X571" s="27"/>
      <c r="Y571" s="27"/>
    </row>
    <row r="572" spans="1:25" ht="25.5" customHeight="1">
      <c r="A572" s="2" t="str">
        <f t="shared" si="18"/>
        <v>186Ir (1)</v>
      </c>
      <c r="B572" s="2" t="str">
        <f t="shared" si="16"/>
        <v>Ir186 (1)</v>
      </c>
      <c r="C572" s="2" t="s">
        <v>2440</v>
      </c>
      <c r="D572" s="2" t="s">
        <v>82</v>
      </c>
      <c r="E572" s="2">
        <v>186</v>
      </c>
      <c r="F572" s="13" t="s">
        <v>163</v>
      </c>
      <c r="G572" s="2"/>
      <c r="H572" s="26">
        <v>1</v>
      </c>
      <c r="I572" s="26">
        <f>VLOOKUP(A572,'Anciens seuils'!$B$2:$D$786,2,FALSE)</f>
        <v>1000000</v>
      </c>
      <c r="J572" s="26">
        <f>VLOOKUP(A572,'Nouveaux seuils'!$B$7:$C$796,2,FALSE)</f>
        <v>1000000</v>
      </c>
      <c r="K572" s="27" t="s">
        <v>200</v>
      </c>
      <c r="L572" s="27" t="str">
        <f>VLOOKUP(A572,'Anciens seuils'!$B$2:$D$786,3,FALSE)</f>
        <v>NA</v>
      </c>
      <c r="M572" s="27" t="s">
        <v>200</v>
      </c>
      <c r="N572" s="27" t="str">
        <f>VLOOKUP(A572,'Nouveaux seuils'!$B$7:$F$796,5,FALSE)</f>
        <v>NA</v>
      </c>
      <c r="O572" s="28">
        <v>5</v>
      </c>
      <c r="P572" s="28">
        <v>0.5</v>
      </c>
      <c r="Q572" s="2">
        <v>3</v>
      </c>
      <c r="R572" s="2" t="s">
        <v>124</v>
      </c>
      <c r="S572" s="26">
        <v>10</v>
      </c>
      <c r="T572" s="26" t="str">
        <f>VLOOKUP(A572,'Nouveaux seuils'!$B$7:$E$796,3,FALSE)</f>
        <v>/</v>
      </c>
      <c r="U572" s="26" t="str">
        <f>VLOOKUP(A572,'Nouveaux seuils'!$B$7:$E$796,4,FALSE)</f>
        <v>/</v>
      </c>
      <c r="V572" s="30" t="s">
        <v>183</v>
      </c>
      <c r="W572" s="27" t="s">
        <v>124</v>
      </c>
      <c r="X572" s="27"/>
      <c r="Y572" s="27"/>
    </row>
    <row r="573" spans="1:25" ht="12.75" customHeight="1">
      <c r="A573" s="2" t="str">
        <f t="shared" si="18"/>
        <v>186Pt</v>
      </c>
      <c r="B573" s="2" t="str">
        <f t="shared" si="16"/>
        <v>Pt186</v>
      </c>
      <c r="C573" s="2" t="s">
        <v>2441</v>
      </c>
      <c r="D573" s="2" t="s">
        <v>83</v>
      </c>
      <c r="E573" s="2">
        <v>186</v>
      </c>
      <c r="F573" s="2"/>
      <c r="G573" s="2"/>
      <c r="H573" s="26">
        <v>1</v>
      </c>
      <c r="I573" s="26">
        <f>VLOOKUP(A573,'Anciens seuils'!$B$2:$D$786,2,FALSE)</f>
        <v>1000000</v>
      </c>
      <c r="J573" s="26">
        <f>VLOOKUP(A573,'Nouveaux seuils'!$B$7:$C$796,2,FALSE)</f>
        <v>1000000</v>
      </c>
      <c r="K573" s="27" t="s">
        <v>200</v>
      </c>
      <c r="L573" s="27" t="str">
        <f>VLOOKUP(A573,'Anciens seuils'!$B$2:$D$786,3,FALSE)</f>
        <v>NA</v>
      </c>
      <c r="M573" s="27" t="s">
        <v>200</v>
      </c>
      <c r="N573" s="27" t="str">
        <f>VLOOKUP(A573,'Nouveaux seuils'!$B$7:$F$796,5,FALSE)</f>
        <v>NA</v>
      </c>
      <c r="O573" s="28">
        <v>50</v>
      </c>
      <c r="P573" s="28">
        <v>5</v>
      </c>
      <c r="Q573" s="2">
        <v>4</v>
      </c>
      <c r="R573" s="2"/>
      <c r="S573" s="26">
        <v>10</v>
      </c>
      <c r="T573" s="26" t="str">
        <f>VLOOKUP(A573,'Nouveaux seuils'!$B$7:$E$796,3,FALSE)</f>
        <v>/</v>
      </c>
      <c r="U573" s="26" t="str">
        <f>VLOOKUP(A573,'Nouveaux seuils'!$B$7:$E$796,4,FALSE)</f>
        <v>/</v>
      </c>
      <c r="V573" s="30"/>
      <c r="W573" s="27" t="s">
        <v>200</v>
      </c>
      <c r="X573" s="27"/>
      <c r="Y573" s="27"/>
    </row>
    <row r="574" spans="1:25" ht="12.75" customHeight="1">
      <c r="A574" s="2" t="str">
        <f t="shared" si="18"/>
        <v>186Re m</v>
      </c>
      <c r="B574" s="2" t="str">
        <f t="shared" si="16"/>
        <v>Re186 m</v>
      </c>
      <c r="C574" s="2" t="s">
        <v>2442</v>
      </c>
      <c r="D574" s="2" t="s">
        <v>80</v>
      </c>
      <c r="E574" s="2">
        <v>186</v>
      </c>
      <c r="F574" s="2" t="s">
        <v>156</v>
      </c>
      <c r="G574" s="2"/>
      <c r="H574" s="26">
        <v>10</v>
      </c>
      <c r="I574" s="26">
        <f>VLOOKUP(A574,'Anciens seuils'!$B$2:$D$786,2,FALSE)</f>
        <v>10000000</v>
      </c>
      <c r="J574" s="26">
        <f>VLOOKUP(A574,'Nouveaux seuils'!$B$7:$C$796,2,FALSE)</f>
        <v>10000000</v>
      </c>
      <c r="K574" s="27" t="s">
        <v>200</v>
      </c>
      <c r="L574" s="27" t="str">
        <f>VLOOKUP(A574,'Anciens seuils'!$B$2:$D$786,3,FALSE)</f>
        <v>NA</v>
      </c>
      <c r="M574" s="27" t="s">
        <v>200</v>
      </c>
      <c r="N574" s="27" t="str">
        <f>VLOOKUP(A574,'Nouveaux seuils'!$B$7:$F$796,5,FALSE)</f>
        <v>NA</v>
      </c>
      <c r="O574" s="28">
        <v>50</v>
      </c>
      <c r="P574" s="28">
        <v>5</v>
      </c>
      <c r="Q574" s="2">
        <v>4</v>
      </c>
      <c r="R574" s="2"/>
      <c r="S574" s="26">
        <v>1000</v>
      </c>
      <c r="T574" s="26" t="str">
        <f>VLOOKUP(A574,'Nouveaux seuils'!$B$7:$E$796,3,FALSE)</f>
        <v>/</v>
      </c>
      <c r="U574" s="26" t="str">
        <f>VLOOKUP(A574,'Nouveaux seuils'!$B$7:$E$796,4,FALSE)</f>
        <v>/</v>
      </c>
      <c r="V574" s="30"/>
      <c r="W574" s="27" t="s">
        <v>200</v>
      </c>
      <c r="X574" s="27"/>
      <c r="Y574" s="27"/>
    </row>
    <row r="575" spans="1:25" ht="12.75" customHeight="1">
      <c r="A575" s="2" t="str">
        <f t="shared" si="18"/>
        <v>186Re</v>
      </c>
      <c r="B575" s="2" t="str">
        <f t="shared" si="16"/>
        <v>Re186</v>
      </c>
      <c r="C575" s="2" t="s">
        <v>2443</v>
      </c>
      <c r="D575" s="2" t="s">
        <v>80</v>
      </c>
      <c r="E575" s="2">
        <v>186</v>
      </c>
      <c r="F575" s="2"/>
      <c r="G575" s="2"/>
      <c r="H575" s="26">
        <v>1</v>
      </c>
      <c r="I575" s="26">
        <f>VLOOKUP(A575,'Anciens seuils'!$B$2:$D$786,2,FALSE)</f>
        <v>1000000</v>
      </c>
      <c r="J575" s="26">
        <f>VLOOKUP(A575,'Nouveaux seuils'!$B$7:$C$796,2,FALSE)</f>
        <v>1000000</v>
      </c>
      <c r="K575" s="27">
        <v>20000</v>
      </c>
      <c r="L575" s="27">
        <f>VLOOKUP(A575,'Anciens seuils'!$B$2:$D$786,3,FALSE)</f>
        <v>20000000000</v>
      </c>
      <c r="M575" s="27">
        <v>4000000</v>
      </c>
      <c r="N575" s="27">
        <f>VLOOKUP(A575,'Nouveaux seuils'!$B$7:$F$796,5,FALSE)</f>
        <v>4000000000000</v>
      </c>
      <c r="O575" s="28">
        <v>5</v>
      </c>
      <c r="P575" s="28">
        <v>0.5</v>
      </c>
      <c r="Q575" s="2">
        <v>3</v>
      </c>
      <c r="R575" s="2"/>
      <c r="S575" s="26">
        <v>1000</v>
      </c>
      <c r="T575" s="26">
        <f>VLOOKUP(A575,'Nouveaux seuils'!$B$7:$E$796,3,FALSE)</f>
        <v>1000</v>
      </c>
      <c r="U575" s="26">
        <f>VLOOKUP(A575,'Nouveaux seuils'!$B$7:$E$796,4,FALSE)</f>
        <v>1000</v>
      </c>
      <c r="V575" s="30"/>
      <c r="W575" s="27" t="s">
        <v>200</v>
      </c>
      <c r="X575" s="27" t="s">
        <v>200</v>
      </c>
      <c r="Y575" s="27"/>
    </row>
    <row r="576" spans="1:25" ht="12.75" customHeight="1">
      <c r="A576" s="2" t="str">
        <f t="shared" si="18"/>
        <v>186Ta</v>
      </c>
      <c r="B576" s="2" t="str">
        <f t="shared" si="16"/>
        <v>Ta186</v>
      </c>
      <c r="C576" s="2" t="s">
        <v>2444</v>
      </c>
      <c r="D576" s="2" t="s">
        <v>78</v>
      </c>
      <c r="E576" s="2">
        <v>186</v>
      </c>
      <c r="F576" s="2"/>
      <c r="G576" s="2"/>
      <c r="H576" s="26">
        <v>0.1</v>
      </c>
      <c r="I576" s="26">
        <f>VLOOKUP(A576,'Anciens seuils'!$B$2:$D$786,2,FALSE)</f>
        <v>100000</v>
      </c>
      <c r="J576" s="26">
        <f>VLOOKUP(A576,'Nouveaux seuils'!$B$7:$C$796,2,FALSE)</f>
        <v>100000</v>
      </c>
      <c r="K576" s="27" t="s">
        <v>200</v>
      </c>
      <c r="L576" s="27" t="str">
        <f>VLOOKUP(A576,'Anciens seuils'!$B$2:$D$786,3,FALSE)</f>
        <v>NA</v>
      </c>
      <c r="M576" s="27" t="s">
        <v>200</v>
      </c>
      <c r="N576" s="27" t="str">
        <f>VLOOKUP(A576,'Nouveaux seuils'!$B$7:$F$796,5,FALSE)</f>
        <v>NA</v>
      </c>
      <c r="O576" s="28">
        <v>50</v>
      </c>
      <c r="P576" s="28">
        <v>5</v>
      </c>
      <c r="Q576" s="2">
        <v>4</v>
      </c>
      <c r="R576" s="2"/>
      <c r="S576" s="26">
        <v>10</v>
      </c>
      <c r="T576" s="26" t="str">
        <f>VLOOKUP(A576,'Nouveaux seuils'!$B$7:$E$796,3,FALSE)</f>
        <v>/</v>
      </c>
      <c r="U576" s="26" t="str">
        <f>VLOOKUP(A576,'Nouveaux seuils'!$B$7:$E$796,4,FALSE)</f>
        <v>/</v>
      </c>
      <c r="V576" s="30"/>
      <c r="W576" s="27" t="s">
        <v>200</v>
      </c>
      <c r="X576" s="27"/>
      <c r="Y576" s="27"/>
    </row>
    <row r="577" spans="1:25" ht="12.75" customHeight="1">
      <c r="A577" s="2" t="str">
        <f t="shared" si="18"/>
        <v>187Ir</v>
      </c>
      <c r="B577" s="2" t="str">
        <f t="shared" si="16"/>
        <v>Ir187</v>
      </c>
      <c r="C577" s="2" t="s">
        <v>2445</v>
      </c>
      <c r="D577" s="2" t="s">
        <v>82</v>
      </c>
      <c r="E577" s="2">
        <v>187</v>
      </c>
      <c r="F577" s="2"/>
      <c r="G577" s="2"/>
      <c r="H577" s="26">
        <v>1</v>
      </c>
      <c r="I577" s="26">
        <f>VLOOKUP(A577,'Anciens seuils'!$B$2:$D$786,2,FALSE)</f>
        <v>1000000</v>
      </c>
      <c r="J577" s="26">
        <f>VLOOKUP(A577,'Nouveaux seuils'!$B$7:$C$796,2,FALSE)</f>
        <v>1000000</v>
      </c>
      <c r="K577" s="27" t="s">
        <v>200</v>
      </c>
      <c r="L577" s="27" t="str">
        <f>VLOOKUP(A577,'Anciens seuils'!$B$2:$D$786,3,FALSE)</f>
        <v>NA</v>
      </c>
      <c r="M577" s="27" t="s">
        <v>200</v>
      </c>
      <c r="N577" s="27" t="str">
        <f>VLOOKUP(A577,'Nouveaux seuils'!$B$7:$F$796,5,FALSE)</f>
        <v>NA</v>
      </c>
      <c r="O577" s="28">
        <v>50</v>
      </c>
      <c r="P577" s="28">
        <v>5</v>
      </c>
      <c r="Q577" s="2">
        <v>4</v>
      </c>
      <c r="R577" s="2"/>
      <c r="S577" s="26">
        <v>100</v>
      </c>
      <c r="T577" s="26" t="str">
        <f>VLOOKUP(A577,'Nouveaux seuils'!$B$7:$E$796,3,FALSE)</f>
        <v>/</v>
      </c>
      <c r="U577" s="26" t="str">
        <f>VLOOKUP(A577,'Nouveaux seuils'!$B$7:$E$796,4,FALSE)</f>
        <v>/</v>
      </c>
      <c r="V577" s="30"/>
      <c r="W577" s="27" t="s">
        <v>200</v>
      </c>
      <c r="X577" s="27"/>
      <c r="Y577" s="27"/>
    </row>
    <row r="578" spans="1:25" ht="12.75" customHeight="1">
      <c r="A578" s="2" t="str">
        <f t="shared" si="18"/>
        <v>187Re</v>
      </c>
      <c r="B578" s="2" t="str">
        <f t="shared" ref="B578:B641" si="19">TRIM($D578&amp;$E578&amp;" " &amp;$F578&amp;" " &amp;$G578)</f>
        <v>Re187</v>
      </c>
      <c r="C578" s="2" t="s">
        <v>2446</v>
      </c>
      <c r="D578" s="2" t="s">
        <v>80</v>
      </c>
      <c r="E578" s="2">
        <v>187</v>
      </c>
      <c r="F578" s="2"/>
      <c r="G578" s="2"/>
      <c r="H578" s="26">
        <v>1000</v>
      </c>
      <c r="I578" s="26">
        <f>VLOOKUP(A578,'Anciens seuils'!$B$2:$D$786,2,FALSE)</f>
        <v>1000000000</v>
      </c>
      <c r="J578" s="26">
        <f>VLOOKUP(A578,'Nouveaux seuils'!$B$7:$C$796,2,FALSE)</f>
        <v>1000000000</v>
      </c>
      <c r="K578" s="27" t="s">
        <v>166</v>
      </c>
      <c r="L578" s="27" t="str">
        <f>VLOOKUP(A578,'Anciens seuils'!$B$2:$D$786,3,FALSE)</f>
        <v>Illimité</v>
      </c>
      <c r="M578" s="27" t="s">
        <v>166</v>
      </c>
      <c r="N578" s="27" t="str">
        <f>VLOOKUP(A578,'Nouveaux seuils'!$B$7:$F$796,5,FALSE)</f>
        <v>NA</v>
      </c>
      <c r="O578" s="28">
        <v>50</v>
      </c>
      <c r="P578" s="28">
        <v>5</v>
      </c>
      <c r="Q578" s="2">
        <v>4</v>
      </c>
      <c r="R578" s="2"/>
      <c r="S578" s="26">
        <v>1000000</v>
      </c>
      <c r="T578" s="26" t="str">
        <f>VLOOKUP(A578,'Nouveaux seuils'!$B$7:$E$796,3,FALSE)</f>
        <v>/</v>
      </c>
      <c r="U578" s="26" t="str">
        <f>VLOOKUP(A578,'Nouveaux seuils'!$B$7:$E$796,4,FALSE)</f>
        <v>/</v>
      </c>
      <c r="V578" s="30"/>
      <c r="W578" s="27" t="s">
        <v>200</v>
      </c>
      <c r="X578" s="27" t="s">
        <v>152</v>
      </c>
      <c r="Y578" s="27"/>
    </row>
    <row r="579" spans="1:25" ht="12.75" customHeight="1">
      <c r="A579" s="2" t="str">
        <f t="shared" si="18"/>
        <v>187W</v>
      </c>
      <c r="B579" s="2" t="str">
        <f t="shared" si="19"/>
        <v>W187</v>
      </c>
      <c r="C579" s="2" t="s">
        <v>2447</v>
      </c>
      <c r="D579" s="2" t="s">
        <v>79</v>
      </c>
      <c r="E579" s="2">
        <v>187</v>
      </c>
      <c r="F579" s="2"/>
      <c r="G579" s="2"/>
      <c r="H579" s="26">
        <v>1</v>
      </c>
      <c r="I579" s="26">
        <f>VLOOKUP(A579,'Anciens seuils'!$B$2:$D$786,2,FALSE)</f>
        <v>1000000</v>
      </c>
      <c r="J579" s="26">
        <f>VLOOKUP(A579,'Nouveaux seuils'!$B$7:$C$796,2,FALSE)</f>
        <v>1000000</v>
      </c>
      <c r="K579" s="27">
        <v>20000</v>
      </c>
      <c r="L579" s="27">
        <f>VLOOKUP(A579,'Anciens seuils'!$B$2:$D$786,3,FALSE)</f>
        <v>20000000000</v>
      </c>
      <c r="M579" s="27">
        <v>100000</v>
      </c>
      <c r="N579" s="27">
        <f>VLOOKUP(A579,'Nouveaux seuils'!$B$7:$F$796,5,FALSE)</f>
        <v>100000000000</v>
      </c>
      <c r="O579" s="28">
        <v>5</v>
      </c>
      <c r="P579" s="28">
        <v>0.5</v>
      </c>
      <c r="Q579" s="2">
        <v>3</v>
      </c>
      <c r="R579" s="2"/>
      <c r="S579" s="26">
        <v>100</v>
      </c>
      <c r="T579" s="26">
        <f>VLOOKUP(A579,'Nouveaux seuils'!$B$7:$E$796,3,FALSE)</f>
        <v>10</v>
      </c>
      <c r="U579" s="26">
        <f>VLOOKUP(A579,'Nouveaux seuils'!$B$7:$E$796,4,FALSE)</f>
        <v>100</v>
      </c>
      <c r="V579" s="30"/>
      <c r="W579" s="27" t="s">
        <v>200</v>
      </c>
      <c r="X579" s="27" t="s">
        <v>200</v>
      </c>
      <c r="Y579" s="27"/>
    </row>
    <row r="580" spans="1:25" ht="12.75" customHeight="1">
      <c r="A580" s="2" t="str">
        <f t="shared" si="18"/>
        <v>188Ir</v>
      </c>
      <c r="B580" s="2" t="str">
        <f t="shared" si="19"/>
        <v>Ir188</v>
      </c>
      <c r="C580" s="2" t="s">
        <v>2448</v>
      </c>
      <c r="D580" s="2" t="s">
        <v>82</v>
      </c>
      <c r="E580" s="2">
        <v>188</v>
      </c>
      <c r="F580" s="2"/>
      <c r="G580" s="2"/>
      <c r="H580" s="26">
        <v>1</v>
      </c>
      <c r="I580" s="26">
        <f>VLOOKUP(A580,'Anciens seuils'!$B$2:$D$786,2,FALSE)</f>
        <v>1000000</v>
      </c>
      <c r="J580" s="26">
        <f>VLOOKUP(A580,'Nouveaux seuils'!$B$7:$C$796,2,FALSE)</f>
        <v>1000000</v>
      </c>
      <c r="K580" s="27" t="s">
        <v>200</v>
      </c>
      <c r="L580" s="27" t="str">
        <f>VLOOKUP(A580,'Anciens seuils'!$B$2:$D$786,3,FALSE)</f>
        <v>NA</v>
      </c>
      <c r="M580" s="27" t="s">
        <v>200</v>
      </c>
      <c r="N580" s="27" t="str">
        <f>VLOOKUP(A580,'Nouveaux seuils'!$B$7:$F$796,5,FALSE)</f>
        <v>NA</v>
      </c>
      <c r="O580" s="28">
        <v>5</v>
      </c>
      <c r="P580" s="28">
        <v>0.5</v>
      </c>
      <c r="Q580" s="2">
        <v>3</v>
      </c>
      <c r="R580" s="2"/>
      <c r="S580" s="26">
        <v>10</v>
      </c>
      <c r="T580" s="26" t="str">
        <f>VLOOKUP(A580,'Nouveaux seuils'!$B$7:$E$796,3,FALSE)</f>
        <v>/</v>
      </c>
      <c r="U580" s="26" t="str">
        <f>VLOOKUP(A580,'Nouveaux seuils'!$B$7:$E$796,4,FALSE)</f>
        <v>/</v>
      </c>
      <c r="V580" s="30"/>
      <c r="W580" s="27" t="s">
        <v>200</v>
      </c>
      <c r="X580" s="27"/>
      <c r="Y580" s="27"/>
    </row>
    <row r="581" spans="1:25" ht="12.75" customHeight="1">
      <c r="A581" s="2" t="str">
        <f t="shared" si="18"/>
        <v>188Pt</v>
      </c>
      <c r="B581" s="2" t="str">
        <f t="shared" si="19"/>
        <v>Pt188</v>
      </c>
      <c r="C581" s="2" t="s">
        <v>2449</v>
      </c>
      <c r="D581" s="2" t="s">
        <v>83</v>
      </c>
      <c r="E581" s="2">
        <v>188</v>
      </c>
      <c r="F581" s="2"/>
      <c r="G581" s="2"/>
      <c r="H581" s="26">
        <v>1</v>
      </c>
      <c r="I581" s="26">
        <f>VLOOKUP(A581,'Anciens seuils'!$B$2:$D$786,2,FALSE)</f>
        <v>1000000</v>
      </c>
      <c r="J581" s="26">
        <f>VLOOKUP(A581,'Nouveaux seuils'!$B$7:$C$796,2,FALSE)</f>
        <v>1000000</v>
      </c>
      <c r="K581" s="27">
        <v>10000</v>
      </c>
      <c r="L581" s="27">
        <v>10000000000</v>
      </c>
      <c r="M581" s="27">
        <v>40000</v>
      </c>
      <c r="N581" s="27">
        <f>VLOOKUP(A581,'Nouveaux seuils'!$B$7:$F$796,5,FALSE)</f>
        <v>40000000000</v>
      </c>
      <c r="O581" s="28">
        <v>5</v>
      </c>
      <c r="P581" s="28">
        <v>0.5</v>
      </c>
      <c r="Q581" s="2">
        <v>3</v>
      </c>
      <c r="R581" s="2" t="s">
        <v>17</v>
      </c>
      <c r="S581" s="26">
        <v>10</v>
      </c>
      <c r="T581" s="26" t="str">
        <f>VLOOKUP(A581,'Nouveaux seuils'!$B$7:$E$796,3,FALSE)</f>
        <v>/</v>
      </c>
      <c r="U581" s="26" t="str">
        <f>VLOOKUP(A581,'Nouveaux seuils'!$B$7:$E$796,4,FALSE)</f>
        <v>/</v>
      </c>
      <c r="V581" s="30"/>
      <c r="W581" s="27" t="s">
        <v>129</v>
      </c>
      <c r="X581" s="27" t="s">
        <v>200</v>
      </c>
      <c r="Y581" s="27"/>
    </row>
    <row r="582" spans="1:25" ht="12.75" customHeight="1">
      <c r="A582" s="2" t="str">
        <f t="shared" si="18"/>
        <v>188Re m</v>
      </c>
      <c r="B582" s="2" t="str">
        <f t="shared" si="19"/>
        <v>Re188 m</v>
      </c>
      <c r="C582" s="2" t="s">
        <v>2450</v>
      </c>
      <c r="D582" s="2" t="s">
        <v>80</v>
      </c>
      <c r="E582" s="2">
        <v>188</v>
      </c>
      <c r="F582" s="2" t="s">
        <v>156</v>
      </c>
      <c r="G582" s="2"/>
      <c r="H582" s="26">
        <v>10</v>
      </c>
      <c r="I582" s="26">
        <f>VLOOKUP(A582,'Anciens seuils'!$B$2:$D$786,2,FALSE)</f>
        <v>10000000</v>
      </c>
      <c r="J582" s="26">
        <f>VLOOKUP(A582,'Nouveaux seuils'!$B$7:$C$796,2,FALSE)</f>
        <v>10000000</v>
      </c>
      <c r="K582" s="27" t="s">
        <v>200</v>
      </c>
      <c r="L582" s="27" t="str">
        <f>VLOOKUP(A582,'Anciens seuils'!$B$2:$D$786,3,FALSE)</f>
        <v>NA</v>
      </c>
      <c r="M582" s="27" t="s">
        <v>200</v>
      </c>
      <c r="N582" s="27" t="str">
        <f>VLOOKUP(A582,'Nouveaux seuils'!$B$7:$F$796,5,FALSE)</f>
        <v>NA</v>
      </c>
      <c r="O582" s="28">
        <v>50</v>
      </c>
      <c r="P582" s="28">
        <v>5</v>
      </c>
      <c r="Q582" s="2">
        <v>4</v>
      </c>
      <c r="R582" s="2"/>
      <c r="S582" s="26">
        <v>100</v>
      </c>
      <c r="T582" s="26" t="str">
        <f>VLOOKUP(A582,'Nouveaux seuils'!$B$7:$E$796,3,FALSE)</f>
        <v>/</v>
      </c>
      <c r="U582" s="26" t="str">
        <f>VLOOKUP(A582,'Nouveaux seuils'!$B$7:$E$796,4,FALSE)</f>
        <v>/</v>
      </c>
      <c r="V582" s="30"/>
      <c r="W582" s="27" t="s">
        <v>200</v>
      </c>
      <c r="X582" s="27"/>
      <c r="Y582" s="27"/>
    </row>
    <row r="583" spans="1:25" ht="12.75" customHeight="1">
      <c r="A583" s="2" t="str">
        <f t="shared" si="18"/>
        <v>188Re</v>
      </c>
      <c r="B583" s="2" t="str">
        <f t="shared" si="19"/>
        <v>Re188</v>
      </c>
      <c r="C583" s="2" t="s">
        <v>2451</v>
      </c>
      <c r="D583" s="2" t="s">
        <v>80</v>
      </c>
      <c r="E583" s="2">
        <v>188</v>
      </c>
      <c r="F583" s="2"/>
      <c r="G583" s="2"/>
      <c r="H583" s="26">
        <v>0.1</v>
      </c>
      <c r="I583" s="26">
        <f>VLOOKUP(A583,'Anciens seuils'!$B$2:$D$786,2,FALSE)</f>
        <v>100000</v>
      </c>
      <c r="J583" s="26">
        <f>VLOOKUP(A583,'Nouveaux seuils'!$B$7:$C$796,2,FALSE)</f>
        <v>100000</v>
      </c>
      <c r="K583" s="27">
        <v>4000</v>
      </c>
      <c r="L583" s="27">
        <f>VLOOKUP(A583,'Anciens seuils'!$B$2:$D$786,3,FALSE)</f>
        <v>4000000000</v>
      </c>
      <c r="M583" s="27">
        <v>1000000</v>
      </c>
      <c r="N583" s="27">
        <f>VLOOKUP(A583,'Nouveaux seuils'!$B$7:$F$796,5,FALSE)</f>
        <v>1000000000000</v>
      </c>
      <c r="O583" s="28">
        <v>5</v>
      </c>
      <c r="P583" s="28">
        <v>0.5</v>
      </c>
      <c r="Q583" s="2">
        <v>3</v>
      </c>
      <c r="R583" s="2"/>
      <c r="S583" s="26">
        <v>100</v>
      </c>
      <c r="T583" s="26">
        <f>VLOOKUP(A583,'Nouveaux seuils'!$B$7:$E$796,3,FALSE)</f>
        <v>100</v>
      </c>
      <c r="U583" s="26">
        <f>VLOOKUP(A583,'Nouveaux seuils'!$B$7:$E$796,4,FALSE)</f>
        <v>100</v>
      </c>
      <c r="V583" s="30"/>
      <c r="W583" s="27" t="s">
        <v>200</v>
      </c>
      <c r="X583" s="27" t="s">
        <v>200</v>
      </c>
      <c r="Y583" s="27"/>
    </row>
    <row r="584" spans="1:25" ht="12.75" customHeight="1">
      <c r="A584" s="2" t="str">
        <f t="shared" si="18"/>
        <v>188W</v>
      </c>
      <c r="B584" s="2" t="str">
        <f t="shared" si="19"/>
        <v>W188</v>
      </c>
      <c r="C584" s="2" t="s">
        <v>2452</v>
      </c>
      <c r="D584" s="2" t="s">
        <v>79</v>
      </c>
      <c r="E584" s="2">
        <v>188</v>
      </c>
      <c r="F584" s="2"/>
      <c r="G584" s="2"/>
      <c r="H584" s="26">
        <v>0.1</v>
      </c>
      <c r="I584" s="26">
        <f>VLOOKUP(A584,'Anciens seuils'!$B$2:$D$786,2,FALSE)</f>
        <v>100000</v>
      </c>
      <c r="J584" s="26">
        <f>VLOOKUP(A584,'Nouveaux seuils'!$B$7:$C$796,2,FALSE)</f>
        <v>100000</v>
      </c>
      <c r="K584" s="27">
        <v>4000</v>
      </c>
      <c r="L584" s="27">
        <v>4000000000</v>
      </c>
      <c r="M584" s="27">
        <v>1000000</v>
      </c>
      <c r="N584" s="27">
        <f>VLOOKUP(A584,'Nouveaux seuils'!$B$7:$F$796,5,FALSE)</f>
        <v>1000000000000</v>
      </c>
      <c r="O584" s="28">
        <v>5</v>
      </c>
      <c r="P584" s="28">
        <v>0.5</v>
      </c>
      <c r="Q584" s="2">
        <v>3</v>
      </c>
      <c r="R584" s="2" t="s">
        <v>17</v>
      </c>
      <c r="S584" s="26">
        <v>100</v>
      </c>
      <c r="T584" s="26" t="str">
        <f>VLOOKUP(A584,'Nouveaux seuils'!$B$7:$E$796,3,FALSE)</f>
        <v>/</v>
      </c>
      <c r="U584" s="26" t="str">
        <f>VLOOKUP(A584,'Nouveaux seuils'!$B$7:$E$796,4,FALSE)</f>
        <v>/</v>
      </c>
      <c r="V584" s="30"/>
      <c r="W584" s="27" t="s">
        <v>129</v>
      </c>
      <c r="X584" s="27" t="s">
        <v>200</v>
      </c>
      <c r="Y584" s="27"/>
    </row>
    <row r="585" spans="1:25" ht="12.75" customHeight="1">
      <c r="A585" s="2" t="str">
        <f t="shared" si="18"/>
        <v>189Ir</v>
      </c>
      <c r="B585" s="2" t="str">
        <f t="shared" si="19"/>
        <v>Ir189</v>
      </c>
      <c r="C585" s="2" t="s">
        <v>2453</v>
      </c>
      <c r="D585" s="2" t="s">
        <v>82</v>
      </c>
      <c r="E585" s="2">
        <v>189</v>
      </c>
      <c r="F585" s="2"/>
      <c r="G585" s="2"/>
      <c r="H585" s="26">
        <v>10</v>
      </c>
      <c r="I585" s="26">
        <f>VLOOKUP(A585,'Anciens seuils'!$B$2:$D$786,2,FALSE)</f>
        <v>10000000</v>
      </c>
      <c r="J585" s="26">
        <f>VLOOKUP(A585,'Nouveaux seuils'!$B$7:$C$796,2,FALSE)</f>
        <v>10000000</v>
      </c>
      <c r="K585" s="27">
        <v>100000</v>
      </c>
      <c r="L585" s="27">
        <v>100000000000</v>
      </c>
      <c r="M585" s="27">
        <v>1000000</v>
      </c>
      <c r="N585" s="27">
        <f>VLOOKUP(A585,'Nouveaux seuils'!$B$7:$F$796,5,FALSE)</f>
        <v>1000000000000</v>
      </c>
      <c r="O585" s="28">
        <v>5</v>
      </c>
      <c r="P585" s="28">
        <v>0.5</v>
      </c>
      <c r="Q585" s="2">
        <v>3</v>
      </c>
      <c r="R585" s="2" t="s">
        <v>17</v>
      </c>
      <c r="S585" s="26">
        <v>100</v>
      </c>
      <c r="T585" s="26" t="str">
        <f>VLOOKUP(A585,'Nouveaux seuils'!$B$7:$E$796,3,FALSE)</f>
        <v>/</v>
      </c>
      <c r="U585" s="26" t="str">
        <f>VLOOKUP(A585,'Nouveaux seuils'!$B$7:$E$796,4,FALSE)</f>
        <v>/</v>
      </c>
      <c r="V585" s="30"/>
      <c r="W585" s="27" t="s">
        <v>129</v>
      </c>
      <c r="X585" s="27" t="s">
        <v>200</v>
      </c>
      <c r="Y585" s="27"/>
    </row>
    <row r="586" spans="1:25" ht="12.75" customHeight="1">
      <c r="A586" s="2" t="str">
        <f t="shared" si="18"/>
        <v>189Os m</v>
      </c>
      <c r="B586" s="2" t="str">
        <f t="shared" si="19"/>
        <v>Os189 m</v>
      </c>
      <c r="C586" s="2" t="s">
        <v>2454</v>
      </c>
      <c r="D586" s="2" t="s">
        <v>81</v>
      </c>
      <c r="E586" s="2">
        <v>189</v>
      </c>
      <c r="F586" s="2" t="s">
        <v>156</v>
      </c>
      <c r="G586" s="2"/>
      <c r="H586" s="26">
        <v>10</v>
      </c>
      <c r="I586" s="26">
        <f>VLOOKUP(A586,'Anciens seuils'!$B$2:$D$786,2,FALSE)</f>
        <v>10000000</v>
      </c>
      <c r="J586" s="26">
        <f>VLOOKUP(A586,'Nouveaux seuils'!$B$7:$C$796,2,FALSE)</f>
        <v>10000000</v>
      </c>
      <c r="K586" s="27" t="s">
        <v>200</v>
      </c>
      <c r="L586" s="27" t="str">
        <f>VLOOKUP(A586,'Anciens seuils'!$B$2:$D$786,3,FALSE)</f>
        <v>NA</v>
      </c>
      <c r="M586" s="27" t="s">
        <v>200</v>
      </c>
      <c r="N586" s="27" t="str">
        <f>VLOOKUP(A586,'Nouveaux seuils'!$B$7:$F$796,5,FALSE)</f>
        <v>NA</v>
      </c>
      <c r="O586" s="28">
        <v>50</v>
      </c>
      <c r="P586" s="28">
        <v>5</v>
      </c>
      <c r="Q586" s="2">
        <v>4</v>
      </c>
      <c r="R586" s="2"/>
      <c r="S586" s="26">
        <v>10000</v>
      </c>
      <c r="T586" s="26" t="str">
        <f>VLOOKUP(A586,'Nouveaux seuils'!$B$7:$E$796,3,FALSE)</f>
        <v>/</v>
      </c>
      <c r="U586" s="26" t="str">
        <f>VLOOKUP(A586,'Nouveaux seuils'!$B$7:$E$796,4,FALSE)</f>
        <v>/</v>
      </c>
      <c r="V586" s="30"/>
      <c r="W586" s="27" t="s">
        <v>200</v>
      </c>
      <c r="X586" s="27"/>
      <c r="Y586" s="27"/>
    </row>
    <row r="587" spans="1:25" ht="12.75" customHeight="1">
      <c r="A587" s="2" t="str">
        <f t="shared" si="18"/>
        <v>189Pt</v>
      </c>
      <c r="B587" s="2" t="str">
        <f t="shared" si="19"/>
        <v>Pt189</v>
      </c>
      <c r="C587" s="2" t="s">
        <v>2455</v>
      </c>
      <c r="D587" s="2" t="s">
        <v>83</v>
      </c>
      <c r="E587" s="2">
        <v>189</v>
      </c>
      <c r="F587" s="2"/>
      <c r="G587" s="2"/>
      <c r="H587" s="26">
        <v>1</v>
      </c>
      <c r="I587" s="26">
        <f>VLOOKUP(A587,'Anciens seuils'!$B$2:$D$786,2,FALSE)</f>
        <v>1000000</v>
      </c>
      <c r="J587" s="26">
        <f>VLOOKUP(A587,'Nouveaux seuils'!$B$7:$C$796,2,FALSE)</f>
        <v>1000000</v>
      </c>
      <c r="K587" s="27" t="s">
        <v>200</v>
      </c>
      <c r="L587" s="27" t="str">
        <f>VLOOKUP(A587,'Anciens seuils'!$B$2:$D$786,3,FALSE)</f>
        <v>NA</v>
      </c>
      <c r="M587" s="27" t="s">
        <v>200</v>
      </c>
      <c r="N587" s="27" t="str">
        <f>VLOOKUP(A587,'Nouveaux seuils'!$B$7:$F$796,5,FALSE)</f>
        <v>NA</v>
      </c>
      <c r="O587" s="28">
        <v>50</v>
      </c>
      <c r="P587" s="28">
        <v>5</v>
      </c>
      <c r="Q587" s="2">
        <v>4</v>
      </c>
      <c r="R587" s="2"/>
      <c r="S587" s="26">
        <v>100</v>
      </c>
      <c r="T587" s="26" t="str">
        <f>VLOOKUP(A587,'Nouveaux seuils'!$B$7:$E$796,3,FALSE)</f>
        <v>/</v>
      </c>
      <c r="U587" s="26" t="str">
        <f>VLOOKUP(A587,'Nouveaux seuils'!$B$7:$E$796,4,FALSE)</f>
        <v>/</v>
      </c>
      <c r="V587" s="30"/>
      <c r="W587" s="27" t="s">
        <v>200</v>
      </c>
      <c r="X587" s="27"/>
      <c r="Y587" s="27"/>
    </row>
    <row r="588" spans="1:25" ht="12.75" customHeight="1">
      <c r="A588" s="2" t="str">
        <f t="shared" si="18"/>
        <v>189Re</v>
      </c>
      <c r="B588" s="2" t="str">
        <f t="shared" si="19"/>
        <v>Re189</v>
      </c>
      <c r="C588" s="2" t="s">
        <v>2456</v>
      </c>
      <c r="D588" s="2" t="s">
        <v>80</v>
      </c>
      <c r="E588" s="2">
        <v>189</v>
      </c>
      <c r="F588" s="2"/>
      <c r="G588" s="2"/>
      <c r="H588" s="26">
        <v>1</v>
      </c>
      <c r="I588" s="26">
        <f>VLOOKUP(A588,'Anciens seuils'!$B$2:$D$786,2,FALSE)</f>
        <v>1000000</v>
      </c>
      <c r="J588" s="26">
        <f>VLOOKUP(A588,'Nouveaux seuils'!$B$7:$C$796,2,FALSE)</f>
        <v>1000000</v>
      </c>
      <c r="K588" s="27">
        <v>30000</v>
      </c>
      <c r="L588" s="27">
        <v>30000000000</v>
      </c>
      <c r="M588" s="27">
        <v>1000000</v>
      </c>
      <c r="N588" s="27">
        <f>VLOOKUP(A588,'Nouveaux seuils'!$B$7:$F$796,5,FALSE)</f>
        <v>1000000000000</v>
      </c>
      <c r="O588" s="28">
        <v>5</v>
      </c>
      <c r="P588" s="28">
        <v>0.5</v>
      </c>
      <c r="Q588" s="2">
        <v>3</v>
      </c>
      <c r="R588" s="2" t="s">
        <v>17</v>
      </c>
      <c r="S588" s="26">
        <v>100</v>
      </c>
      <c r="T588" s="26" t="str">
        <f>VLOOKUP(A588,'Nouveaux seuils'!$B$7:$E$796,3,FALSE)</f>
        <v>/</v>
      </c>
      <c r="U588" s="26" t="str">
        <f>VLOOKUP(A588,'Nouveaux seuils'!$B$7:$E$796,4,FALSE)</f>
        <v>/</v>
      </c>
      <c r="V588" s="30"/>
      <c r="W588" s="27" t="s">
        <v>129</v>
      </c>
      <c r="X588" s="27" t="s">
        <v>200</v>
      </c>
      <c r="Y588" s="27"/>
    </row>
    <row r="589" spans="1:25" ht="25.5" customHeight="1">
      <c r="A589" s="2" t="str">
        <f t="shared" si="18"/>
        <v>190Ir m (1)</v>
      </c>
      <c r="B589" s="2" t="str">
        <f t="shared" si="19"/>
        <v>Ir190 m (1)</v>
      </c>
      <c r="C589" s="2" t="s">
        <v>2457</v>
      </c>
      <c r="D589" s="2" t="s">
        <v>82</v>
      </c>
      <c r="E589" s="2">
        <v>190</v>
      </c>
      <c r="F589" s="2" t="s">
        <v>156</v>
      </c>
      <c r="G589" s="13" t="s">
        <v>163</v>
      </c>
      <c r="H589" s="26">
        <v>1</v>
      </c>
      <c r="I589" s="26">
        <f>VLOOKUP(A589,'Anciens seuils'!$B$2:$D$786,2,FALSE)</f>
        <v>1000000</v>
      </c>
      <c r="J589" s="26">
        <f>VLOOKUP(A589,'Nouveaux seuils'!$B$7:$C$796,2,FALSE)</f>
        <v>1000000</v>
      </c>
      <c r="K589" s="27" t="s">
        <v>200</v>
      </c>
      <c r="L589" s="27" t="str">
        <f>VLOOKUP(A589,'Anciens seuils'!$B$2:$D$786,3,FALSE)</f>
        <v>NA</v>
      </c>
      <c r="M589" s="27" t="s">
        <v>200</v>
      </c>
      <c r="N589" s="27" t="str">
        <f>VLOOKUP(A589,'Nouveaux seuils'!$B$7:$F$796,5,FALSE)</f>
        <v>NA</v>
      </c>
      <c r="O589" s="28">
        <v>50</v>
      </c>
      <c r="P589" s="28">
        <v>5</v>
      </c>
      <c r="Q589" s="2">
        <v>4</v>
      </c>
      <c r="R589" s="2" t="s">
        <v>126</v>
      </c>
      <c r="S589" s="26">
        <v>10</v>
      </c>
      <c r="T589" s="26" t="str">
        <f>VLOOKUP(A589,'Nouveaux seuils'!$B$7:$E$796,3,FALSE)</f>
        <v>/</v>
      </c>
      <c r="U589" s="26" t="str">
        <f>VLOOKUP(A589,'Nouveaux seuils'!$B$7:$E$796,4,FALSE)</f>
        <v>/</v>
      </c>
      <c r="V589" s="30" t="s">
        <v>186</v>
      </c>
      <c r="W589" s="27" t="s">
        <v>126</v>
      </c>
      <c r="X589" s="27"/>
      <c r="Y589" s="27"/>
    </row>
    <row r="590" spans="1:25" ht="25.5" customHeight="1">
      <c r="A590" s="2" t="str">
        <f t="shared" si="18"/>
        <v>190Ir m (2)</v>
      </c>
      <c r="B590" s="2" t="str">
        <f t="shared" si="19"/>
        <v>Ir190 m (2)</v>
      </c>
      <c r="C590" s="2" t="s">
        <v>2458</v>
      </c>
      <c r="D590" s="2" t="s">
        <v>82</v>
      </c>
      <c r="E590" s="2">
        <v>190</v>
      </c>
      <c r="F590" s="2" t="s">
        <v>156</v>
      </c>
      <c r="G590" s="13" t="s">
        <v>164</v>
      </c>
      <c r="H590" s="26">
        <v>10</v>
      </c>
      <c r="I590" s="26">
        <f>VLOOKUP(A590,'Anciens seuils'!$B$2:$D$786,2,FALSE)</f>
        <v>10000000</v>
      </c>
      <c r="J590" s="26">
        <f>VLOOKUP(A590,'Nouveaux seuils'!$B$7:$C$796,2,FALSE)</f>
        <v>10000000</v>
      </c>
      <c r="K590" s="27" t="s">
        <v>200</v>
      </c>
      <c r="L590" s="27" t="str">
        <f>VLOOKUP(A590,'Anciens seuils'!$B$2:$D$786,3,FALSE)</f>
        <v>NA</v>
      </c>
      <c r="M590" s="27" t="s">
        <v>200</v>
      </c>
      <c r="N590" s="27" t="str">
        <f>VLOOKUP(A590,'Nouveaux seuils'!$B$7:$F$796,5,FALSE)</f>
        <v>NA</v>
      </c>
      <c r="O590" s="28">
        <v>50</v>
      </c>
      <c r="P590" s="28">
        <v>5</v>
      </c>
      <c r="Q590" s="2">
        <v>4</v>
      </c>
      <c r="R590" s="2" t="s">
        <v>127</v>
      </c>
      <c r="S590" s="26">
        <v>10000</v>
      </c>
      <c r="T590" s="26" t="str">
        <f>VLOOKUP(A590,'Nouveaux seuils'!$B$7:$E$796,3,FALSE)</f>
        <v>/</v>
      </c>
      <c r="U590" s="26" t="str">
        <f>VLOOKUP(A590,'Nouveaux seuils'!$B$7:$E$796,4,FALSE)</f>
        <v>/</v>
      </c>
      <c r="V590" s="30" t="s">
        <v>186</v>
      </c>
      <c r="W590" s="27" t="s">
        <v>127</v>
      </c>
      <c r="X590" s="27"/>
      <c r="Y590" s="27"/>
    </row>
    <row r="591" spans="1:25" ht="12.75" customHeight="1">
      <c r="A591" s="2" t="str">
        <f t="shared" si="18"/>
        <v>190Ir</v>
      </c>
      <c r="B591" s="2" t="str">
        <f t="shared" si="19"/>
        <v>Ir190</v>
      </c>
      <c r="C591" s="2" t="s">
        <v>2459</v>
      </c>
      <c r="D591" s="2" t="s">
        <v>82</v>
      </c>
      <c r="E591" s="2">
        <v>190</v>
      </c>
      <c r="F591" s="2"/>
      <c r="G591" s="2"/>
      <c r="H591" s="26">
        <v>1</v>
      </c>
      <c r="I591" s="26">
        <f>VLOOKUP(A591,'Anciens seuils'!$B$2:$D$786,2,FALSE)</f>
        <v>1000000</v>
      </c>
      <c r="J591" s="26">
        <f>VLOOKUP(A591,'Nouveaux seuils'!$B$7:$C$796,2,FALSE)</f>
        <v>1000000</v>
      </c>
      <c r="K591" s="27">
        <v>7000</v>
      </c>
      <c r="L591" s="27">
        <f>VLOOKUP(A591,'Anciens seuils'!$B$2:$D$786,3,FALSE)</f>
        <v>7000000000</v>
      </c>
      <c r="M591" s="27">
        <v>50000</v>
      </c>
      <c r="N591" s="27">
        <f>VLOOKUP(A591,'Nouveaux seuils'!$B$7:$F$796,5,FALSE)</f>
        <v>50000000000</v>
      </c>
      <c r="O591" s="28">
        <v>5</v>
      </c>
      <c r="P591" s="28">
        <v>0.5</v>
      </c>
      <c r="Q591" s="2">
        <v>3</v>
      </c>
      <c r="R591" s="2"/>
      <c r="S591" s="26">
        <v>10</v>
      </c>
      <c r="T591" s="26">
        <f>VLOOKUP(A591,'Nouveaux seuils'!$B$7:$E$796,3,FALSE)</f>
        <v>1</v>
      </c>
      <c r="U591" s="26">
        <f>VLOOKUP(A591,'Nouveaux seuils'!$B$7:$E$796,4,FALSE)</f>
        <v>10</v>
      </c>
      <c r="V591" s="30"/>
      <c r="W591" s="27" t="s">
        <v>200</v>
      </c>
      <c r="X591" s="27" t="s">
        <v>200</v>
      </c>
      <c r="Y591" s="27"/>
    </row>
    <row r="592" spans="1:25" ht="12.75" customHeight="1">
      <c r="A592" s="2" t="str">
        <f t="shared" si="18"/>
        <v>191Os m</v>
      </c>
      <c r="B592" s="2" t="str">
        <f t="shared" si="19"/>
        <v>Os191 m</v>
      </c>
      <c r="C592" s="2" t="s">
        <v>2460</v>
      </c>
      <c r="D592" s="2" t="s">
        <v>81</v>
      </c>
      <c r="E592" s="2">
        <v>191</v>
      </c>
      <c r="F592" s="2" t="s">
        <v>156</v>
      </c>
      <c r="G592" s="2"/>
      <c r="H592" s="26">
        <v>10</v>
      </c>
      <c r="I592" s="26">
        <f>VLOOKUP(A592,'Anciens seuils'!$B$2:$D$786,2,FALSE)</f>
        <v>10000000</v>
      </c>
      <c r="J592" s="26">
        <f>VLOOKUP(A592,'Nouveaux seuils'!$B$7:$C$796,2,FALSE)</f>
        <v>10000000</v>
      </c>
      <c r="K592" s="27">
        <v>400000</v>
      </c>
      <c r="L592" s="27">
        <f>VLOOKUP(A592,'Anciens seuils'!$B$2:$D$786,3,FALSE)</f>
        <v>400000000000</v>
      </c>
      <c r="M592" s="27">
        <v>1000000</v>
      </c>
      <c r="N592" s="27">
        <f>VLOOKUP(A592,'Nouveaux seuils'!$B$7:$F$796,5,FALSE)</f>
        <v>1000000000000</v>
      </c>
      <c r="O592" s="28">
        <v>50</v>
      </c>
      <c r="P592" s="28">
        <v>5</v>
      </c>
      <c r="Q592" s="2">
        <v>4</v>
      </c>
      <c r="R592" s="2"/>
      <c r="S592" s="26">
        <v>1000</v>
      </c>
      <c r="T592" s="26">
        <f>VLOOKUP(A592,'Nouveaux seuils'!$B$7:$E$796,3,FALSE)</f>
        <v>1000</v>
      </c>
      <c r="U592" s="26">
        <f>VLOOKUP(A592,'Nouveaux seuils'!$B$7:$E$796,4,FALSE)</f>
        <v>1000</v>
      </c>
      <c r="V592" s="30"/>
      <c r="W592" s="27" t="s">
        <v>200</v>
      </c>
      <c r="X592" s="27" t="s">
        <v>200</v>
      </c>
      <c r="Y592" s="27"/>
    </row>
    <row r="593" spans="1:25" ht="12.75" customHeight="1">
      <c r="A593" s="2" t="str">
        <f t="shared" si="18"/>
        <v>191Os</v>
      </c>
      <c r="B593" s="2" t="str">
        <f t="shared" si="19"/>
        <v>Os191</v>
      </c>
      <c r="C593" s="2" t="s">
        <v>2461</v>
      </c>
      <c r="D593" s="2" t="s">
        <v>81</v>
      </c>
      <c r="E593" s="2">
        <v>191</v>
      </c>
      <c r="F593" s="2"/>
      <c r="G593" s="2"/>
      <c r="H593" s="26">
        <v>10</v>
      </c>
      <c r="I593" s="26">
        <f>VLOOKUP(A593,'Anciens seuils'!$B$2:$D$786,2,FALSE)</f>
        <v>10000000</v>
      </c>
      <c r="J593" s="26">
        <f>VLOOKUP(A593,'Nouveaux seuils'!$B$7:$C$796,2,FALSE)</f>
        <v>10000000</v>
      </c>
      <c r="K593" s="27">
        <v>100000</v>
      </c>
      <c r="L593" s="27">
        <f>VLOOKUP(A593,'Anciens seuils'!$B$2:$D$786,3,FALSE)</f>
        <v>100000000000</v>
      </c>
      <c r="M593" s="27">
        <v>2000000</v>
      </c>
      <c r="N593" s="27">
        <f>VLOOKUP(A593,'Nouveaux seuils'!$B$7:$F$796,5,FALSE)</f>
        <v>2000000000000</v>
      </c>
      <c r="O593" s="28">
        <v>5</v>
      </c>
      <c r="P593" s="28">
        <v>0.5</v>
      </c>
      <c r="Q593" s="2">
        <v>3</v>
      </c>
      <c r="R593" s="2"/>
      <c r="S593" s="26">
        <v>100</v>
      </c>
      <c r="T593" s="26">
        <f>VLOOKUP(A593,'Nouveaux seuils'!$B$7:$E$796,3,FALSE)</f>
        <v>100</v>
      </c>
      <c r="U593" s="26">
        <f>VLOOKUP(A593,'Nouveaux seuils'!$B$7:$E$796,4,FALSE)</f>
        <v>100</v>
      </c>
      <c r="V593" s="30"/>
      <c r="W593" s="27" t="s">
        <v>200</v>
      </c>
      <c r="X593" s="27" t="s">
        <v>200</v>
      </c>
      <c r="Y593" s="27"/>
    </row>
    <row r="594" spans="1:25" ht="12.75" customHeight="1">
      <c r="A594" s="2" t="str">
        <f t="shared" si="18"/>
        <v>191Pt</v>
      </c>
      <c r="B594" s="2" t="str">
        <f t="shared" si="19"/>
        <v>Pt191</v>
      </c>
      <c r="C594" s="2" t="s">
        <v>2462</v>
      </c>
      <c r="D594" s="2" t="s">
        <v>83</v>
      </c>
      <c r="E594" s="2">
        <v>191</v>
      </c>
      <c r="F594" s="2"/>
      <c r="G594" s="2"/>
      <c r="H594" s="26">
        <v>1</v>
      </c>
      <c r="I594" s="26">
        <f>VLOOKUP(A594,'Anciens seuils'!$B$2:$D$786,2,FALSE)</f>
        <v>1000000</v>
      </c>
      <c r="J594" s="26">
        <f>VLOOKUP(A594,'Nouveaux seuils'!$B$7:$C$796,2,FALSE)</f>
        <v>1000000</v>
      </c>
      <c r="K594" s="27">
        <v>40000</v>
      </c>
      <c r="L594" s="27">
        <f>VLOOKUP(A594,'Anciens seuils'!$B$2:$D$786,3,FALSE)</f>
        <v>40000000000</v>
      </c>
      <c r="M594" s="27">
        <v>300000</v>
      </c>
      <c r="N594" s="27">
        <f>VLOOKUP(A594,'Nouveaux seuils'!$B$7:$F$796,5,FALSE)</f>
        <v>300000000000</v>
      </c>
      <c r="O594" s="28">
        <v>5</v>
      </c>
      <c r="P594" s="28">
        <v>0.5</v>
      </c>
      <c r="Q594" s="2">
        <v>3</v>
      </c>
      <c r="R594" s="2"/>
      <c r="S594" s="26">
        <v>100</v>
      </c>
      <c r="T594" s="26">
        <f>VLOOKUP(A594,'Nouveaux seuils'!$B$7:$E$796,3,FALSE)</f>
        <v>10</v>
      </c>
      <c r="U594" s="26">
        <f>VLOOKUP(A594,'Nouveaux seuils'!$B$7:$E$796,4,FALSE)</f>
        <v>100</v>
      </c>
      <c r="V594" s="30"/>
      <c r="W594" s="27" t="s">
        <v>200</v>
      </c>
      <c r="X594" s="27" t="s">
        <v>200</v>
      </c>
      <c r="Y594" s="27"/>
    </row>
    <row r="595" spans="1:25" ht="12.75" customHeight="1">
      <c r="A595" s="2" t="str">
        <f t="shared" si="18"/>
        <v>192Ir m</v>
      </c>
      <c r="B595" s="2" t="str">
        <f t="shared" si="19"/>
        <v>Ir192 m</v>
      </c>
      <c r="C595" s="2" t="s">
        <v>2463</v>
      </c>
      <c r="D595" s="2" t="s">
        <v>82</v>
      </c>
      <c r="E595" s="2">
        <v>192</v>
      </c>
      <c r="F595" s="2" t="s">
        <v>156</v>
      </c>
      <c r="G595" s="2"/>
      <c r="H595" s="26">
        <v>10</v>
      </c>
      <c r="I595" s="26">
        <f>VLOOKUP(A595,'Anciens seuils'!$B$2:$D$786,2,FALSE)</f>
        <v>10000000</v>
      </c>
      <c r="J595" s="26">
        <f>VLOOKUP(A595,'Nouveaux seuils'!$B$7:$C$796,2,FALSE)</f>
        <v>10000000</v>
      </c>
      <c r="K595" s="27" t="s">
        <v>200</v>
      </c>
      <c r="L595" s="27" t="str">
        <f>VLOOKUP(A595,'Anciens seuils'!$B$2:$D$786,3,FALSE)</f>
        <v>NA</v>
      </c>
      <c r="M595" s="27" t="s">
        <v>200</v>
      </c>
      <c r="N595" s="27" t="str">
        <f>VLOOKUP(A595,'Nouveaux seuils'!$B$7:$F$796,5,FALSE)</f>
        <v>NA</v>
      </c>
      <c r="O595" s="28">
        <v>5</v>
      </c>
      <c r="P595" s="28">
        <v>0.05</v>
      </c>
      <c r="Q595" s="2">
        <v>2</v>
      </c>
      <c r="R595" s="2"/>
      <c r="S595" s="26">
        <v>100</v>
      </c>
      <c r="T595" s="26" t="str">
        <f>VLOOKUP(A595,'Nouveaux seuils'!$B$7:$E$796,3,FALSE)</f>
        <v>/</v>
      </c>
      <c r="U595" s="26" t="str">
        <f>VLOOKUP(A595,'Nouveaux seuils'!$B$7:$E$796,4,FALSE)</f>
        <v>/</v>
      </c>
      <c r="V595" s="30"/>
      <c r="W595" s="27" t="s">
        <v>200</v>
      </c>
      <c r="X595" s="27"/>
      <c r="Y595" s="27"/>
    </row>
    <row r="596" spans="1:25" ht="12.75" customHeight="1">
      <c r="A596" s="2" t="str">
        <f t="shared" si="18"/>
        <v>192Ir</v>
      </c>
      <c r="B596" s="2" t="str">
        <f t="shared" si="19"/>
        <v>Ir192</v>
      </c>
      <c r="C596" s="2" t="s">
        <v>2464</v>
      </c>
      <c r="D596" s="2" t="s">
        <v>82</v>
      </c>
      <c r="E596" s="2">
        <v>192</v>
      </c>
      <c r="F596" s="2"/>
      <c r="G596" s="2"/>
      <c r="H596" s="26">
        <v>0.01</v>
      </c>
      <c r="I596" s="26">
        <f>VLOOKUP(A596,'Anciens seuils'!$B$2:$D$786,2,FALSE)</f>
        <v>10000</v>
      </c>
      <c r="J596" s="26">
        <f>VLOOKUP(A596,'Nouveaux seuils'!$B$7:$C$796,2,FALSE)</f>
        <v>10000</v>
      </c>
      <c r="K596" s="27">
        <v>10000</v>
      </c>
      <c r="L596" s="27">
        <f>VLOOKUP(A596,'Anciens seuils'!$B$2:$D$786,3,FALSE)</f>
        <v>10000000000</v>
      </c>
      <c r="M596" s="27">
        <v>80000</v>
      </c>
      <c r="N596" s="27">
        <f>VLOOKUP(A596,'Nouveaux seuils'!$B$7:$F$796,5,FALSE)</f>
        <v>80000000000</v>
      </c>
      <c r="O596" s="28">
        <v>5</v>
      </c>
      <c r="P596" s="28">
        <v>0.5</v>
      </c>
      <c r="Q596" s="2">
        <v>3</v>
      </c>
      <c r="R596" s="2"/>
      <c r="S596" s="26">
        <v>10</v>
      </c>
      <c r="T596" s="26">
        <f>VLOOKUP(A596,'Nouveaux seuils'!$B$7:$E$796,3,FALSE)</f>
        <v>1</v>
      </c>
      <c r="U596" s="26">
        <f>VLOOKUP(A596,'Nouveaux seuils'!$B$7:$E$796,4,FALSE)</f>
        <v>10</v>
      </c>
      <c r="V596" s="30"/>
      <c r="W596" s="27" t="s">
        <v>200</v>
      </c>
      <c r="X596" s="27" t="s">
        <v>200</v>
      </c>
      <c r="Y596" s="27"/>
    </row>
    <row r="597" spans="1:25" ht="12.75" customHeight="1">
      <c r="A597" s="2" t="str">
        <f t="shared" si="18"/>
        <v>193Au</v>
      </c>
      <c r="B597" s="2" t="str">
        <f t="shared" si="19"/>
        <v>Au193</v>
      </c>
      <c r="C597" s="2" t="s">
        <v>2465</v>
      </c>
      <c r="D597" s="2" t="s">
        <v>84</v>
      </c>
      <c r="E597" s="2">
        <v>193</v>
      </c>
      <c r="F597" s="2"/>
      <c r="G597" s="2"/>
      <c r="H597" s="26">
        <v>10</v>
      </c>
      <c r="I597" s="26">
        <f>VLOOKUP(A597,'Anciens seuils'!$B$2:$D$786,2,FALSE)</f>
        <v>10000000</v>
      </c>
      <c r="J597" s="26">
        <f>VLOOKUP(A597,'Nouveaux seuils'!$B$7:$C$796,2,FALSE)</f>
        <v>10000000</v>
      </c>
      <c r="K597" s="27">
        <v>70000</v>
      </c>
      <c r="L597" s="27">
        <f>VLOOKUP(A597,'Anciens seuils'!$B$2:$D$786,3,FALSE)</f>
        <v>70000000000</v>
      </c>
      <c r="M597" s="27">
        <v>600000</v>
      </c>
      <c r="N597" s="27">
        <f>VLOOKUP(A597,'Nouveaux seuils'!$B$7:$F$796,5,FALSE)</f>
        <v>600000000000</v>
      </c>
      <c r="O597" s="28">
        <v>50</v>
      </c>
      <c r="P597" s="28">
        <v>5</v>
      </c>
      <c r="Q597" s="2">
        <v>4</v>
      </c>
      <c r="R597" s="2"/>
      <c r="S597" s="26">
        <v>100</v>
      </c>
      <c r="T597" s="26" t="str">
        <f>VLOOKUP(A597,'Nouveaux seuils'!$B$7:$E$796,3,FALSE)</f>
        <v>/</v>
      </c>
      <c r="U597" s="26" t="str">
        <f>VLOOKUP(A597,'Nouveaux seuils'!$B$7:$E$796,4,FALSE)</f>
        <v>/</v>
      </c>
      <c r="V597" s="30"/>
      <c r="W597" s="27" t="s">
        <v>200</v>
      </c>
      <c r="X597" s="27" t="s">
        <v>200</v>
      </c>
      <c r="Y597" s="27"/>
    </row>
    <row r="598" spans="1:25" ht="12.75" customHeight="1">
      <c r="A598" s="2" t="str">
        <f t="shared" si="18"/>
        <v>193Hg m</v>
      </c>
      <c r="B598" s="2" t="str">
        <f t="shared" si="19"/>
        <v>Hg193 m</v>
      </c>
      <c r="C598" s="2" t="s">
        <v>2466</v>
      </c>
      <c r="D598" s="2" t="s">
        <v>85</v>
      </c>
      <c r="E598" s="2">
        <v>193</v>
      </c>
      <c r="F598" s="2" t="s">
        <v>156</v>
      </c>
      <c r="G598" s="2"/>
      <c r="H598" s="26">
        <v>1</v>
      </c>
      <c r="I598" s="26">
        <f>VLOOKUP(A598,'Anciens seuils'!$B$2:$D$786,2,FALSE)</f>
        <v>1000000</v>
      </c>
      <c r="J598" s="26">
        <f>VLOOKUP(A598,'Nouveaux seuils'!$B$7:$C$796,2,FALSE)</f>
        <v>1000000</v>
      </c>
      <c r="K598" s="27" t="s">
        <v>200</v>
      </c>
      <c r="L598" s="27" t="str">
        <f>VLOOKUP(A598,'Anciens seuils'!$B$2:$D$786,3,FALSE)</f>
        <v>NA</v>
      </c>
      <c r="M598" s="27" t="s">
        <v>200</v>
      </c>
      <c r="N598" s="27" t="str">
        <f>VLOOKUP(A598,'Nouveaux seuils'!$B$7:$F$796,5,FALSE)</f>
        <v>NA</v>
      </c>
      <c r="O598" s="28">
        <v>5</v>
      </c>
      <c r="P598" s="28">
        <v>0.5</v>
      </c>
      <c r="Q598" s="2">
        <v>3</v>
      </c>
      <c r="R598" s="2"/>
      <c r="S598" s="26">
        <v>10</v>
      </c>
      <c r="T598" s="26" t="str">
        <f>VLOOKUP(A598,'Nouveaux seuils'!$B$7:$E$796,3,FALSE)</f>
        <v>/</v>
      </c>
      <c r="U598" s="26" t="str">
        <f>VLOOKUP(A598,'Nouveaux seuils'!$B$7:$E$796,4,FALSE)</f>
        <v>/</v>
      </c>
      <c r="V598" s="30"/>
      <c r="W598" s="27" t="s">
        <v>200</v>
      </c>
      <c r="X598" s="27"/>
      <c r="Y598" s="27"/>
    </row>
    <row r="599" spans="1:25" ht="12.75" customHeight="1">
      <c r="A599" s="2" t="str">
        <f t="shared" si="18"/>
        <v>193Hg</v>
      </c>
      <c r="B599" s="2" t="str">
        <f t="shared" si="19"/>
        <v>Hg193</v>
      </c>
      <c r="C599" s="2" t="s">
        <v>2467</v>
      </c>
      <c r="D599" s="2" t="s">
        <v>85</v>
      </c>
      <c r="E599" s="2">
        <v>193</v>
      </c>
      <c r="F599" s="2"/>
      <c r="G599" s="2"/>
      <c r="H599" s="26">
        <v>1</v>
      </c>
      <c r="I599" s="26">
        <f>VLOOKUP(A599,'Anciens seuils'!$B$2:$D$786,2,FALSE)</f>
        <v>1000000</v>
      </c>
      <c r="J599" s="26">
        <f>VLOOKUP(A599,'Nouveaux seuils'!$B$7:$C$796,2,FALSE)</f>
        <v>1000000</v>
      </c>
      <c r="K599" s="27" t="s">
        <v>200</v>
      </c>
      <c r="L599" s="27" t="str">
        <f>VLOOKUP(A599,'Anciens seuils'!$B$2:$D$786,3,FALSE)</f>
        <v>NA</v>
      </c>
      <c r="M599" s="27" t="s">
        <v>200</v>
      </c>
      <c r="N599" s="27" t="str">
        <f>VLOOKUP(A599,'Nouveaux seuils'!$B$7:$F$796,5,FALSE)</f>
        <v>NA</v>
      </c>
      <c r="O599" s="28">
        <v>50</v>
      </c>
      <c r="P599" s="28">
        <v>5</v>
      </c>
      <c r="Q599" s="2">
        <v>4</v>
      </c>
      <c r="R599" s="2"/>
      <c r="S599" s="26">
        <v>100</v>
      </c>
      <c r="T599" s="26" t="str">
        <f>VLOOKUP(A599,'Nouveaux seuils'!$B$7:$E$796,3,FALSE)</f>
        <v>/</v>
      </c>
      <c r="U599" s="26" t="str">
        <f>VLOOKUP(A599,'Nouveaux seuils'!$B$7:$E$796,4,FALSE)</f>
        <v>/</v>
      </c>
      <c r="V599" s="30"/>
      <c r="W599" s="27" t="s">
        <v>200</v>
      </c>
      <c r="X599" s="27"/>
      <c r="Y599" s="27"/>
    </row>
    <row r="600" spans="1:25" ht="12.75" customHeight="1">
      <c r="A600" s="2" t="str">
        <f t="shared" si="18"/>
        <v>193Ir m</v>
      </c>
      <c r="B600" s="2" t="str">
        <f t="shared" si="19"/>
        <v>Ir193 m</v>
      </c>
      <c r="C600" s="2" t="s">
        <v>2468</v>
      </c>
      <c r="D600" s="2" t="s">
        <v>82</v>
      </c>
      <c r="E600" s="2">
        <v>193</v>
      </c>
      <c r="F600" s="2" t="s">
        <v>156</v>
      </c>
      <c r="G600" s="2"/>
      <c r="H600" s="26">
        <v>10</v>
      </c>
      <c r="I600" s="26">
        <f>VLOOKUP(A600,'Anciens seuils'!$B$2:$D$786,2,FALSE)</f>
        <v>10000000</v>
      </c>
      <c r="J600" s="26">
        <f>VLOOKUP(A600,'Nouveaux seuils'!$B$7:$C$796,2,FALSE)</f>
        <v>10000000</v>
      </c>
      <c r="K600" s="27" t="s">
        <v>200</v>
      </c>
      <c r="L600" s="27" t="str">
        <f>VLOOKUP(A600,'Anciens seuils'!$B$2:$D$786,3,FALSE)</f>
        <v>NA</v>
      </c>
      <c r="M600" s="27" t="s">
        <v>200</v>
      </c>
      <c r="N600" s="27" t="str">
        <f>VLOOKUP(A600,'Nouveaux seuils'!$B$7:$F$796,5,FALSE)</f>
        <v>NA</v>
      </c>
      <c r="O600" s="28" t="s">
        <v>200</v>
      </c>
      <c r="P600" s="28" t="s">
        <v>200</v>
      </c>
      <c r="Q600" s="13" t="s">
        <v>176</v>
      </c>
      <c r="R600" s="2"/>
      <c r="S600" s="26">
        <v>10000</v>
      </c>
      <c r="T600" s="26" t="str">
        <f>VLOOKUP(A600,'Nouveaux seuils'!$B$7:$E$796,3,FALSE)</f>
        <v>/</v>
      </c>
      <c r="U600" s="26" t="str">
        <f>VLOOKUP(A600,'Nouveaux seuils'!$B$7:$E$796,4,FALSE)</f>
        <v>/</v>
      </c>
      <c r="V600" s="30"/>
      <c r="W600" s="27" t="s">
        <v>200</v>
      </c>
      <c r="X600" s="27"/>
      <c r="Y600" s="27"/>
    </row>
    <row r="601" spans="1:25" ht="12.75" customHeight="1">
      <c r="A601" s="2" t="str">
        <f t="shared" si="18"/>
        <v>193Os</v>
      </c>
      <c r="B601" s="2" t="str">
        <f t="shared" si="19"/>
        <v>Os193</v>
      </c>
      <c r="C601" s="2" t="s">
        <v>2469</v>
      </c>
      <c r="D601" s="2" t="s">
        <v>81</v>
      </c>
      <c r="E601" s="2">
        <v>193</v>
      </c>
      <c r="F601" s="2"/>
      <c r="G601" s="2"/>
      <c r="H601" s="26">
        <v>1</v>
      </c>
      <c r="I601" s="26">
        <f>VLOOKUP(A601,'Anciens seuils'!$B$2:$D$786,2,FALSE)</f>
        <v>1000000</v>
      </c>
      <c r="J601" s="26">
        <f>VLOOKUP(A601,'Nouveaux seuils'!$B$7:$C$796,2,FALSE)</f>
        <v>1000000</v>
      </c>
      <c r="K601" s="27">
        <v>20000</v>
      </c>
      <c r="L601" s="27">
        <f>VLOOKUP(A601,'Anciens seuils'!$B$2:$D$786,3,FALSE)</f>
        <v>20000000000</v>
      </c>
      <c r="M601" s="27">
        <v>1000000</v>
      </c>
      <c r="N601" s="27">
        <f>VLOOKUP(A601,'Nouveaux seuils'!$B$7:$F$796,5,FALSE)</f>
        <v>1000000000000</v>
      </c>
      <c r="O601" s="28">
        <v>5</v>
      </c>
      <c r="P601" s="28">
        <v>0.5</v>
      </c>
      <c r="Q601" s="2">
        <v>3</v>
      </c>
      <c r="R601" s="2"/>
      <c r="S601" s="26">
        <v>100</v>
      </c>
      <c r="T601" s="26">
        <f>VLOOKUP(A601,'Nouveaux seuils'!$B$7:$E$796,3,FALSE)</f>
        <v>100</v>
      </c>
      <c r="U601" s="26">
        <f>VLOOKUP(A601,'Nouveaux seuils'!$B$7:$E$796,4,FALSE)</f>
        <v>100</v>
      </c>
      <c r="V601" s="30"/>
      <c r="W601" s="27" t="s">
        <v>200</v>
      </c>
      <c r="X601" s="27" t="s">
        <v>200</v>
      </c>
      <c r="Y601" s="27"/>
    </row>
    <row r="602" spans="1:25" ht="12.75" customHeight="1">
      <c r="A602" s="2" t="str">
        <f t="shared" ref="A602:A608" si="20">TRIM(E602&amp;D602&amp;" " &amp;F602&amp;" " &amp;G602)</f>
        <v>193Pt m</v>
      </c>
      <c r="B602" s="2" t="str">
        <f t="shared" si="19"/>
        <v>Pt193 m</v>
      </c>
      <c r="C602" s="2" t="s">
        <v>2470</v>
      </c>
      <c r="D602" s="2" t="s">
        <v>83</v>
      </c>
      <c r="E602" s="2">
        <v>193</v>
      </c>
      <c r="F602" s="2" t="s">
        <v>156</v>
      </c>
      <c r="G602" s="2"/>
      <c r="H602" s="26">
        <v>10</v>
      </c>
      <c r="I602" s="26">
        <f>VLOOKUP(A602,'Anciens seuils'!$B$2:$D$786,2,FALSE)</f>
        <v>10000000</v>
      </c>
      <c r="J602" s="26">
        <f>VLOOKUP(A602,'Nouveaux seuils'!$B$7:$C$796,2,FALSE)</f>
        <v>10000000</v>
      </c>
      <c r="K602" s="27">
        <v>400000</v>
      </c>
      <c r="L602" s="27">
        <f>VLOOKUP(A602,'Anciens seuils'!$B$2:$D$786,3,FALSE)</f>
        <v>400000000000</v>
      </c>
      <c r="M602" s="27">
        <v>10000000</v>
      </c>
      <c r="N602" s="27">
        <f>VLOOKUP(A602,'Nouveaux seuils'!$B$7:$F$796,5,FALSE)</f>
        <v>10000000000000</v>
      </c>
      <c r="O602" s="28">
        <v>5</v>
      </c>
      <c r="P602" s="28">
        <v>0.5</v>
      </c>
      <c r="Q602" s="2">
        <v>3</v>
      </c>
      <c r="R602" s="2"/>
      <c r="S602" s="26">
        <v>1000</v>
      </c>
      <c r="T602" s="26">
        <f>VLOOKUP(A602,'Nouveaux seuils'!$B$7:$E$796,3,FALSE)</f>
        <v>1000</v>
      </c>
      <c r="U602" s="26">
        <f>VLOOKUP(A602,'Nouveaux seuils'!$B$7:$E$796,4,FALSE)</f>
        <v>1000</v>
      </c>
      <c r="V602" s="30"/>
      <c r="W602" s="27" t="s">
        <v>200</v>
      </c>
      <c r="X602" s="27" t="s">
        <v>200</v>
      </c>
      <c r="Y602" s="27"/>
    </row>
    <row r="603" spans="1:25" ht="12.75" customHeight="1">
      <c r="A603" s="2" t="str">
        <f t="shared" si="20"/>
        <v>193Pt</v>
      </c>
      <c r="B603" s="2" t="str">
        <f t="shared" si="19"/>
        <v>Pt193</v>
      </c>
      <c r="C603" s="2" t="s">
        <v>2471</v>
      </c>
      <c r="D603" s="2" t="s">
        <v>83</v>
      </c>
      <c r="E603" s="2">
        <v>193</v>
      </c>
      <c r="F603" s="2"/>
      <c r="G603" s="2"/>
      <c r="H603" s="26">
        <v>10</v>
      </c>
      <c r="I603" s="26">
        <f>VLOOKUP(A603,'Anciens seuils'!$B$2:$D$786,2,FALSE)</f>
        <v>10000000</v>
      </c>
      <c r="J603" s="26">
        <f>VLOOKUP(A603,'Nouveaux seuils'!$B$7:$C$796,2,FALSE)</f>
        <v>10000000</v>
      </c>
      <c r="K603" s="27">
        <v>400000</v>
      </c>
      <c r="L603" s="27">
        <f>VLOOKUP(A603,'Anciens seuils'!$B$2:$D$786,3,FALSE)</f>
        <v>400000000000</v>
      </c>
      <c r="M603" s="27">
        <v>3000000000</v>
      </c>
      <c r="N603" s="27">
        <f>VLOOKUP(A603,'Nouveaux seuils'!$B$7:$F$796,5,FALSE)</f>
        <v>3000000000000000</v>
      </c>
      <c r="O603" s="28">
        <v>50</v>
      </c>
      <c r="P603" s="28">
        <v>5</v>
      </c>
      <c r="Q603" s="2">
        <v>4</v>
      </c>
      <c r="R603" s="2"/>
      <c r="S603" s="26">
        <v>10000</v>
      </c>
      <c r="T603" s="26" t="str">
        <f>VLOOKUP(A603,'Nouveaux seuils'!$B$7:$E$796,3,FALSE)</f>
        <v>/</v>
      </c>
      <c r="U603" s="26" t="str">
        <f>VLOOKUP(A603,'Nouveaux seuils'!$B$7:$E$796,4,FALSE)</f>
        <v>/</v>
      </c>
      <c r="V603" s="30"/>
      <c r="W603" s="27" t="s">
        <v>200</v>
      </c>
      <c r="X603" s="27" t="s">
        <v>200</v>
      </c>
      <c r="Y603" s="27"/>
    </row>
    <row r="604" spans="1:25" ht="12.75" customHeight="1">
      <c r="A604" s="2" t="str">
        <f t="shared" si="20"/>
        <v>194Au</v>
      </c>
      <c r="B604" s="2" t="str">
        <f t="shared" si="19"/>
        <v>Au194</v>
      </c>
      <c r="C604" s="2" t="s">
        <v>2472</v>
      </c>
      <c r="D604" s="2" t="s">
        <v>84</v>
      </c>
      <c r="E604" s="2">
        <v>194</v>
      </c>
      <c r="F604" s="2"/>
      <c r="G604" s="2"/>
      <c r="H604" s="26">
        <v>1</v>
      </c>
      <c r="I604" s="26">
        <f>VLOOKUP(A604,'Anciens seuils'!$B$2:$D$786,2,FALSE)</f>
        <v>1000000</v>
      </c>
      <c r="J604" s="26">
        <f>VLOOKUP(A604,'Nouveaux seuils'!$B$7:$C$796,2,FALSE)</f>
        <v>1000000</v>
      </c>
      <c r="K604" s="27">
        <v>10000</v>
      </c>
      <c r="L604" s="27">
        <f>VLOOKUP(A604,'Anciens seuils'!$B$2:$D$786,3,FALSE)</f>
        <v>10000000000</v>
      </c>
      <c r="M604" s="27">
        <v>70000</v>
      </c>
      <c r="N604" s="27">
        <f>VLOOKUP(A604,'Nouveaux seuils'!$B$7:$F$796,5,FALSE)</f>
        <v>70000000000</v>
      </c>
      <c r="O604" s="28">
        <v>5</v>
      </c>
      <c r="P604" s="28">
        <v>0.5</v>
      </c>
      <c r="Q604" s="2">
        <v>3</v>
      </c>
      <c r="R604" s="2"/>
      <c r="S604" s="26">
        <v>10</v>
      </c>
      <c r="T604" s="26" t="str">
        <f>VLOOKUP(A604,'Nouveaux seuils'!$B$7:$E$796,3,FALSE)</f>
        <v>/</v>
      </c>
      <c r="U604" s="26" t="str">
        <f>VLOOKUP(A604,'Nouveaux seuils'!$B$7:$E$796,4,FALSE)</f>
        <v>/</v>
      </c>
      <c r="V604" s="30"/>
      <c r="W604" s="27" t="s">
        <v>200</v>
      </c>
      <c r="X604" s="27" t="s">
        <v>200</v>
      </c>
      <c r="Y604" s="27"/>
    </row>
    <row r="605" spans="1:25" ht="12.75" customHeight="1">
      <c r="A605" s="2" t="str">
        <f t="shared" si="20"/>
        <v>194Hg</v>
      </c>
      <c r="B605" s="2" t="str">
        <f t="shared" si="19"/>
        <v>Hg194</v>
      </c>
      <c r="C605" s="2" t="s">
        <v>2473</v>
      </c>
      <c r="D605" s="2" t="s">
        <v>85</v>
      </c>
      <c r="E605" s="2">
        <v>194</v>
      </c>
      <c r="F605" s="2"/>
      <c r="G605" s="2"/>
      <c r="H605" s="26">
        <v>1</v>
      </c>
      <c r="I605" s="26">
        <f>VLOOKUP(A605,'Anciens seuils'!$B$2:$D$786,2,FALSE)</f>
        <v>1000000</v>
      </c>
      <c r="J605" s="26">
        <f>VLOOKUP(A605,'Nouveaux seuils'!$B$7:$C$796,2,FALSE)</f>
        <v>1000000</v>
      </c>
      <c r="K605" s="27">
        <v>10000</v>
      </c>
      <c r="L605" s="27">
        <v>10000000000</v>
      </c>
      <c r="M605" s="27">
        <v>70000</v>
      </c>
      <c r="N605" s="27">
        <f>VLOOKUP(A605,'Nouveaux seuils'!$B$7:$F$796,5,FALSE)</f>
        <v>70000000000</v>
      </c>
      <c r="O605" s="28">
        <v>5</v>
      </c>
      <c r="P605" s="28">
        <v>0.05</v>
      </c>
      <c r="Q605" s="2">
        <v>2</v>
      </c>
      <c r="R605" s="2" t="s">
        <v>17</v>
      </c>
      <c r="S605" s="26">
        <v>10</v>
      </c>
      <c r="T605" s="26" t="str">
        <f>VLOOKUP(A605,'Nouveaux seuils'!$B$7:$E$796,3,FALSE)</f>
        <v>/</v>
      </c>
      <c r="U605" s="26" t="str">
        <f>VLOOKUP(A605,'Nouveaux seuils'!$B$7:$E$796,4,FALSE)</f>
        <v>/</v>
      </c>
      <c r="V605" s="30"/>
      <c r="W605" s="27" t="s">
        <v>129</v>
      </c>
      <c r="X605" s="27" t="s">
        <v>200</v>
      </c>
      <c r="Y605" s="27"/>
    </row>
    <row r="606" spans="1:25" ht="12.75" customHeight="1">
      <c r="A606" s="2" t="str">
        <f t="shared" si="20"/>
        <v>194Ir m</v>
      </c>
      <c r="B606" s="2" t="str">
        <f t="shared" si="19"/>
        <v>Ir194 m</v>
      </c>
      <c r="C606" s="2" t="s">
        <v>2474</v>
      </c>
      <c r="D606" s="2" t="s">
        <v>82</v>
      </c>
      <c r="E606" s="2">
        <v>194</v>
      </c>
      <c r="F606" s="2" t="s">
        <v>156</v>
      </c>
      <c r="G606" s="2"/>
      <c r="H606" s="26">
        <v>1</v>
      </c>
      <c r="I606" s="26">
        <f>VLOOKUP(A606,'Anciens seuils'!$B$2:$D$786,2,FALSE)</f>
        <v>1000000</v>
      </c>
      <c r="J606" s="26">
        <f>VLOOKUP(A606,'Nouveaux seuils'!$B$7:$C$796,2,FALSE)</f>
        <v>1000000</v>
      </c>
      <c r="K606" s="27" t="s">
        <v>200</v>
      </c>
      <c r="L606" s="27" t="str">
        <f>VLOOKUP(A606,'Anciens seuils'!$B$2:$D$786,3,FALSE)</f>
        <v>NA</v>
      </c>
      <c r="M606" s="27" t="s">
        <v>200</v>
      </c>
      <c r="N606" s="27" t="str">
        <f>VLOOKUP(A606,'Nouveaux seuils'!$B$7:$F$796,5,FALSE)</f>
        <v>NA</v>
      </c>
      <c r="O606" s="28">
        <v>5</v>
      </c>
      <c r="P606" s="28">
        <v>0.05</v>
      </c>
      <c r="Q606" s="2">
        <v>2</v>
      </c>
      <c r="R606" s="2"/>
      <c r="S606" s="26">
        <v>10</v>
      </c>
      <c r="T606" s="26" t="str">
        <f>VLOOKUP(A606,'Nouveaux seuils'!$B$7:$E$796,3,FALSE)</f>
        <v>/</v>
      </c>
      <c r="U606" s="26" t="str">
        <f>VLOOKUP(A606,'Nouveaux seuils'!$B$7:$E$796,4,FALSE)</f>
        <v>/</v>
      </c>
      <c r="V606" s="30"/>
      <c r="W606" s="27" t="s">
        <v>200</v>
      </c>
      <c r="X606" s="27"/>
      <c r="Y606" s="27"/>
    </row>
    <row r="607" spans="1:25" ht="12.75" customHeight="1">
      <c r="A607" s="2" t="str">
        <f t="shared" si="20"/>
        <v>194Ir</v>
      </c>
      <c r="B607" s="2" t="str">
        <f t="shared" si="19"/>
        <v>Ir194</v>
      </c>
      <c r="C607" s="2" t="s">
        <v>2475</v>
      </c>
      <c r="D607" s="2" t="s">
        <v>82</v>
      </c>
      <c r="E607" s="2">
        <v>194</v>
      </c>
      <c r="F607" s="2"/>
      <c r="G607" s="2"/>
      <c r="H607" s="26">
        <v>0.1</v>
      </c>
      <c r="I607" s="26">
        <f>VLOOKUP(A607,'Anciens seuils'!$B$2:$D$786,2,FALSE)</f>
        <v>100000</v>
      </c>
      <c r="J607" s="26">
        <f>VLOOKUP(A607,'Nouveaux seuils'!$B$7:$C$796,2,FALSE)</f>
        <v>100000</v>
      </c>
      <c r="K607" s="27">
        <v>3000</v>
      </c>
      <c r="L607" s="27">
        <f>VLOOKUP(A607,'Anciens seuils'!$B$2:$D$786,3,FALSE)</f>
        <v>3000000000</v>
      </c>
      <c r="M607" s="27">
        <v>700000</v>
      </c>
      <c r="N607" s="27">
        <f>VLOOKUP(A607,'Nouveaux seuils'!$B$7:$F$796,5,FALSE)</f>
        <v>700000000000</v>
      </c>
      <c r="O607" s="28">
        <v>5</v>
      </c>
      <c r="P607" s="28">
        <v>0.5</v>
      </c>
      <c r="Q607" s="2">
        <v>3</v>
      </c>
      <c r="R607" s="2"/>
      <c r="S607" s="26">
        <v>100</v>
      </c>
      <c r="T607" s="26">
        <f>VLOOKUP(A607,'Nouveaux seuils'!$B$7:$E$796,3,FALSE)</f>
        <v>100</v>
      </c>
      <c r="U607" s="26">
        <f>VLOOKUP(A607,'Nouveaux seuils'!$B$7:$E$796,4,FALSE)</f>
        <v>100</v>
      </c>
      <c r="V607" s="30"/>
      <c r="W607" s="27" t="s">
        <v>200</v>
      </c>
      <c r="X607" s="27" t="s">
        <v>200</v>
      </c>
      <c r="Y607" s="27"/>
    </row>
    <row r="608" spans="1:25" ht="12.75" customHeight="1">
      <c r="A608" s="2" t="str">
        <f t="shared" si="20"/>
        <v>194Os</v>
      </c>
      <c r="B608" s="2" t="str">
        <f t="shared" si="19"/>
        <v>Os194</v>
      </c>
      <c r="C608" s="2" t="s">
        <v>2476</v>
      </c>
      <c r="D608" s="2" t="s">
        <v>81</v>
      </c>
      <c r="E608" s="2">
        <v>194</v>
      </c>
      <c r="F608" s="2"/>
      <c r="G608" s="2"/>
      <c r="H608" s="26">
        <v>0.1</v>
      </c>
      <c r="I608" s="26">
        <f>VLOOKUP(A608,'Anciens seuils'!$B$2:$D$786,2,FALSE)</f>
        <v>100000</v>
      </c>
      <c r="J608" s="26">
        <f>VLOOKUP(A608,'Nouveaux seuils'!$B$7:$C$796,2,FALSE)</f>
        <v>100000</v>
      </c>
      <c r="K608" s="27">
        <v>3000</v>
      </c>
      <c r="L608" s="27">
        <v>3000000000</v>
      </c>
      <c r="M608" s="27">
        <v>700000</v>
      </c>
      <c r="N608" s="27">
        <f>VLOOKUP(A608,'Nouveaux seuils'!$B$7:$F$796,5,FALSE)</f>
        <v>700000000000</v>
      </c>
      <c r="O608" s="28">
        <v>5</v>
      </c>
      <c r="P608" s="28">
        <v>0.05</v>
      </c>
      <c r="Q608" s="2">
        <v>2</v>
      </c>
      <c r="R608" s="2" t="s">
        <v>17</v>
      </c>
      <c r="S608" s="26">
        <v>100</v>
      </c>
      <c r="T608" s="26" t="str">
        <f>VLOOKUP(A608,'Nouveaux seuils'!$B$7:$E$796,3,FALSE)</f>
        <v>/</v>
      </c>
      <c r="U608" s="26" t="str">
        <f>VLOOKUP(A608,'Nouveaux seuils'!$B$7:$E$796,4,FALSE)</f>
        <v>/</v>
      </c>
      <c r="V608" s="30"/>
      <c r="W608" s="27" t="s">
        <v>129</v>
      </c>
      <c r="X608" s="27" t="s">
        <v>200</v>
      </c>
      <c r="Y608" s="27"/>
    </row>
    <row r="609" spans="1:25" ht="12.75" customHeight="1">
      <c r="A609" s="2" t="s">
        <v>1473</v>
      </c>
      <c r="B609" s="2" t="str">
        <f t="shared" si="19"/>
        <v>Ti194 m</v>
      </c>
      <c r="C609" s="2" t="s">
        <v>2477</v>
      </c>
      <c r="D609" s="2" t="s">
        <v>26</v>
      </c>
      <c r="E609" s="2">
        <v>194</v>
      </c>
      <c r="F609" s="2" t="s">
        <v>156</v>
      </c>
      <c r="G609" s="2"/>
      <c r="H609" s="26">
        <v>1</v>
      </c>
      <c r="I609" s="26">
        <v>1000000</v>
      </c>
      <c r="J609" s="26">
        <f>VLOOKUP(A609,'Nouveaux seuils'!$B$7:$C$796,2,FALSE)</f>
        <v>1000000</v>
      </c>
      <c r="K609" s="27" t="s">
        <v>200</v>
      </c>
      <c r="L609" s="27" t="str">
        <f>VLOOKUP(A609,'Anciens seuils'!$B$2:$D$786,3,FALSE)</f>
        <v>NA</v>
      </c>
      <c r="M609" s="27" t="s">
        <v>200</v>
      </c>
      <c r="N609" s="27" t="str">
        <f>VLOOKUP(A609,'Nouveaux seuils'!$B$7:$F$796,5,FALSE)</f>
        <v>NA</v>
      </c>
      <c r="O609" s="28">
        <v>50</v>
      </c>
      <c r="P609" s="28">
        <v>5</v>
      </c>
      <c r="Q609" s="2">
        <v>4</v>
      </c>
      <c r="R609" s="2"/>
      <c r="S609" s="26">
        <v>10</v>
      </c>
      <c r="T609" s="26" t="str">
        <f>VLOOKUP(A609,'Nouveaux seuils'!$B$7:$E$796,3,FALSE)</f>
        <v>/</v>
      </c>
      <c r="U609" s="26" t="str">
        <f>VLOOKUP(A609,'Nouveaux seuils'!$B$7:$E$796,4,FALSE)</f>
        <v>/</v>
      </c>
      <c r="V609" s="30"/>
      <c r="W609" s="27"/>
      <c r="X609" s="27"/>
      <c r="Y609" s="27"/>
    </row>
    <row r="610" spans="1:25" ht="12.75" customHeight="1">
      <c r="A610" s="2" t="s">
        <v>1471</v>
      </c>
      <c r="B610" s="2" t="str">
        <f t="shared" si="19"/>
        <v>Ti194</v>
      </c>
      <c r="C610" s="2" t="s">
        <v>2478</v>
      </c>
      <c r="D610" s="2" t="s">
        <v>26</v>
      </c>
      <c r="E610" s="2">
        <v>194</v>
      </c>
      <c r="F610" s="2"/>
      <c r="G610" s="2"/>
      <c r="H610" s="26">
        <v>1</v>
      </c>
      <c r="I610" s="26">
        <f>VLOOKUP(A610,'Anciens seuils'!$B$2:$D$786,2,FALSE)</f>
        <v>1000000</v>
      </c>
      <c r="J610" s="26">
        <f>VLOOKUP(A610,'Nouveaux seuils'!$B$7:$C$796,2,FALSE)</f>
        <v>1000000</v>
      </c>
      <c r="K610" s="27" t="s">
        <v>200</v>
      </c>
      <c r="L610" s="27" t="str">
        <f>VLOOKUP(A610,'Anciens seuils'!$B$2:$D$786,3,FALSE)</f>
        <v>NA</v>
      </c>
      <c r="M610" s="27" t="s">
        <v>200</v>
      </c>
      <c r="N610" s="27" t="str">
        <f>VLOOKUP(A610,'Nouveaux seuils'!$B$7:$F$796,5,FALSE)</f>
        <v>NA</v>
      </c>
      <c r="O610" s="28">
        <v>50</v>
      </c>
      <c r="P610" s="28">
        <v>5</v>
      </c>
      <c r="Q610" s="2">
        <v>4</v>
      </c>
      <c r="R610" s="2"/>
      <c r="S610" s="26">
        <v>10</v>
      </c>
      <c r="T610" s="26" t="str">
        <f>VLOOKUP(A610,'Nouveaux seuils'!$B$7:$E$796,3,FALSE)</f>
        <v>/</v>
      </c>
      <c r="U610" s="26" t="str">
        <f>VLOOKUP(A610,'Nouveaux seuils'!$B$7:$E$796,4,FALSE)</f>
        <v>/</v>
      </c>
      <c r="V610" s="30"/>
      <c r="W610" s="27"/>
      <c r="X610" s="27"/>
      <c r="Y610" s="27"/>
    </row>
    <row r="611" spans="1:25" ht="12.75" customHeight="1">
      <c r="A611" s="2" t="str">
        <f t="shared" ref="A611:A620" si="21">TRIM(E611&amp;D611&amp;" " &amp;F611&amp;" " &amp;G611)</f>
        <v>194Tl m</v>
      </c>
      <c r="B611" s="2" t="str">
        <f t="shared" si="19"/>
        <v>Tl194 m</v>
      </c>
      <c r="C611" s="2" t="s">
        <v>2479</v>
      </c>
      <c r="D611" s="2" t="s">
        <v>86</v>
      </c>
      <c r="E611" s="2">
        <v>194</v>
      </c>
      <c r="F611" s="2" t="s">
        <v>156</v>
      </c>
      <c r="G611" s="2"/>
      <c r="H611" s="26">
        <v>1</v>
      </c>
      <c r="I611" s="26">
        <f>VLOOKUP(A611,'Anciens seuils'!$B$2:$D$786,2,FALSE)</f>
        <v>1000000</v>
      </c>
      <c r="J611" s="26">
        <f>VLOOKUP(A611,'Nouveaux seuils'!$B$7:$C$796,2,FALSE)</f>
        <v>1000000</v>
      </c>
      <c r="K611" s="27" t="s">
        <v>200</v>
      </c>
      <c r="L611" s="27" t="str">
        <f>VLOOKUP(A611,'Anciens seuils'!$B$2:$D$786,3,FALSE)</f>
        <v>NA</v>
      </c>
      <c r="M611" s="27" t="s">
        <v>200</v>
      </c>
      <c r="N611" s="27" t="str">
        <f>VLOOKUP(A611,'Nouveaux seuils'!$B$7:$F$796,5,FALSE)</f>
        <v>NA</v>
      </c>
      <c r="O611" s="28" t="s">
        <v>200</v>
      </c>
      <c r="P611" s="28" t="s">
        <v>200</v>
      </c>
      <c r="Q611" s="2"/>
      <c r="R611" s="2"/>
      <c r="S611" s="2"/>
      <c r="T611" s="26" t="str">
        <f>VLOOKUP(A611,'Nouveaux seuils'!$B$7:$E$796,3,FALSE)</f>
        <v>/</v>
      </c>
      <c r="U611" s="26" t="str">
        <f>VLOOKUP(A611,'Nouveaux seuils'!$B$7:$E$796,4,FALSE)</f>
        <v>/</v>
      </c>
      <c r="V611" s="30"/>
      <c r="W611" s="27" t="s">
        <v>200</v>
      </c>
      <c r="X611" s="27"/>
      <c r="Y611" s="27"/>
    </row>
    <row r="612" spans="1:25" ht="12.75" customHeight="1">
      <c r="A612" s="2" t="str">
        <f t="shared" si="21"/>
        <v>194Tl</v>
      </c>
      <c r="B612" s="2" t="str">
        <f t="shared" si="19"/>
        <v>Tl194</v>
      </c>
      <c r="C612" s="2" t="s">
        <v>2480</v>
      </c>
      <c r="D612" s="2" t="s">
        <v>86</v>
      </c>
      <c r="E612" s="2">
        <v>194</v>
      </c>
      <c r="F612" s="2"/>
      <c r="G612" s="2"/>
      <c r="H612" s="26">
        <v>1</v>
      </c>
      <c r="I612" s="26">
        <f>VLOOKUP(A612,'Anciens seuils'!$B$2:$D$786,2,FALSE)</f>
        <v>1000000</v>
      </c>
      <c r="J612" s="26">
        <f>VLOOKUP(A612,'Nouveaux seuils'!$B$7:$C$796,2,FALSE)</f>
        <v>1000000</v>
      </c>
      <c r="K612" s="27" t="s">
        <v>200</v>
      </c>
      <c r="L612" s="27" t="str">
        <f>VLOOKUP(A612,'Anciens seuils'!$B$2:$D$786,3,FALSE)</f>
        <v>NA</v>
      </c>
      <c r="M612" s="27" t="s">
        <v>200</v>
      </c>
      <c r="N612" s="27" t="str">
        <f>VLOOKUP(A612,'Nouveaux seuils'!$B$7:$F$796,5,FALSE)</f>
        <v>NA</v>
      </c>
      <c r="O612" s="28" t="s">
        <v>200</v>
      </c>
      <c r="P612" s="28" t="s">
        <v>200</v>
      </c>
      <c r="Q612" s="2"/>
      <c r="R612" s="2"/>
      <c r="S612" s="2"/>
      <c r="T612" s="26" t="str">
        <f>VLOOKUP(A612,'Nouveaux seuils'!$B$7:$E$796,3,FALSE)</f>
        <v>/</v>
      </c>
      <c r="U612" s="26" t="str">
        <f>VLOOKUP(A612,'Nouveaux seuils'!$B$7:$E$796,4,FALSE)</f>
        <v>/</v>
      </c>
      <c r="V612" s="30"/>
      <c r="W612" s="27" t="s">
        <v>200</v>
      </c>
      <c r="X612" s="27"/>
      <c r="Y612" s="27"/>
    </row>
    <row r="613" spans="1:25" ht="12.75" customHeight="1">
      <c r="A613" s="2" t="str">
        <f t="shared" si="21"/>
        <v>195Au</v>
      </c>
      <c r="B613" s="2" t="str">
        <f t="shared" si="19"/>
        <v>Au195</v>
      </c>
      <c r="C613" s="2" t="s">
        <v>2481</v>
      </c>
      <c r="D613" s="2" t="s">
        <v>84</v>
      </c>
      <c r="E613" s="2">
        <v>195</v>
      </c>
      <c r="F613" s="2"/>
      <c r="G613" s="2"/>
      <c r="H613" s="26">
        <v>10</v>
      </c>
      <c r="I613" s="26">
        <f>VLOOKUP(A613,'Anciens seuils'!$B$2:$D$786,2,FALSE)</f>
        <v>10000000</v>
      </c>
      <c r="J613" s="26">
        <f>VLOOKUP(A613,'Nouveaux seuils'!$B$7:$C$796,2,FALSE)</f>
        <v>10000000</v>
      </c>
      <c r="K613" s="27">
        <v>100000</v>
      </c>
      <c r="L613" s="27">
        <f>VLOOKUP(A613,'Anciens seuils'!$B$2:$D$786,3,FALSE)</f>
        <v>100000000000</v>
      </c>
      <c r="M613" s="27">
        <v>2000000</v>
      </c>
      <c r="N613" s="27">
        <f>VLOOKUP(A613,'Nouveaux seuils'!$B$7:$F$796,5,FALSE)</f>
        <v>2000000000000</v>
      </c>
      <c r="O613" s="28">
        <v>5</v>
      </c>
      <c r="P613" s="28">
        <v>0.5</v>
      </c>
      <c r="Q613" s="2">
        <v>3</v>
      </c>
      <c r="R613" s="2"/>
      <c r="S613" s="26">
        <v>100</v>
      </c>
      <c r="T613" s="26" t="str">
        <f>VLOOKUP(A613,'Nouveaux seuils'!$B$7:$E$796,3,FALSE)</f>
        <v>/</v>
      </c>
      <c r="U613" s="26" t="str">
        <f>VLOOKUP(A613,'Nouveaux seuils'!$B$7:$E$796,4,FALSE)</f>
        <v>/</v>
      </c>
      <c r="V613" s="30"/>
      <c r="W613" s="27" t="s">
        <v>200</v>
      </c>
      <c r="X613" s="27" t="s">
        <v>200</v>
      </c>
      <c r="Y613" s="27"/>
    </row>
    <row r="614" spans="1:25" ht="51" customHeight="1">
      <c r="A614" s="2" t="str">
        <f t="shared" si="21"/>
        <v>195Hg m inorganique</v>
      </c>
      <c r="B614" s="2" t="str">
        <f t="shared" si="19"/>
        <v>Hg195 m inorganique</v>
      </c>
      <c r="C614" s="2" t="s">
        <v>2482</v>
      </c>
      <c r="D614" s="2" t="s">
        <v>85</v>
      </c>
      <c r="E614" s="2">
        <v>195</v>
      </c>
      <c r="F614" s="2" t="s">
        <v>156</v>
      </c>
      <c r="G614" s="2" t="s">
        <v>192</v>
      </c>
      <c r="H614" s="26">
        <v>1</v>
      </c>
      <c r="I614" s="26">
        <f>VLOOKUP(A614,'Anciens seuils'!$B$2:$D$786,2,FALSE)</f>
        <v>1000000</v>
      </c>
      <c r="J614" s="26">
        <f>VLOOKUP(A614,'Nouveaux seuils'!$B$7:$C$796,2,FALSE)</f>
        <v>1000000</v>
      </c>
      <c r="K614" s="27">
        <v>30000</v>
      </c>
      <c r="L614" s="27">
        <v>30000000000</v>
      </c>
      <c r="M614" s="27">
        <v>200000000000</v>
      </c>
      <c r="N614" s="27">
        <f>VLOOKUP(A614,'Nouveaux seuils'!$B$7:$F$796,5,FALSE)</f>
        <v>200000000000</v>
      </c>
      <c r="O614" s="28">
        <v>5</v>
      </c>
      <c r="P614" s="28">
        <v>0.5</v>
      </c>
      <c r="Q614" s="2">
        <v>3</v>
      </c>
      <c r="R614" s="13" t="s">
        <v>139</v>
      </c>
      <c r="S614" s="26">
        <v>100</v>
      </c>
      <c r="T614" s="26" t="str">
        <f>VLOOKUP(A614,'Nouveaux seuils'!$B$7:$E$796,3,FALSE)</f>
        <v>/</v>
      </c>
      <c r="U614" s="26" t="str">
        <f>VLOOKUP(A614,'Nouveaux seuils'!$B$7:$E$796,4,FALSE)</f>
        <v>/</v>
      </c>
      <c r="V614" s="30" t="s">
        <v>199</v>
      </c>
      <c r="W614" s="27" t="s">
        <v>200</v>
      </c>
      <c r="X614" s="27"/>
      <c r="Y614" s="27"/>
    </row>
    <row r="615" spans="1:25" ht="51" customHeight="1">
      <c r="A615" s="2" t="str">
        <f t="shared" si="21"/>
        <v>195Hg m organique</v>
      </c>
      <c r="B615" s="2" t="str">
        <f t="shared" si="19"/>
        <v>Hg195 m organique</v>
      </c>
      <c r="C615" s="2" t="s">
        <v>2483</v>
      </c>
      <c r="D615" s="2" t="s">
        <v>85</v>
      </c>
      <c r="E615" s="2">
        <v>195</v>
      </c>
      <c r="F615" s="2" t="s">
        <v>156</v>
      </c>
      <c r="G615" s="2" t="s">
        <v>191</v>
      </c>
      <c r="H615" s="26">
        <v>1</v>
      </c>
      <c r="I615" s="26">
        <f>VLOOKUP(A615,'Anciens seuils'!$B$2:$D$786,2,FALSE)</f>
        <v>1000000</v>
      </c>
      <c r="J615" s="26">
        <f>VLOOKUP(A615,'Nouveaux seuils'!$B$7:$C$796,2,FALSE)</f>
        <v>1000000</v>
      </c>
      <c r="K615" s="27">
        <v>30000</v>
      </c>
      <c r="L615" s="27">
        <v>30000000000</v>
      </c>
      <c r="M615" s="27">
        <v>200000000000</v>
      </c>
      <c r="N615" s="27">
        <f>VLOOKUP(A615,'Nouveaux seuils'!$B$7:$F$796,5,FALSE)</f>
        <v>200000000000</v>
      </c>
      <c r="O615" s="28">
        <v>5</v>
      </c>
      <c r="P615" s="28">
        <v>0.5</v>
      </c>
      <c r="Q615" s="2">
        <v>3</v>
      </c>
      <c r="R615" s="13" t="s">
        <v>139</v>
      </c>
      <c r="S615" s="26">
        <v>100</v>
      </c>
      <c r="T615" s="26" t="str">
        <f>VLOOKUP(A615,'Nouveaux seuils'!$B$7:$E$796,3,FALSE)</f>
        <v>/</v>
      </c>
      <c r="U615" s="26" t="str">
        <f>VLOOKUP(A615,'Nouveaux seuils'!$B$7:$E$796,4,FALSE)</f>
        <v>/</v>
      </c>
      <c r="V615" s="30" t="s">
        <v>199</v>
      </c>
      <c r="W615" s="27" t="s">
        <v>129</v>
      </c>
      <c r="X615" s="27"/>
      <c r="Y615" s="27"/>
    </row>
    <row r="616" spans="1:25" ht="12.75" customHeight="1">
      <c r="A616" s="2" t="str">
        <f t="shared" si="21"/>
        <v>195Hg</v>
      </c>
      <c r="B616" s="2" t="str">
        <f t="shared" si="19"/>
        <v>Hg195</v>
      </c>
      <c r="C616" s="2" t="s">
        <v>2484</v>
      </c>
      <c r="D616" s="2" t="s">
        <v>85</v>
      </c>
      <c r="E616" s="2">
        <v>195</v>
      </c>
      <c r="F616" s="2"/>
      <c r="G616" s="2"/>
      <c r="H616" s="26">
        <v>1</v>
      </c>
      <c r="I616" s="26">
        <f>VLOOKUP(A616,'Anciens seuils'!$B$2:$D$786,2,FALSE)</f>
        <v>1000000</v>
      </c>
      <c r="J616" s="26">
        <f>VLOOKUP(A616,'Nouveaux seuils'!$B$7:$C$796,2,FALSE)</f>
        <v>1000000</v>
      </c>
      <c r="K616" s="27" t="s">
        <v>200</v>
      </c>
      <c r="L616" s="27" t="str">
        <f>VLOOKUP(A616,'Anciens seuils'!$B$2:$D$786,3,FALSE)</f>
        <v>NA</v>
      </c>
      <c r="M616" s="27" t="s">
        <v>200</v>
      </c>
      <c r="N616" s="27" t="str">
        <f>VLOOKUP(A616,'Nouveaux seuils'!$B$7:$F$796,5,FALSE)</f>
        <v>NA</v>
      </c>
      <c r="O616" s="28">
        <v>50</v>
      </c>
      <c r="P616" s="28">
        <v>5</v>
      </c>
      <c r="Q616" s="2">
        <v>4</v>
      </c>
      <c r="R616" s="2"/>
      <c r="S616" s="26">
        <v>100</v>
      </c>
      <c r="T616" s="26" t="str">
        <f>VLOOKUP(A616,'Nouveaux seuils'!$B$7:$E$796,3,FALSE)</f>
        <v>/</v>
      </c>
      <c r="U616" s="26" t="str">
        <f>VLOOKUP(A616,'Nouveaux seuils'!$B$7:$E$796,4,FALSE)</f>
        <v>/</v>
      </c>
      <c r="V616" s="30"/>
      <c r="W616" s="27" t="s">
        <v>200</v>
      </c>
      <c r="X616" s="27"/>
      <c r="Y616" s="27"/>
    </row>
    <row r="617" spans="1:25" ht="12.75" customHeight="1">
      <c r="A617" s="2" t="str">
        <f t="shared" si="21"/>
        <v>195Ir m</v>
      </c>
      <c r="B617" s="2" t="str">
        <f t="shared" si="19"/>
        <v>Ir195 m</v>
      </c>
      <c r="C617" s="2" t="s">
        <v>2485</v>
      </c>
      <c r="D617" s="2" t="s">
        <v>82</v>
      </c>
      <c r="E617" s="2">
        <v>195</v>
      </c>
      <c r="F617" s="2" t="s">
        <v>156</v>
      </c>
      <c r="G617" s="2"/>
      <c r="H617" s="26">
        <v>1</v>
      </c>
      <c r="I617" s="26">
        <f>VLOOKUP(A617,'Anciens seuils'!$B$2:$D$786,2,FALSE)</f>
        <v>1000000</v>
      </c>
      <c r="J617" s="26">
        <f>VLOOKUP(A617,'Nouveaux seuils'!$B$7:$C$796,2,FALSE)</f>
        <v>1000000</v>
      </c>
      <c r="K617" s="27" t="s">
        <v>200</v>
      </c>
      <c r="L617" s="27" t="str">
        <f>VLOOKUP(A617,'Anciens seuils'!$B$2:$D$786,3,FALSE)</f>
        <v>NA</v>
      </c>
      <c r="M617" s="27" t="s">
        <v>200</v>
      </c>
      <c r="N617" s="27" t="str">
        <f>VLOOKUP(A617,'Nouveaux seuils'!$B$7:$F$796,5,FALSE)</f>
        <v>NA</v>
      </c>
      <c r="O617" s="28">
        <v>50</v>
      </c>
      <c r="P617" s="28">
        <v>5</v>
      </c>
      <c r="Q617" s="2">
        <v>4</v>
      </c>
      <c r="R617" s="2"/>
      <c r="S617" s="26">
        <v>100</v>
      </c>
      <c r="T617" s="26" t="str">
        <f>VLOOKUP(A617,'Nouveaux seuils'!$B$7:$E$796,3,FALSE)</f>
        <v>/</v>
      </c>
      <c r="U617" s="26" t="str">
        <f>VLOOKUP(A617,'Nouveaux seuils'!$B$7:$E$796,4,FALSE)</f>
        <v>/</v>
      </c>
      <c r="V617" s="30"/>
      <c r="W617" s="27" t="s">
        <v>200</v>
      </c>
      <c r="X617" s="27"/>
      <c r="Y617" s="27"/>
    </row>
    <row r="618" spans="1:25" ht="12.75" customHeight="1">
      <c r="A618" s="2" t="str">
        <f t="shared" si="21"/>
        <v>195Ir</v>
      </c>
      <c r="B618" s="2" t="str">
        <f t="shared" si="19"/>
        <v>Ir195</v>
      </c>
      <c r="C618" s="2" t="s">
        <v>2486</v>
      </c>
      <c r="D618" s="2" t="s">
        <v>82</v>
      </c>
      <c r="E618" s="2">
        <v>195</v>
      </c>
      <c r="F618" s="2"/>
      <c r="G618" s="2"/>
      <c r="H618" s="26">
        <v>1</v>
      </c>
      <c r="I618" s="26">
        <f>VLOOKUP(A618,'Anciens seuils'!$B$2:$D$786,2,FALSE)</f>
        <v>1000000</v>
      </c>
      <c r="J618" s="26">
        <f>VLOOKUP(A618,'Nouveaux seuils'!$B$7:$C$796,2,FALSE)</f>
        <v>1000000</v>
      </c>
      <c r="K618" s="27" t="s">
        <v>200</v>
      </c>
      <c r="L618" s="27" t="str">
        <f>VLOOKUP(A618,'Anciens seuils'!$B$2:$D$786,3,FALSE)</f>
        <v>NA</v>
      </c>
      <c r="M618" s="27" t="s">
        <v>200</v>
      </c>
      <c r="N618" s="27" t="str">
        <f>VLOOKUP(A618,'Nouveaux seuils'!$B$7:$F$796,5,FALSE)</f>
        <v>NA</v>
      </c>
      <c r="O618" s="28">
        <v>50</v>
      </c>
      <c r="P618" s="28">
        <v>5</v>
      </c>
      <c r="Q618" s="2">
        <v>4</v>
      </c>
      <c r="R618" s="2"/>
      <c r="S618" s="26">
        <v>100</v>
      </c>
      <c r="T618" s="26" t="str">
        <f>VLOOKUP(A618,'Nouveaux seuils'!$B$7:$E$796,3,FALSE)</f>
        <v>/</v>
      </c>
      <c r="U618" s="26" t="str">
        <f>VLOOKUP(A618,'Nouveaux seuils'!$B$7:$E$796,4,FALSE)</f>
        <v>/</v>
      </c>
      <c r="V618" s="30"/>
      <c r="W618" s="27" t="s">
        <v>200</v>
      </c>
      <c r="X618" s="27"/>
      <c r="Y618" s="27"/>
    </row>
    <row r="619" spans="1:25" ht="12.75" customHeight="1">
      <c r="A619" s="2" t="str">
        <f t="shared" si="21"/>
        <v>195Pb m</v>
      </c>
      <c r="B619" s="2" t="str">
        <f t="shared" si="19"/>
        <v>Pb195 m</v>
      </c>
      <c r="C619" s="2" t="s">
        <v>2487</v>
      </c>
      <c r="D619" s="2" t="s">
        <v>87</v>
      </c>
      <c r="E619" s="2">
        <v>195</v>
      </c>
      <c r="F619" s="2" t="s">
        <v>156</v>
      </c>
      <c r="G619" s="2"/>
      <c r="H619" s="26">
        <v>1</v>
      </c>
      <c r="I619" s="26">
        <f>VLOOKUP(A619,'Anciens seuils'!$B$2:$D$786,2,FALSE)</f>
        <v>1000000</v>
      </c>
      <c r="J619" s="26">
        <f>VLOOKUP(A619,'Nouveaux seuils'!$B$7:$C$796,2,FALSE)</f>
        <v>1000000</v>
      </c>
      <c r="K619" s="27" t="s">
        <v>200</v>
      </c>
      <c r="L619" s="27" t="str">
        <f>VLOOKUP(A619,'Anciens seuils'!$B$2:$D$786,3,FALSE)</f>
        <v>NA</v>
      </c>
      <c r="M619" s="27" t="s">
        <v>200</v>
      </c>
      <c r="N619" s="27" t="str">
        <f>VLOOKUP(A619,'Nouveaux seuils'!$B$7:$F$796,5,FALSE)</f>
        <v>NA</v>
      </c>
      <c r="O619" s="28">
        <v>50</v>
      </c>
      <c r="P619" s="28">
        <v>5</v>
      </c>
      <c r="Q619" s="2">
        <v>4</v>
      </c>
      <c r="R619" s="2"/>
      <c r="S619" s="26">
        <v>10</v>
      </c>
      <c r="T619" s="26" t="str">
        <f>VLOOKUP(A619,'Nouveaux seuils'!$B$7:$E$796,3,FALSE)</f>
        <v>/</v>
      </c>
      <c r="U619" s="26" t="str">
        <f>VLOOKUP(A619,'Nouveaux seuils'!$B$7:$E$796,4,FALSE)</f>
        <v>/</v>
      </c>
      <c r="V619" s="30"/>
      <c r="W619" s="27" t="s">
        <v>200</v>
      </c>
      <c r="X619" s="27"/>
      <c r="Y619" s="27"/>
    </row>
    <row r="620" spans="1:25" ht="12.75" customHeight="1">
      <c r="A620" s="2" t="str">
        <f t="shared" si="21"/>
        <v>195Pt m</v>
      </c>
      <c r="B620" s="2" t="str">
        <f t="shared" si="19"/>
        <v>Pt195 m</v>
      </c>
      <c r="C620" s="2" t="s">
        <v>2488</v>
      </c>
      <c r="D620" s="2" t="s">
        <v>83</v>
      </c>
      <c r="E620" s="2">
        <v>195</v>
      </c>
      <c r="F620" s="2" t="s">
        <v>156</v>
      </c>
      <c r="G620" s="2"/>
      <c r="H620" s="26">
        <v>1</v>
      </c>
      <c r="I620" s="26">
        <f>VLOOKUP(A620,'Anciens seuils'!$B$2:$D$786,2,FALSE)</f>
        <v>1000000</v>
      </c>
      <c r="J620" s="26">
        <f>VLOOKUP(A620,'Nouveaux seuils'!$B$7:$C$796,2,FALSE)</f>
        <v>1000000</v>
      </c>
      <c r="K620" s="27">
        <v>100000</v>
      </c>
      <c r="L620" s="27">
        <f>VLOOKUP(A620,'Anciens seuils'!$B$2:$D$786,3,FALSE)</f>
        <v>100000000000</v>
      </c>
      <c r="M620" s="27">
        <v>2000000</v>
      </c>
      <c r="N620" s="27">
        <f>VLOOKUP(A620,'Nouveaux seuils'!$B$7:$F$796,5,FALSE)</f>
        <v>2000000000000</v>
      </c>
      <c r="O620" s="28">
        <v>5</v>
      </c>
      <c r="P620" s="28">
        <v>0.5</v>
      </c>
      <c r="Q620" s="2">
        <v>3</v>
      </c>
      <c r="R620" s="2"/>
      <c r="S620" s="26">
        <v>100</v>
      </c>
      <c r="T620" s="26" t="str">
        <f>VLOOKUP(A620,'Nouveaux seuils'!$B$7:$E$796,3,FALSE)</f>
        <v>/</v>
      </c>
      <c r="U620" s="26" t="str">
        <f>VLOOKUP(A620,'Nouveaux seuils'!$B$7:$E$796,4,FALSE)</f>
        <v>/</v>
      </c>
      <c r="V620" s="30"/>
      <c r="W620" s="27" t="s">
        <v>200</v>
      </c>
      <c r="X620" s="27" t="s">
        <v>200</v>
      </c>
      <c r="Y620" s="27"/>
    </row>
    <row r="621" spans="1:25" ht="12.75" customHeight="1">
      <c r="A621" s="2" t="s">
        <v>1475</v>
      </c>
      <c r="B621" s="2" t="str">
        <f t="shared" si="19"/>
        <v>Ti195</v>
      </c>
      <c r="C621" s="2" t="s">
        <v>2489</v>
      </c>
      <c r="D621" s="2" t="s">
        <v>26</v>
      </c>
      <c r="E621" s="2">
        <v>195</v>
      </c>
      <c r="F621" s="2"/>
      <c r="G621" s="2"/>
      <c r="H621" s="26">
        <v>1</v>
      </c>
      <c r="I621" s="26">
        <f>VLOOKUP(A621,'Anciens seuils'!$B$2:$D$786,2,FALSE)</f>
        <v>1000000</v>
      </c>
      <c r="J621" s="26">
        <f>VLOOKUP(A621,'Nouveaux seuils'!$B$7:$C$796,2,FALSE)</f>
        <v>1000000</v>
      </c>
      <c r="K621" s="27" t="s">
        <v>200</v>
      </c>
      <c r="L621" s="27" t="str">
        <f>VLOOKUP(A621,'Anciens seuils'!$B$2:$D$786,3,FALSE)</f>
        <v>NA</v>
      </c>
      <c r="M621" s="27" t="s">
        <v>200</v>
      </c>
      <c r="N621" s="27" t="str">
        <f>VLOOKUP(A621,'Nouveaux seuils'!$B$7:$F$796,5,FALSE)</f>
        <v>NA</v>
      </c>
      <c r="O621" s="28">
        <v>50</v>
      </c>
      <c r="P621" s="28">
        <v>5</v>
      </c>
      <c r="Q621" s="2">
        <v>4</v>
      </c>
      <c r="R621" s="2"/>
      <c r="S621" s="26">
        <v>10</v>
      </c>
      <c r="T621" s="26" t="str">
        <f>VLOOKUP(A621,'Nouveaux seuils'!$B$7:$E$796,3,FALSE)</f>
        <v>/</v>
      </c>
      <c r="U621" s="26" t="str">
        <f>VLOOKUP(A621,'Nouveaux seuils'!$B$7:$E$796,4,FALSE)</f>
        <v>/</v>
      </c>
      <c r="V621" s="30"/>
      <c r="W621" s="27"/>
      <c r="X621" s="27"/>
      <c r="Y621" s="27"/>
    </row>
    <row r="622" spans="1:25" ht="12.75" customHeight="1">
      <c r="A622" s="2" t="str">
        <f>TRIM(E622&amp;D622&amp;" " &amp;F622&amp;" " &amp;G622)</f>
        <v>195Tl</v>
      </c>
      <c r="B622" s="2" t="str">
        <f t="shared" si="19"/>
        <v>Tl195</v>
      </c>
      <c r="C622" s="2" t="s">
        <v>2490</v>
      </c>
      <c r="D622" s="2" t="s">
        <v>86</v>
      </c>
      <c r="E622" s="2">
        <v>195</v>
      </c>
      <c r="F622" s="2"/>
      <c r="G622" s="2"/>
      <c r="H622" s="26">
        <v>1</v>
      </c>
      <c r="I622" s="26">
        <f>VLOOKUP(A622,'Anciens seuils'!$B$2:$D$786,2,FALSE)</f>
        <v>1000000</v>
      </c>
      <c r="J622" s="26">
        <f>VLOOKUP(A622,'Nouveaux seuils'!$B$7:$C$796,2,FALSE)</f>
        <v>1000000</v>
      </c>
      <c r="K622" s="27" t="s">
        <v>200</v>
      </c>
      <c r="L622" s="27" t="str">
        <f>VLOOKUP(A622,'Anciens seuils'!$B$2:$D$786,3,FALSE)</f>
        <v>NA</v>
      </c>
      <c r="M622" s="27" t="s">
        <v>200</v>
      </c>
      <c r="N622" s="27" t="str">
        <f>VLOOKUP(A622,'Nouveaux seuils'!$B$7:$F$796,5,FALSE)</f>
        <v>NA</v>
      </c>
      <c r="O622" s="28" t="s">
        <v>200</v>
      </c>
      <c r="P622" s="28" t="s">
        <v>200</v>
      </c>
      <c r="Q622" s="2"/>
      <c r="R622" s="2"/>
      <c r="S622" s="2"/>
      <c r="T622" s="26" t="str">
        <f>VLOOKUP(A622,'Nouveaux seuils'!$B$7:$E$796,3,FALSE)</f>
        <v>/</v>
      </c>
      <c r="U622" s="26" t="str">
        <f>VLOOKUP(A622,'Nouveaux seuils'!$B$7:$E$796,4,FALSE)</f>
        <v>/</v>
      </c>
      <c r="V622" s="30"/>
      <c r="W622" s="27" t="s">
        <v>200</v>
      </c>
      <c r="X622" s="27"/>
      <c r="Y622" s="27"/>
    </row>
    <row r="623" spans="1:25" ht="12.75" customHeight="1">
      <c r="A623" s="2" t="str">
        <f>TRIM(E623&amp;D623&amp;" " &amp;F623&amp;" " &amp;G623)</f>
        <v>197Hg m</v>
      </c>
      <c r="B623" s="2" t="str">
        <f t="shared" si="19"/>
        <v>Hg197 m</v>
      </c>
      <c r="C623" s="2" t="s">
        <v>2491</v>
      </c>
      <c r="D623" s="2" t="s">
        <v>85</v>
      </c>
      <c r="E623" s="2">
        <v>197</v>
      </c>
      <c r="F623" s="2" t="s">
        <v>156</v>
      </c>
      <c r="G623" s="2"/>
      <c r="H623" s="26">
        <v>1</v>
      </c>
      <c r="I623" s="26">
        <f>VLOOKUP(A623,'Anciens seuils'!$B$2:$D$786,2,FALSE)</f>
        <v>1000000</v>
      </c>
      <c r="J623" s="26">
        <f>VLOOKUP(A623,'Nouveaux seuils'!$B$7:$C$796,2,FALSE)</f>
        <v>1000000</v>
      </c>
      <c r="K623" s="27">
        <v>100000</v>
      </c>
      <c r="L623" s="27">
        <f>VLOOKUP(A623,'Anciens seuils'!$B$2:$D$786,3,FALSE)</f>
        <v>100000000000</v>
      </c>
      <c r="M623" s="27">
        <v>700000</v>
      </c>
      <c r="N623" s="27">
        <f>VLOOKUP(A623,'Nouveaux seuils'!$B$7:$F$796,5,FALSE)</f>
        <v>700000000000</v>
      </c>
      <c r="O623" s="28">
        <v>5</v>
      </c>
      <c r="P623" s="28">
        <v>0.5</v>
      </c>
      <c r="Q623" s="2">
        <v>3</v>
      </c>
      <c r="R623" s="2"/>
      <c r="S623" s="26">
        <v>100</v>
      </c>
      <c r="T623" s="26">
        <f>VLOOKUP(A623,'Nouveaux seuils'!$B$7:$E$796,3,FALSE)</f>
        <v>100</v>
      </c>
      <c r="U623" s="26">
        <f>VLOOKUP(A623,'Nouveaux seuils'!$B$7:$E$796,4,FALSE)</f>
        <v>100</v>
      </c>
      <c r="V623" s="30"/>
      <c r="W623" s="27" t="s">
        <v>200</v>
      </c>
      <c r="X623" s="27" t="s">
        <v>200</v>
      </c>
      <c r="Y623" s="27"/>
    </row>
    <row r="624" spans="1:25" ht="12.75" customHeight="1">
      <c r="A624" s="2" t="str">
        <f>TRIM(E624&amp;D624&amp;" " &amp;F624&amp;" " &amp;G624)</f>
        <v>197Hg</v>
      </c>
      <c r="B624" s="2" t="str">
        <f t="shared" si="19"/>
        <v>Hg197</v>
      </c>
      <c r="C624" s="2" t="s">
        <v>2492</v>
      </c>
      <c r="D624" s="2" t="s">
        <v>85</v>
      </c>
      <c r="E624" s="2">
        <v>197</v>
      </c>
      <c r="F624" s="2"/>
      <c r="G624" s="2"/>
      <c r="H624" s="26">
        <v>10</v>
      </c>
      <c r="I624" s="26">
        <f>VLOOKUP(A624,'Anciens seuils'!$B$2:$D$786,2,FALSE)</f>
        <v>10000000</v>
      </c>
      <c r="J624" s="26">
        <f>VLOOKUP(A624,'Nouveaux seuils'!$B$7:$C$796,2,FALSE)</f>
        <v>10000000</v>
      </c>
      <c r="K624" s="27">
        <v>200000</v>
      </c>
      <c r="L624" s="27">
        <f>VLOOKUP(A624,'Anciens seuils'!$B$2:$D$786,3,FALSE)</f>
        <v>200000000000</v>
      </c>
      <c r="M624" s="27">
        <v>2000000</v>
      </c>
      <c r="N624" s="27">
        <f>VLOOKUP(A624,'Nouveaux seuils'!$B$7:$F$796,5,FALSE)</f>
        <v>2000000000000</v>
      </c>
      <c r="O624" s="28">
        <v>5</v>
      </c>
      <c r="P624" s="28">
        <v>0.5</v>
      </c>
      <c r="Q624" s="2">
        <v>3</v>
      </c>
      <c r="R624" s="2"/>
      <c r="S624" s="26">
        <v>100</v>
      </c>
      <c r="T624" s="26">
        <f>VLOOKUP(A624,'Nouveaux seuils'!$B$7:$E$796,3,FALSE)</f>
        <v>100</v>
      </c>
      <c r="U624" s="26">
        <f>VLOOKUP(A624,'Nouveaux seuils'!$B$7:$E$796,4,FALSE)</f>
        <v>100</v>
      </c>
      <c r="V624" s="30"/>
      <c r="W624" s="27" t="s">
        <v>200</v>
      </c>
      <c r="X624" s="27" t="s">
        <v>200</v>
      </c>
      <c r="Y624" s="27"/>
    </row>
    <row r="625" spans="1:25" ht="12.75" customHeight="1">
      <c r="A625" s="2" t="str">
        <f>TRIM(E625&amp;D625&amp;" " &amp;F625&amp;" " &amp;G625)</f>
        <v>197Pt m</v>
      </c>
      <c r="B625" s="2" t="str">
        <f t="shared" si="19"/>
        <v>Pt197 m</v>
      </c>
      <c r="C625" s="2" t="s">
        <v>2493</v>
      </c>
      <c r="D625" s="2" t="s">
        <v>83</v>
      </c>
      <c r="E625" s="2">
        <v>197</v>
      </c>
      <c r="F625" s="2" t="s">
        <v>156</v>
      </c>
      <c r="G625" s="2"/>
      <c r="H625" s="26">
        <v>1</v>
      </c>
      <c r="I625" s="26">
        <f>VLOOKUP(A625,'Anciens seuils'!$B$2:$D$786,2,FALSE)</f>
        <v>1000000</v>
      </c>
      <c r="J625" s="26">
        <f>VLOOKUP(A625,'Nouveaux seuils'!$B$7:$C$796,2,FALSE)</f>
        <v>1000000</v>
      </c>
      <c r="K625" s="27">
        <v>100000</v>
      </c>
      <c r="L625" s="27">
        <f>VLOOKUP(A625,'Anciens seuils'!$B$2:$D$786,3,FALSE)</f>
        <v>100000000000</v>
      </c>
      <c r="M625" s="27">
        <v>900000</v>
      </c>
      <c r="N625" s="27">
        <f>VLOOKUP(A625,'Nouveaux seuils'!$B$7:$F$796,5,FALSE)</f>
        <v>900000000000</v>
      </c>
      <c r="O625" s="28">
        <v>50</v>
      </c>
      <c r="P625" s="28">
        <v>5</v>
      </c>
      <c r="Q625" s="2">
        <v>4</v>
      </c>
      <c r="R625" s="2"/>
      <c r="S625" s="26">
        <v>100</v>
      </c>
      <c r="T625" s="26">
        <f>VLOOKUP(A625,'Nouveaux seuils'!$B$7:$E$796,3,FALSE)</f>
        <v>100</v>
      </c>
      <c r="U625" s="26">
        <f>VLOOKUP(A625,'Nouveaux seuils'!$B$7:$E$796,4,FALSE)</f>
        <v>100</v>
      </c>
      <c r="V625" s="30"/>
      <c r="W625" s="27" t="s">
        <v>200</v>
      </c>
      <c r="X625" s="27" t="s">
        <v>200</v>
      </c>
      <c r="Y625" s="27"/>
    </row>
    <row r="626" spans="1:25" ht="12.75" customHeight="1">
      <c r="A626" s="2" t="str">
        <f>TRIM(E626&amp;D626&amp;" " &amp;F626&amp;" " &amp;G626)</f>
        <v>197Pt</v>
      </c>
      <c r="B626" s="2" t="str">
        <f t="shared" si="19"/>
        <v>Pt197</v>
      </c>
      <c r="C626" s="2" t="s">
        <v>2494</v>
      </c>
      <c r="D626" s="2" t="s">
        <v>83</v>
      </c>
      <c r="E626" s="2">
        <v>197</v>
      </c>
      <c r="F626" s="2"/>
      <c r="G626" s="2"/>
      <c r="H626" s="26">
        <v>1</v>
      </c>
      <c r="I626" s="26">
        <f>VLOOKUP(A626,'Anciens seuils'!$B$2:$D$786,2,FALSE)</f>
        <v>1000000</v>
      </c>
      <c r="J626" s="26">
        <f>VLOOKUP(A626,'Nouveaux seuils'!$B$7:$C$796,2,FALSE)</f>
        <v>1000000</v>
      </c>
      <c r="K626" s="27">
        <v>200000</v>
      </c>
      <c r="L626" s="27">
        <f>VLOOKUP(A626,'Anciens seuils'!$B$2:$D$786,3,FALSE)</f>
        <v>200000000000</v>
      </c>
      <c r="M626" s="27">
        <v>4000000</v>
      </c>
      <c r="N626" s="27">
        <f>VLOOKUP(A626,'Nouveaux seuils'!$B$7:$F$796,5,FALSE)</f>
        <v>4000000000000</v>
      </c>
      <c r="O626" s="28">
        <v>5</v>
      </c>
      <c r="P626" s="28">
        <v>0.5</v>
      </c>
      <c r="Q626" s="2">
        <v>3</v>
      </c>
      <c r="R626" s="2"/>
      <c r="S626" s="26">
        <v>1000</v>
      </c>
      <c r="T626" s="26">
        <f>VLOOKUP(A626,'Nouveaux seuils'!$B$7:$E$796,3,FALSE)</f>
        <v>1000</v>
      </c>
      <c r="U626" s="26">
        <f>VLOOKUP(A626,'Nouveaux seuils'!$B$7:$E$796,4,FALSE)</f>
        <v>1000</v>
      </c>
      <c r="V626" s="30"/>
      <c r="W626" s="27" t="s">
        <v>200</v>
      </c>
      <c r="X626" s="27" t="s">
        <v>200</v>
      </c>
      <c r="Y626" s="27"/>
    </row>
    <row r="627" spans="1:25" ht="12.75" customHeight="1">
      <c r="A627" s="2" t="s">
        <v>1477</v>
      </c>
      <c r="B627" s="2" t="str">
        <f t="shared" si="19"/>
        <v>Ti197</v>
      </c>
      <c r="C627" s="2" t="s">
        <v>2495</v>
      </c>
      <c r="D627" s="2" t="s">
        <v>26</v>
      </c>
      <c r="E627" s="2">
        <v>197</v>
      </c>
      <c r="F627" s="2"/>
      <c r="G627" s="2"/>
      <c r="H627" s="26">
        <v>1</v>
      </c>
      <c r="I627" s="26">
        <f>VLOOKUP(A627,'Anciens seuils'!$B$2:$D$786,2,FALSE)</f>
        <v>1000000</v>
      </c>
      <c r="J627" s="26">
        <f>VLOOKUP(A627,'Nouveaux seuils'!$B$7:$C$796,2,FALSE)</f>
        <v>1000000</v>
      </c>
      <c r="K627" s="27" t="s">
        <v>200</v>
      </c>
      <c r="L627" s="27" t="str">
        <f>VLOOKUP(A627,'Anciens seuils'!$B$2:$D$786,3,FALSE)</f>
        <v>NA</v>
      </c>
      <c r="M627" s="27" t="s">
        <v>200</v>
      </c>
      <c r="N627" s="27" t="str">
        <f>VLOOKUP(A627,'Nouveaux seuils'!$B$7:$F$796,5,FALSE)</f>
        <v>NA</v>
      </c>
      <c r="O627" s="28">
        <v>50</v>
      </c>
      <c r="P627" s="28">
        <v>5</v>
      </c>
      <c r="Q627" s="2">
        <v>4</v>
      </c>
      <c r="R627" s="2"/>
      <c r="S627" s="26">
        <v>100</v>
      </c>
      <c r="T627" s="26" t="str">
        <f>VLOOKUP(A627,'Nouveaux seuils'!$B$7:$E$796,3,FALSE)</f>
        <v>/</v>
      </c>
      <c r="U627" s="26" t="str">
        <f>VLOOKUP(A627,'Nouveaux seuils'!$B$7:$E$796,4,FALSE)</f>
        <v>/</v>
      </c>
      <c r="V627" s="30"/>
      <c r="W627" s="27"/>
      <c r="X627" s="27"/>
      <c r="Y627" s="27"/>
    </row>
    <row r="628" spans="1:25" ht="12.75" customHeight="1">
      <c r="A628" s="2" t="str">
        <f>TRIM(E628&amp;D628&amp;" " &amp;F628&amp;" " &amp;G628)</f>
        <v>197Tl</v>
      </c>
      <c r="B628" s="2" t="str">
        <f t="shared" si="19"/>
        <v>Tl197</v>
      </c>
      <c r="C628" s="2" t="s">
        <v>2496</v>
      </c>
      <c r="D628" s="2" t="s">
        <v>86</v>
      </c>
      <c r="E628" s="2">
        <v>197</v>
      </c>
      <c r="F628" s="2"/>
      <c r="G628" s="2"/>
      <c r="H628" s="26">
        <v>1</v>
      </c>
      <c r="I628" s="26">
        <f>VLOOKUP(A628,'Anciens seuils'!$B$2:$D$786,2,FALSE)</f>
        <v>1000000</v>
      </c>
      <c r="J628" s="26">
        <f>VLOOKUP(A628,'Nouveaux seuils'!$B$7:$C$796,2,FALSE)</f>
        <v>1000000</v>
      </c>
      <c r="K628" s="27" t="s">
        <v>200</v>
      </c>
      <c r="L628" s="27" t="str">
        <f>VLOOKUP(A628,'Anciens seuils'!$B$2:$D$786,3,FALSE)</f>
        <v>NA</v>
      </c>
      <c r="M628" s="27" t="s">
        <v>200</v>
      </c>
      <c r="N628" s="27" t="str">
        <f>VLOOKUP(A628,'Nouveaux seuils'!$B$7:$F$796,5,FALSE)</f>
        <v>NA</v>
      </c>
      <c r="O628" s="28" t="s">
        <v>200</v>
      </c>
      <c r="P628" s="28" t="s">
        <v>200</v>
      </c>
      <c r="Q628" s="2"/>
      <c r="R628" s="2"/>
      <c r="S628" s="2"/>
      <c r="T628" s="26" t="str">
        <f>VLOOKUP(A628,'Nouveaux seuils'!$B$7:$E$796,3,FALSE)</f>
        <v>/</v>
      </c>
      <c r="U628" s="26" t="str">
        <f>VLOOKUP(A628,'Nouveaux seuils'!$B$7:$E$796,4,FALSE)</f>
        <v>/</v>
      </c>
      <c r="V628" s="30"/>
      <c r="W628" s="27" t="s">
        <v>200</v>
      </c>
      <c r="X628" s="27"/>
      <c r="Y628" s="27"/>
    </row>
    <row r="629" spans="1:25" ht="12.75" customHeight="1">
      <c r="A629" s="2" t="str">
        <f>TRIM(E629&amp;D629&amp;" " &amp;F629&amp;" " &amp;G629)</f>
        <v>198Au m</v>
      </c>
      <c r="B629" s="2" t="str">
        <f t="shared" si="19"/>
        <v>Au198 m</v>
      </c>
      <c r="C629" s="2" t="s">
        <v>2497</v>
      </c>
      <c r="D629" s="2" t="s">
        <v>84</v>
      </c>
      <c r="E629" s="2">
        <v>198</v>
      </c>
      <c r="F629" s="2" t="s">
        <v>156</v>
      </c>
      <c r="G629" s="2"/>
      <c r="H629" s="26">
        <v>1</v>
      </c>
      <c r="I629" s="26">
        <f>VLOOKUP(A629,'Anciens seuils'!$B$2:$D$786,2,FALSE)</f>
        <v>1000000</v>
      </c>
      <c r="J629" s="26">
        <f>VLOOKUP(A629,'Nouveaux seuils'!$B$7:$C$796,2,FALSE)</f>
        <v>1000000</v>
      </c>
      <c r="K629" s="27" t="s">
        <v>200</v>
      </c>
      <c r="L629" s="27" t="str">
        <f>VLOOKUP(A629,'Anciens seuils'!$B$2:$D$786,3,FALSE)</f>
        <v>NA</v>
      </c>
      <c r="M629" s="27" t="s">
        <v>200</v>
      </c>
      <c r="N629" s="27" t="str">
        <f>VLOOKUP(A629,'Nouveaux seuils'!$B$7:$F$796,5,FALSE)</f>
        <v>NA</v>
      </c>
      <c r="O629" s="28">
        <v>5</v>
      </c>
      <c r="P629" s="28">
        <v>0.5</v>
      </c>
      <c r="Q629" s="2">
        <v>3</v>
      </c>
      <c r="R629" s="2"/>
      <c r="S629" s="26">
        <v>10</v>
      </c>
      <c r="T629" s="26" t="str">
        <f>VLOOKUP(A629,'Nouveaux seuils'!$B$7:$E$796,3,FALSE)</f>
        <v>/</v>
      </c>
      <c r="U629" s="26" t="str">
        <f>VLOOKUP(A629,'Nouveaux seuils'!$B$7:$E$796,4,FALSE)</f>
        <v>/</v>
      </c>
      <c r="V629" s="30"/>
      <c r="W629" s="27" t="s">
        <v>200</v>
      </c>
      <c r="X629" s="27"/>
      <c r="Y629" s="27"/>
    </row>
    <row r="630" spans="1:25" ht="12.75" customHeight="1">
      <c r="A630" s="2" t="str">
        <f>TRIM(E630&amp;D630&amp;" " &amp;F630&amp;" " &amp;G630)</f>
        <v>198Au</v>
      </c>
      <c r="B630" s="2" t="str">
        <f t="shared" si="19"/>
        <v>Au198</v>
      </c>
      <c r="C630" s="2" t="s">
        <v>2498</v>
      </c>
      <c r="D630" s="2" t="s">
        <v>84</v>
      </c>
      <c r="E630" s="2">
        <v>198</v>
      </c>
      <c r="F630" s="2"/>
      <c r="G630" s="2"/>
      <c r="H630" s="26">
        <v>1</v>
      </c>
      <c r="I630" s="26">
        <f>VLOOKUP(A630,'Anciens seuils'!$B$2:$D$786,2,FALSE)</f>
        <v>1000000</v>
      </c>
      <c r="J630" s="26">
        <f>VLOOKUP(A630,'Nouveaux seuils'!$B$7:$C$796,2,FALSE)</f>
        <v>1000000</v>
      </c>
      <c r="K630" s="27">
        <v>10000</v>
      </c>
      <c r="L630" s="27">
        <f>VLOOKUP(A630,'Anciens seuils'!$B$2:$D$786,3,FALSE)</f>
        <v>10000000000</v>
      </c>
      <c r="M630" s="27">
        <v>200000</v>
      </c>
      <c r="N630" s="27">
        <f>VLOOKUP(A630,'Nouveaux seuils'!$B$7:$F$796,5,FALSE)</f>
        <v>200000000000</v>
      </c>
      <c r="O630" s="28">
        <v>5</v>
      </c>
      <c r="P630" s="28">
        <v>0.5</v>
      </c>
      <c r="Q630" s="2">
        <v>3</v>
      </c>
      <c r="R630" s="2"/>
      <c r="S630" s="26">
        <v>100</v>
      </c>
      <c r="T630" s="26">
        <f>VLOOKUP(A630,'Nouveaux seuils'!$B$7:$E$796,3,FALSE)</f>
        <v>10</v>
      </c>
      <c r="U630" s="26">
        <f>VLOOKUP(A630,'Nouveaux seuils'!$B$7:$E$796,4,FALSE)</f>
        <v>100</v>
      </c>
      <c r="V630" s="30"/>
      <c r="W630" s="27" t="s">
        <v>200</v>
      </c>
      <c r="X630" s="27" t="s">
        <v>200</v>
      </c>
      <c r="Y630" s="27"/>
    </row>
    <row r="631" spans="1:25" ht="12.75" customHeight="1">
      <c r="A631" s="2" t="str">
        <f>TRIM(E631&amp;D631&amp;" " &amp;F631&amp;" " &amp;G631)</f>
        <v>198Pb</v>
      </c>
      <c r="B631" s="2" t="str">
        <f t="shared" si="19"/>
        <v>Pb198</v>
      </c>
      <c r="C631" s="2" t="s">
        <v>2499</v>
      </c>
      <c r="D631" s="2" t="s">
        <v>87</v>
      </c>
      <c r="E631" s="2">
        <v>198</v>
      </c>
      <c r="F631" s="2"/>
      <c r="G631" s="2"/>
      <c r="H631" s="26">
        <v>1</v>
      </c>
      <c r="I631" s="26">
        <f>VLOOKUP(A631,'Anciens seuils'!$B$2:$D$786,2,FALSE)</f>
        <v>1000000</v>
      </c>
      <c r="J631" s="26">
        <f>VLOOKUP(A631,'Nouveaux seuils'!$B$7:$C$796,2,FALSE)</f>
        <v>1000000</v>
      </c>
      <c r="K631" s="27" t="s">
        <v>200</v>
      </c>
      <c r="L631" s="27" t="str">
        <f>VLOOKUP(A631,'Anciens seuils'!$B$2:$D$786,3,FALSE)</f>
        <v>NA</v>
      </c>
      <c r="M631" s="27" t="s">
        <v>200</v>
      </c>
      <c r="N631" s="27" t="str">
        <f>VLOOKUP(A631,'Nouveaux seuils'!$B$7:$F$796,5,FALSE)</f>
        <v>NA</v>
      </c>
      <c r="O631" s="28">
        <v>50</v>
      </c>
      <c r="P631" s="28">
        <v>5</v>
      </c>
      <c r="Q631" s="2">
        <v>4</v>
      </c>
      <c r="R631" s="2"/>
      <c r="S631" s="26">
        <v>100</v>
      </c>
      <c r="T631" s="26" t="str">
        <f>VLOOKUP(A631,'Nouveaux seuils'!$B$7:$E$796,3,FALSE)</f>
        <v>/</v>
      </c>
      <c r="U631" s="26" t="str">
        <f>VLOOKUP(A631,'Nouveaux seuils'!$B$7:$E$796,4,FALSE)</f>
        <v>/</v>
      </c>
      <c r="V631" s="30"/>
      <c r="W631" s="27" t="s">
        <v>200</v>
      </c>
      <c r="X631" s="27"/>
      <c r="Y631" s="27"/>
    </row>
    <row r="632" spans="1:25" ht="12.75" customHeight="1">
      <c r="A632" s="2" t="s">
        <v>1481</v>
      </c>
      <c r="B632" s="2" t="str">
        <f t="shared" si="19"/>
        <v>Ti198 m</v>
      </c>
      <c r="C632" s="2" t="s">
        <v>2500</v>
      </c>
      <c r="D632" s="2" t="s">
        <v>26</v>
      </c>
      <c r="E632" s="2">
        <v>198</v>
      </c>
      <c r="F632" s="2" t="s">
        <v>156</v>
      </c>
      <c r="G632" s="2"/>
      <c r="H632" s="26">
        <v>1</v>
      </c>
      <c r="I632" s="26">
        <f>VLOOKUP(A632,'Anciens seuils'!$B$2:$D$786,2,FALSE)</f>
        <v>1000000</v>
      </c>
      <c r="J632" s="26">
        <f>VLOOKUP(A632,'Nouveaux seuils'!$B$7:$C$796,2,FALSE)</f>
        <v>1000000</v>
      </c>
      <c r="K632" s="27" t="s">
        <v>200</v>
      </c>
      <c r="L632" s="27" t="str">
        <f>VLOOKUP(A632,'Anciens seuils'!$B$2:$D$786,3,FALSE)</f>
        <v>NA</v>
      </c>
      <c r="M632" s="27" t="s">
        <v>200</v>
      </c>
      <c r="N632" s="27" t="str">
        <f>VLOOKUP(A632,'Nouveaux seuils'!$B$7:$F$796,5,FALSE)</f>
        <v>NA</v>
      </c>
      <c r="O632" s="28">
        <v>50</v>
      </c>
      <c r="P632" s="28">
        <v>5</v>
      </c>
      <c r="Q632" s="2">
        <v>4</v>
      </c>
      <c r="R632" s="2"/>
      <c r="S632" s="26">
        <v>10</v>
      </c>
      <c r="T632" s="26" t="str">
        <f>VLOOKUP(A632,'Nouveaux seuils'!$B$7:$E$796,3,FALSE)</f>
        <v>/</v>
      </c>
      <c r="U632" s="26" t="str">
        <f>VLOOKUP(A632,'Nouveaux seuils'!$B$7:$E$796,4,FALSE)</f>
        <v>/</v>
      </c>
      <c r="V632" s="30"/>
      <c r="W632" s="27"/>
      <c r="X632" s="27"/>
      <c r="Y632" s="27"/>
    </row>
    <row r="633" spans="1:25" ht="12.75" customHeight="1">
      <c r="A633" s="2" t="s">
        <v>1479</v>
      </c>
      <c r="B633" s="2" t="str">
        <f t="shared" si="19"/>
        <v>Ti198</v>
      </c>
      <c r="C633" s="2" t="s">
        <v>2501</v>
      </c>
      <c r="D633" s="2" t="s">
        <v>26</v>
      </c>
      <c r="E633" s="2">
        <v>198</v>
      </c>
      <c r="F633" s="2"/>
      <c r="G633" s="2"/>
      <c r="H633" s="26">
        <v>1</v>
      </c>
      <c r="I633" s="26">
        <f>VLOOKUP(A633,'Anciens seuils'!$B$2:$D$786,2,FALSE)</f>
        <v>1000000</v>
      </c>
      <c r="J633" s="26">
        <f>VLOOKUP(A633,'Nouveaux seuils'!$B$7:$C$796,2,FALSE)</f>
        <v>1000000</v>
      </c>
      <c r="K633" s="27" t="s">
        <v>200</v>
      </c>
      <c r="L633" s="27" t="str">
        <f>VLOOKUP(A633,'Anciens seuils'!$B$2:$D$786,3,FALSE)</f>
        <v>NA</v>
      </c>
      <c r="M633" s="27" t="s">
        <v>200</v>
      </c>
      <c r="N633" s="27" t="str">
        <f>VLOOKUP(A633,'Nouveaux seuils'!$B$7:$F$796,5,FALSE)</f>
        <v>NA</v>
      </c>
      <c r="O633" s="28">
        <v>50</v>
      </c>
      <c r="P633" s="28">
        <v>5</v>
      </c>
      <c r="Q633" s="2">
        <v>4</v>
      </c>
      <c r="R633" s="2"/>
      <c r="S633" s="26">
        <v>10</v>
      </c>
      <c r="T633" s="26" t="str">
        <f>VLOOKUP(A633,'Nouveaux seuils'!$B$7:$E$796,3,FALSE)</f>
        <v>/</v>
      </c>
      <c r="U633" s="26" t="str">
        <f>VLOOKUP(A633,'Nouveaux seuils'!$B$7:$E$796,4,FALSE)</f>
        <v>/</v>
      </c>
      <c r="V633" s="30"/>
      <c r="W633" s="27"/>
      <c r="X633" s="27"/>
      <c r="Y633" s="27"/>
    </row>
    <row r="634" spans="1:25" ht="12.75" customHeight="1">
      <c r="A634" s="2" t="str">
        <f t="shared" ref="A634:A639" si="22">TRIM(E634&amp;D634&amp;" " &amp;F634&amp;" " &amp;G634)</f>
        <v>198Tl m</v>
      </c>
      <c r="B634" s="2" t="str">
        <f t="shared" si="19"/>
        <v>Tl198 m</v>
      </c>
      <c r="C634" s="2" t="s">
        <v>2502</v>
      </c>
      <c r="D634" s="2" t="s">
        <v>86</v>
      </c>
      <c r="E634" s="2">
        <v>198</v>
      </c>
      <c r="F634" s="2" t="s">
        <v>156</v>
      </c>
      <c r="G634" s="2"/>
      <c r="H634" s="26">
        <v>1</v>
      </c>
      <c r="I634" s="26">
        <f>VLOOKUP(A634,'Anciens seuils'!$B$2:$D$786,2,FALSE)</f>
        <v>1000000</v>
      </c>
      <c r="J634" s="26">
        <f>VLOOKUP(A634,'Nouveaux seuils'!$B$7:$C$796,2,FALSE)</f>
        <v>1000000</v>
      </c>
      <c r="K634" s="27" t="s">
        <v>200</v>
      </c>
      <c r="L634" s="27" t="str">
        <f>VLOOKUP(A634,'Anciens seuils'!$B$2:$D$786,3,FALSE)</f>
        <v>NA</v>
      </c>
      <c r="M634" s="27" t="s">
        <v>200</v>
      </c>
      <c r="N634" s="27" t="str">
        <f>VLOOKUP(A634,'Nouveaux seuils'!$B$7:$F$796,5,FALSE)</f>
        <v>NA</v>
      </c>
      <c r="O634" s="28" t="s">
        <v>200</v>
      </c>
      <c r="P634" s="28" t="s">
        <v>200</v>
      </c>
      <c r="Q634" s="2"/>
      <c r="R634" s="2"/>
      <c r="S634" s="2"/>
      <c r="T634" s="26" t="str">
        <f>VLOOKUP(A634,'Nouveaux seuils'!$B$7:$E$796,3,FALSE)</f>
        <v>/</v>
      </c>
      <c r="U634" s="26" t="str">
        <f>VLOOKUP(A634,'Nouveaux seuils'!$B$7:$E$796,4,FALSE)</f>
        <v>/</v>
      </c>
      <c r="V634" s="30"/>
      <c r="W634" s="27" t="s">
        <v>200</v>
      </c>
      <c r="X634" s="27"/>
      <c r="Y634" s="27"/>
    </row>
    <row r="635" spans="1:25" ht="12.75" customHeight="1">
      <c r="A635" s="2" t="str">
        <f t="shared" si="22"/>
        <v>198Tl</v>
      </c>
      <c r="B635" s="2" t="str">
        <f t="shared" si="19"/>
        <v>Tl198</v>
      </c>
      <c r="C635" s="2" t="s">
        <v>2503</v>
      </c>
      <c r="D635" s="2" t="s">
        <v>86</v>
      </c>
      <c r="E635" s="2">
        <v>198</v>
      </c>
      <c r="F635" s="2"/>
      <c r="G635" s="2"/>
      <c r="H635" s="26">
        <v>1</v>
      </c>
      <c r="I635" s="26">
        <f>VLOOKUP(A635,'Anciens seuils'!$B$2:$D$786,2,FALSE)</f>
        <v>1000000</v>
      </c>
      <c r="J635" s="26">
        <f>VLOOKUP(A635,'Nouveaux seuils'!$B$7:$C$796,2,FALSE)</f>
        <v>1000000</v>
      </c>
      <c r="K635" s="27" t="s">
        <v>200</v>
      </c>
      <c r="L635" s="27" t="str">
        <f>VLOOKUP(A635,'Anciens seuils'!$B$2:$D$786,3,FALSE)</f>
        <v>NA</v>
      </c>
      <c r="M635" s="27" t="s">
        <v>200</v>
      </c>
      <c r="N635" s="27" t="str">
        <f>VLOOKUP(A635,'Nouveaux seuils'!$B$7:$F$796,5,FALSE)</f>
        <v>NA</v>
      </c>
      <c r="O635" s="28" t="s">
        <v>200</v>
      </c>
      <c r="P635" s="28" t="s">
        <v>200</v>
      </c>
      <c r="Q635" s="2"/>
      <c r="R635" s="2"/>
      <c r="S635" s="2"/>
      <c r="T635" s="26" t="str">
        <f>VLOOKUP(A635,'Nouveaux seuils'!$B$7:$E$796,3,FALSE)</f>
        <v>/</v>
      </c>
      <c r="U635" s="26" t="str">
        <f>VLOOKUP(A635,'Nouveaux seuils'!$B$7:$E$796,4,FALSE)</f>
        <v>/</v>
      </c>
      <c r="V635" s="30"/>
      <c r="W635" s="27" t="s">
        <v>200</v>
      </c>
      <c r="X635" s="27"/>
      <c r="Y635" s="27"/>
    </row>
    <row r="636" spans="1:25" ht="12.75" customHeight="1">
      <c r="A636" s="2" t="str">
        <f t="shared" si="22"/>
        <v>199Au</v>
      </c>
      <c r="B636" s="2" t="str">
        <f t="shared" si="19"/>
        <v>Au199</v>
      </c>
      <c r="C636" s="2" t="s">
        <v>2504</v>
      </c>
      <c r="D636" s="2" t="s">
        <v>84</v>
      </c>
      <c r="E636" s="2">
        <v>199</v>
      </c>
      <c r="F636" s="2"/>
      <c r="G636" s="2"/>
      <c r="H636" s="26">
        <v>1</v>
      </c>
      <c r="I636" s="26">
        <f>VLOOKUP(A636,'Anciens seuils'!$B$2:$D$786,2,FALSE)</f>
        <v>1000000</v>
      </c>
      <c r="J636" s="26">
        <f>VLOOKUP(A636,'Nouveaux seuils'!$B$7:$C$796,2,FALSE)</f>
        <v>1000000</v>
      </c>
      <c r="K636" s="27">
        <v>100000</v>
      </c>
      <c r="L636" s="27">
        <f>VLOOKUP(A636,'Anciens seuils'!$B$2:$D$786,3,FALSE)</f>
        <v>100000000000</v>
      </c>
      <c r="M636" s="27">
        <v>900000</v>
      </c>
      <c r="N636" s="27">
        <f>VLOOKUP(A636,'Nouveaux seuils'!$B$7:$F$796,5,FALSE)</f>
        <v>900000000000</v>
      </c>
      <c r="O636" s="28">
        <v>5</v>
      </c>
      <c r="P636" s="28">
        <v>0.5</v>
      </c>
      <c r="Q636" s="2">
        <v>3</v>
      </c>
      <c r="R636" s="2"/>
      <c r="S636" s="26">
        <v>100</v>
      </c>
      <c r="T636" s="26">
        <f>VLOOKUP(A636,'Nouveaux seuils'!$B$7:$E$796,3,FALSE)</f>
        <v>100</v>
      </c>
      <c r="U636" s="26">
        <f>VLOOKUP(A636,'Nouveaux seuils'!$B$7:$E$796,4,FALSE)</f>
        <v>100</v>
      </c>
      <c r="V636" s="30"/>
      <c r="W636" s="27" t="s">
        <v>200</v>
      </c>
      <c r="X636" s="27" t="s">
        <v>200</v>
      </c>
      <c r="Y636" s="27"/>
    </row>
    <row r="637" spans="1:25" ht="12.75" customHeight="1">
      <c r="A637" s="2" t="str">
        <f t="shared" si="22"/>
        <v>199Hg m</v>
      </c>
      <c r="B637" s="2" t="str">
        <f t="shared" si="19"/>
        <v>Hg199 m</v>
      </c>
      <c r="C637" s="2" t="s">
        <v>2505</v>
      </c>
      <c r="D637" s="2" t="s">
        <v>85</v>
      </c>
      <c r="E637" s="2">
        <v>199</v>
      </c>
      <c r="F637" s="2" t="s">
        <v>156</v>
      </c>
      <c r="G637" s="2"/>
      <c r="H637" s="26">
        <v>1</v>
      </c>
      <c r="I637" s="26">
        <f>VLOOKUP(A637,'Anciens seuils'!$B$2:$D$786,2,FALSE)</f>
        <v>1000000</v>
      </c>
      <c r="J637" s="26">
        <f>VLOOKUP(A637,'Nouveaux seuils'!$B$7:$C$796,2,FALSE)</f>
        <v>1000000</v>
      </c>
      <c r="K637" s="27" t="s">
        <v>200</v>
      </c>
      <c r="L637" s="27" t="str">
        <f>VLOOKUP(A637,'Anciens seuils'!$B$2:$D$786,3,FALSE)</f>
        <v>NA</v>
      </c>
      <c r="M637" s="27" t="s">
        <v>200</v>
      </c>
      <c r="N637" s="27" t="str">
        <f>VLOOKUP(A637,'Nouveaux seuils'!$B$7:$F$796,5,FALSE)</f>
        <v>NA</v>
      </c>
      <c r="O637" s="28">
        <v>50</v>
      </c>
      <c r="P637" s="28">
        <v>5</v>
      </c>
      <c r="Q637" s="2">
        <v>4</v>
      </c>
      <c r="R637" s="2"/>
      <c r="S637" s="26">
        <v>100</v>
      </c>
      <c r="T637" s="26" t="str">
        <f>VLOOKUP(A637,'Nouveaux seuils'!$B$7:$E$796,3,FALSE)</f>
        <v>/</v>
      </c>
      <c r="U637" s="26" t="str">
        <f>VLOOKUP(A637,'Nouveaux seuils'!$B$7:$E$796,4,FALSE)</f>
        <v>/</v>
      </c>
      <c r="V637" s="30"/>
      <c r="W637" s="27" t="s">
        <v>200</v>
      </c>
      <c r="X637" s="27"/>
      <c r="Y637" s="27"/>
    </row>
    <row r="638" spans="1:25" ht="12.75" customHeight="1">
      <c r="A638" s="2" t="str">
        <f t="shared" si="22"/>
        <v>199Pb</v>
      </c>
      <c r="B638" s="2" t="str">
        <f t="shared" si="19"/>
        <v>Pb199</v>
      </c>
      <c r="C638" s="2" t="s">
        <v>2506</v>
      </c>
      <c r="D638" s="2" t="s">
        <v>87</v>
      </c>
      <c r="E638" s="2">
        <v>199</v>
      </c>
      <c r="F638" s="2"/>
      <c r="G638" s="2"/>
      <c r="H638" s="26">
        <v>1</v>
      </c>
      <c r="I638" s="26">
        <f>VLOOKUP(A638,'Anciens seuils'!$B$2:$D$786,2,FALSE)</f>
        <v>1000000</v>
      </c>
      <c r="J638" s="26">
        <f>VLOOKUP(A638,'Nouveaux seuils'!$B$7:$C$796,2,FALSE)</f>
        <v>1000000</v>
      </c>
      <c r="K638" s="27" t="s">
        <v>200</v>
      </c>
      <c r="L638" s="27" t="str">
        <f>VLOOKUP(A638,'Anciens seuils'!$B$2:$D$786,3,FALSE)</f>
        <v>NA</v>
      </c>
      <c r="M638" s="27" t="s">
        <v>200</v>
      </c>
      <c r="N638" s="27" t="str">
        <f>VLOOKUP(A638,'Nouveaux seuils'!$B$7:$F$796,5,FALSE)</f>
        <v>NA</v>
      </c>
      <c r="O638" s="28">
        <v>50</v>
      </c>
      <c r="P638" s="28">
        <v>5</v>
      </c>
      <c r="Q638" s="2">
        <v>4</v>
      </c>
      <c r="R638" s="2"/>
      <c r="S638" s="26">
        <v>10</v>
      </c>
      <c r="T638" s="26" t="str">
        <f>VLOOKUP(A638,'Nouveaux seuils'!$B$7:$E$796,3,FALSE)</f>
        <v>/</v>
      </c>
      <c r="U638" s="26" t="str">
        <f>VLOOKUP(A638,'Nouveaux seuils'!$B$7:$E$796,4,FALSE)</f>
        <v>/</v>
      </c>
      <c r="V638" s="30"/>
      <c r="W638" s="27" t="s">
        <v>200</v>
      </c>
      <c r="X638" s="27"/>
      <c r="Y638" s="27"/>
    </row>
    <row r="639" spans="1:25" ht="12.75" customHeight="1">
      <c r="A639" s="2" t="str">
        <f t="shared" si="22"/>
        <v>199Pt</v>
      </c>
      <c r="B639" s="2" t="str">
        <f t="shared" si="19"/>
        <v>Pt199</v>
      </c>
      <c r="C639" s="2" t="s">
        <v>2507</v>
      </c>
      <c r="D639" s="2" t="s">
        <v>83</v>
      </c>
      <c r="E639" s="2">
        <v>199</v>
      </c>
      <c r="F639" s="2"/>
      <c r="G639" s="2"/>
      <c r="H639" s="26">
        <v>1</v>
      </c>
      <c r="I639" s="26">
        <f>VLOOKUP(A639,'Anciens seuils'!$B$2:$D$786,2,FALSE)</f>
        <v>1000000</v>
      </c>
      <c r="J639" s="26">
        <f>VLOOKUP(A639,'Nouveaux seuils'!$B$7:$C$796,2,FALSE)</f>
        <v>1000000</v>
      </c>
      <c r="K639" s="27" t="s">
        <v>200</v>
      </c>
      <c r="L639" s="27" t="str">
        <f>VLOOKUP(A639,'Anciens seuils'!$B$2:$D$786,3,FALSE)</f>
        <v>NA</v>
      </c>
      <c r="M639" s="27" t="s">
        <v>200</v>
      </c>
      <c r="N639" s="27" t="str">
        <f>VLOOKUP(A639,'Nouveaux seuils'!$B$7:$F$796,5,FALSE)</f>
        <v>NA</v>
      </c>
      <c r="O639" s="28">
        <v>50</v>
      </c>
      <c r="P639" s="28">
        <v>5</v>
      </c>
      <c r="Q639" s="2">
        <v>4</v>
      </c>
      <c r="R639" s="2"/>
      <c r="S639" s="26">
        <v>100</v>
      </c>
      <c r="T639" s="26" t="str">
        <f>VLOOKUP(A639,'Nouveaux seuils'!$B$7:$E$796,3,FALSE)</f>
        <v>/</v>
      </c>
      <c r="U639" s="26" t="str">
        <f>VLOOKUP(A639,'Nouveaux seuils'!$B$7:$E$796,4,FALSE)</f>
        <v>/</v>
      </c>
      <c r="V639" s="30"/>
      <c r="W639" s="27" t="s">
        <v>200</v>
      </c>
      <c r="X639" s="27"/>
      <c r="Y639" s="27"/>
    </row>
    <row r="640" spans="1:25" ht="12.75" customHeight="1">
      <c r="A640" s="2" t="s">
        <v>1483</v>
      </c>
      <c r="B640" s="2" t="str">
        <f t="shared" si="19"/>
        <v>Ti199</v>
      </c>
      <c r="C640" s="2" t="s">
        <v>2508</v>
      </c>
      <c r="D640" s="2" t="s">
        <v>26</v>
      </c>
      <c r="E640" s="2">
        <v>199</v>
      </c>
      <c r="F640" s="2"/>
      <c r="G640" s="2"/>
      <c r="H640" s="26">
        <v>1</v>
      </c>
      <c r="I640" s="26">
        <f>VLOOKUP(A640,'Anciens seuils'!$B$2:$D$786,2,FALSE)</f>
        <v>1000000</v>
      </c>
      <c r="J640" s="26">
        <f>VLOOKUP(A640,'Nouveaux seuils'!$B$7:$C$796,2,FALSE)</f>
        <v>1000000</v>
      </c>
      <c r="K640" s="27" t="s">
        <v>200</v>
      </c>
      <c r="L640" s="27" t="str">
        <f>VLOOKUP(A640,'Anciens seuils'!$B$2:$D$786,3,FALSE)</f>
        <v>NA</v>
      </c>
      <c r="M640" s="27" t="s">
        <v>200</v>
      </c>
      <c r="N640" s="27" t="str">
        <f>VLOOKUP(A640,'Nouveaux seuils'!$B$7:$F$796,5,FALSE)</f>
        <v>NA</v>
      </c>
      <c r="O640" s="28">
        <v>50</v>
      </c>
      <c r="P640" s="28">
        <v>5</v>
      </c>
      <c r="Q640" s="2">
        <v>4</v>
      </c>
      <c r="R640" s="2"/>
      <c r="S640" s="26">
        <v>100</v>
      </c>
      <c r="T640" s="26" t="str">
        <f>VLOOKUP(A640,'Nouveaux seuils'!$B$7:$E$796,3,FALSE)</f>
        <v>/</v>
      </c>
      <c r="U640" s="26" t="str">
        <f>VLOOKUP(A640,'Nouveaux seuils'!$B$7:$E$796,4,FALSE)</f>
        <v>/</v>
      </c>
      <c r="V640" s="30"/>
      <c r="W640" s="27"/>
      <c r="X640" s="27"/>
      <c r="Y640" s="27"/>
    </row>
    <row r="641" spans="1:25" ht="12.75" customHeight="1">
      <c r="A641" s="2" t="str">
        <f t="shared" ref="A641:A650" si="23">TRIM(E641&amp;D641&amp;" " &amp;F641&amp;" " &amp;G641)</f>
        <v>199Tl</v>
      </c>
      <c r="B641" s="2" t="str">
        <f t="shared" si="19"/>
        <v>Tl199</v>
      </c>
      <c r="C641" s="2" t="s">
        <v>2509</v>
      </c>
      <c r="D641" s="2" t="s">
        <v>86</v>
      </c>
      <c r="E641" s="2">
        <v>199</v>
      </c>
      <c r="F641" s="2"/>
      <c r="G641" s="2"/>
      <c r="H641" s="26">
        <v>1</v>
      </c>
      <c r="I641" s="26">
        <f>VLOOKUP(A641,'Anciens seuils'!$B$2:$D$786,2,FALSE)</f>
        <v>1000000</v>
      </c>
      <c r="J641" s="26">
        <f>VLOOKUP(A641,'Nouveaux seuils'!$B$7:$C$796,2,FALSE)</f>
        <v>1000000</v>
      </c>
      <c r="K641" s="27" t="s">
        <v>200</v>
      </c>
      <c r="L641" s="27" t="str">
        <f>VLOOKUP(A641,'Anciens seuils'!$B$2:$D$786,3,FALSE)</f>
        <v>NA</v>
      </c>
      <c r="M641" s="27" t="s">
        <v>200</v>
      </c>
      <c r="N641" s="27" t="str">
        <f>VLOOKUP(A641,'Nouveaux seuils'!$B$7:$F$796,5,FALSE)</f>
        <v>NA</v>
      </c>
      <c r="O641" s="28" t="s">
        <v>200</v>
      </c>
      <c r="P641" s="28" t="s">
        <v>200</v>
      </c>
      <c r="Q641" s="2"/>
      <c r="R641" s="2"/>
      <c r="S641" s="2"/>
      <c r="T641" s="26" t="str">
        <f>VLOOKUP(A641,'Nouveaux seuils'!$B$7:$E$796,3,FALSE)</f>
        <v>/</v>
      </c>
      <c r="U641" s="26" t="str">
        <f>VLOOKUP(A641,'Nouveaux seuils'!$B$7:$E$796,4,FALSE)</f>
        <v>/</v>
      </c>
      <c r="V641" s="30"/>
      <c r="W641" s="27" t="s">
        <v>200</v>
      </c>
      <c r="X641" s="27"/>
      <c r="Y641" s="27"/>
    </row>
    <row r="642" spans="1:25" ht="12.75" customHeight="1">
      <c r="A642" s="2" t="str">
        <f t="shared" si="23"/>
        <v>200Au m</v>
      </c>
      <c r="B642" s="2" t="str">
        <f t="shared" ref="B642:B705" si="24">TRIM($D642&amp;$E642&amp;" " &amp;$F642&amp;" " &amp;$G642)</f>
        <v>Au200 m</v>
      </c>
      <c r="C642" s="2" t="s">
        <v>2510</v>
      </c>
      <c r="D642" s="2" t="s">
        <v>84</v>
      </c>
      <c r="E642" s="2">
        <v>200</v>
      </c>
      <c r="F642" s="2" t="s">
        <v>156</v>
      </c>
      <c r="G642" s="2"/>
      <c r="H642" s="26">
        <v>1</v>
      </c>
      <c r="I642" s="26">
        <f>VLOOKUP(A642,'Anciens seuils'!$B$2:$D$786,2,FALSE)</f>
        <v>1000000</v>
      </c>
      <c r="J642" s="26">
        <f>VLOOKUP(A642,'Nouveaux seuils'!$B$7:$C$796,2,FALSE)</f>
        <v>1000000</v>
      </c>
      <c r="K642" s="27" t="s">
        <v>200</v>
      </c>
      <c r="L642" s="27" t="str">
        <f>VLOOKUP(A642,'Anciens seuils'!$B$2:$D$786,3,FALSE)</f>
        <v>NA</v>
      </c>
      <c r="M642" s="27" t="s">
        <v>200</v>
      </c>
      <c r="N642" s="27" t="str">
        <f>VLOOKUP(A642,'Nouveaux seuils'!$B$7:$F$796,5,FALSE)</f>
        <v>NA</v>
      </c>
      <c r="O642" s="28">
        <v>5</v>
      </c>
      <c r="P642" s="28">
        <v>0.5</v>
      </c>
      <c r="Q642" s="2">
        <v>3</v>
      </c>
      <c r="R642" s="2"/>
      <c r="S642" s="26">
        <v>10</v>
      </c>
      <c r="T642" s="26" t="str">
        <f>VLOOKUP(A642,'Nouveaux seuils'!$B$7:$E$796,3,FALSE)</f>
        <v>/</v>
      </c>
      <c r="U642" s="26" t="str">
        <f>VLOOKUP(A642,'Nouveaux seuils'!$B$7:$E$796,4,FALSE)</f>
        <v>/</v>
      </c>
      <c r="V642" s="30"/>
      <c r="W642" s="27" t="s">
        <v>200</v>
      </c>
      <c r="X642" s="27"/>
      <c r="Y642" s="27"/>
    </row>
    <row r="643" spans="1:25" ht="12.75" customHeight="1">
      <c r="A643" s="2" t="str">
        <f t="shared" si="23"/>
        <v>200Au</v>
      </c>
      <c r="B643" s="2" t="str">
        <f t="shared" si="24"/>
        <v>Au200</v>
      </c>
      <c r="C643" s="2" t="s">
        <v>2511</v>
      </c>
      <c r="D643" s="2" t="s">
        <v>84</v>
      </c>
      <c r="E643" s="2">
        <v>200</v>
      </c>
      <c r="F643" s="2"/>
      <c r="G643" s="2"/>
      <c r="H643" s="26">
        <v>0.1</v>
      </c>
      <c r="I643" s="26">
        <f>VLOOKUP(A643,'Anciens seuils'!$B$2:$D$786,2,FALSE)</f>
        <v>100000</v>
      </c>
      <c r="J643" s="26">
        <f>VLOOKUP(A643,'Nouveaux seuils'!$B$7:$C$796,2,FALSE)</f>
        <v>100000</v>
      </c>
      <c r="K643" s="27" t="s">
        <v>200</v>
      </c>
      <c r="L643" s="27" t="str">
        <f>VLOOKUP(A643,'Anciens seuils'!$B$2:$D$786,3,FALSE)</f>
        <v>NA</v>
      </c>
      <c r="M643" s="27" t="s">
        <v>200</v>
      </c>
      <c r="N643" s="27" t="str">
        <f>VLOOKUP(A643,'Nouveaux seuils'!$B$7:$F$796,5,FALSE)</f>
        <v>NA</v>
      </c>
      <c r="O643" s="28">
        <v>50</v>
      </c>
      <c r="P643" s="28">
        <v>5</v>
      </c>
      <c r="Q643" s="2">
        <v>4</v>
      </c>
      <c r="R643" s="2"/>
      <c r="S643" s="26">
        <v>100</v>
      </c>
      <c r="T643" s="26" t="str">
        <f>VLOOKUP(A643,'Nouveaux seuils'!$B$7:$E$796,3,FALSE)</f>
        <v>/</v>
      </c>
      <c r="U643" s="26" t="str">
        <f>VLOOKUP(A643,'Nouveaux seuils'!$B$7:$E$796,4,FALSE)</f>
        <v>/</v>
      </c>
      <c r="V643" s="30"/>
      <c r="W643" s="27" t="s">
        <v>200</v>
      </c>
      <c r="X643" s="27"/>
      <c r="Y643" s="27"/>
    </row>
    <row r="644" spans="1:25" ht="12.75" customHeight="1">
      <c r="A644" s="2" t="str">
        <f t="shared" si="23"/>
        <v>200Bi</v>
      </c>
      <c r="B644" s="2" t="str">
        <f t="shared" si="24"/>
        <v>Bi200</v>
      </c>
      <c r="C644" s="2" t="s">
        <v>2512</v>
      </c>
      <c r="D644" s="2" t="s">
        <v>88</v>
      </c>
      <c r="E644" s="2">
        <v>200</v>
      </c>
      <c r="F644" s="2"/>
      <c r="G644" s="2"/>
      <c r="H644" s="26">
        <v>1</v>
      </c>
      <c r="I644" s="26">
        <f>VLOOKUP(A644,'Anciens seuils'!$B$2:$D$786,2,FALSE)</f>
        <v>1000000</v>
      </c>
      <c r="J644" s="26">
        <f>VLOOKUP(A644,'Nouveaux seuils'!$B$7:$C$796,2,FALSE)</f>
        <v>1000000</v>
      </c>
      <c r="K644" s="27" t="s">
        <v>200</v>
      </c>
      <c r="L644" s="27" t="str">
        <f>VLOOKUP(A644,'Anciens seuils'!$B$2:$D$786,3,FALSE)</f>
        <v>NA</v>
      </c>
      <c r="M644" s="27" t="s">
        <v>200</v>
      </c>
      <c r="N644" s="27" t="str">
        <f>VLOOKUP(A644,'Nouveaux seuils'!$B$7:$F$796,5,FALSE)</f>
        <v>NA</v>
      </c>
      <c r="O644" s="28">
        <v>50</v>
      </c>
      <c r="P644" s="28">
        <v>5</v>
      </c>
      <c r="Q644" s="2">
        <v>4</v>
      </c>
      <c r="R644" s="2"/>
      <c r="S644" s="26">
        <v>10</v>
      </c>
      <c r="T644" s="26" t="str">
        <f>VLOOKUP(A644,'Nouveaux seuils'!$B$7:$E$796,3,FALSE)</f>
        <v>/</v>
      </c>
      <c r="U644" s="26" t="str">
        <f>VLOOKUP(A644,'Nouveaux seuils'!$B$7:$E$796,4,FALSE)</f>
        <v>/</v>
      </c>
      <c r="V644" s="30"/>
      <c r="W644" s="27" t="s">
        <v>200</v>
      </c>
      <c r="X644" s="27"/>
      <c r="Y644" s="27"/>
    </row>
    <row r="645" spans="1:25" ht="12.75" customHeight="1">
      <c r="A645" s="2" t="str">
        <f t="shared" si="23"/>
        <v>200Pb</v>
      </c>
      <c r="B645" s="2" t="str">
        <f t="shared" si="24"/>
        <v>Pb200</v>
      </c>
      <c r="C645" s="2" t="s">
        <v>2513</v>
      </c>
      <c r="D645" s="2" t="s">
        <v>87</v>
      </c>
      <c r="E645" s="2">
        <v>200</v>
      </c>
      <c r="F645" s="2"/>
      <c r="G645" s="2"/>
      <c r="H645" s="26">
        <v>1</v>
      </c>
      <c r="I645" s="26">
        <f>VLOOKUP(A645,'Anciens seuils'!$B$2:$D$786,2,FALSE)</f>
        <v>1000000</v>
      </c>
      <c r="J645" s="26">
        <f>VLOOKUP(A645,'Nouveaux seuils'!$B$7:$C$796,2,FALSE)</f>
        <v>1000000</v>
      </c>
      <c r="K645" s="27" t="s">
        <v>200</v>
      </c>
      <c r="L645" s="27" t="str">
        <f>VLOOKUP(A645,'Anciens seuils'!$B$2:$D$786,3,FALSE)</f>
        <v>NA</v>
      </c>
      <c r="M645" s="27" t="s">
        <v>200</v>
      </c>
      <c r="N645" s="27" t="str">
        <f>VLOOKUP(A645,'Nouveaux seuils'!$B$7:$F$796,5,FALSE)</f>
        <v>NA</v>
      </c>
      <c r="O645" s="28">
        <v>5</v>
      </c>
      <c r="P645" s="28">
        <v>0.5</v>
      </c>
      <c r="Q645" s="2">
        <v>3</v>
      </c>
      <c r="R645" s="2"/>
      <c r="S645" s="26">
        <v>100</v>
      </c>
      <c r="T645" s="26" t="str">
        <f>VLOOKUP(A645,'Nouveaux seuils'!$B$7:$E$796,3,FALSE)</f>
        <v>/</v>
      </c>
      <c r="U645" s="26" t="str">
        <f>VLOOKUP(A645,'Nouveaux seuils'!$B$7:$E$796,4,FALSE)</f>
        <v>/</v>
      </c>
      <c r="V645" s="30"/>
      <c r="W645" s="27" t="s">
        <v>200</v>
      </c>
      <c r="X645" s="27"/>
      <c r="Y645" s="27"/>
    </row>
    <row r="646" spans="1:25" ht="12.75" customHeight="1">
      <c r="A646" s="2" t="str">
        <f t="shared" si="23"/>
        <v>200Pt</v>
      </c>
      <c r="B646" s="2" t="str">
        <f t="shared" si="24"/>
        <v>Pt200</v>
      </c>
      <c r="C646" s="2" t="s">
        <v>2514</v>
      </c>
      <c r="D646" s="2" t="s">
        <v>83</v>
      </c>
      <c r="E646" s="2">
        <v>200</v>
      </c>
      <c r="F646" s="2"/>
      <c r="G646" s="2"/>
      <c r="H646" s="26">
        <v>1</v>
      </c>
      <c r="I646" s="26">
        <f>VLOOKUP(A646,'Anciens seuils'!$B$2:$D$786,2,FALSE)</f>
        <v>1000000</v>
      </c>
      <c r="J646" s="26">
        <f>VLOOKUP(A646,'Nouveaux seuils'!$B$7:$C$796,2,FALSE)</f>
        <v>1000000</v>
      </c>
      <c r="K646" s="27" t="s">
        <v>200</v>
      </c>
      <c r="L646" s="27" t="str">
        <f>VLOOKUP(A646,'Anciens seuils'!$B$2:$D$786,3,FALSE)</f>
        <v>NA</v>
      </c>
      <c r="M646" s="27" t="s">
        <v>200</v>
      </c>
      <c r="N646" s="27" t="str">
        <f>VLOOKUP(A646,'Nouveaux seuils'!$B$7:$F$796,5,FALSE)</f>
        <v>NA</v>
      </c>
      <c r="O646" s="28">
        <v>5</v>
      </c>
      <c r="P646" s="28">
        <v>0.5</v>
      </c>
      <c r="Q646" s="2">
        <v>3</v>
      </c>
      <c r="R646" s="2"/>
      <c r="S646" s="26">
        <v>100</v>
      </c>
      <c r="T646" s="26" t="str">
        <f>VLOOKUP(A646,'Nouveaux seuils'!$B$7:$E$796,3,FALSE)</f>
        <v>/</v>
      </c>
      <c r="U646" s="26" t="str">
        <f>VLOOKUP(A646,'Nouveaux seuils'!$B$7:$E$796,4,FALSE)</f>
        <v>/</v>
      </c>
      <c r="V646" s="30"/>
      <c r="W646" s="27" t="s">
        <v>200</v>
      </c>
      <c r="X646" s="27"/>
      <c r="Y646" s="27"/>
    </row>
    <row r="647" spans="1:25" ht="12.75" customHeight="1">
      <c r="A647" s="2" t="str">
        <f t="shared" si="23"/>
        <v>200Tl</v>
      </c>
      <c r="B647" s="2" t="str">
        <f t="shared" si="24"/>
        <v>Tl200</v>
      </c>
      <c r="C647" s="2" t="s">
        <v>2515</v>
      </c>
      <c r="D647" s="2" t="s">
        <v>86</v>
      </c>
      <c r="E647" s="2">
        <v>200</v>
      </c>
      <c r="F647" s="2"/>
      <c r="G647" s="2"/>
      <c r="H647" s="26">
        <v>1</v>
      </c>
      <c r="I647" s="26">
        <f>VLOOKUP(A647,'Anciens seuils'!$B$2:$D$786,2,FALSE)</f>
        <v>1000000</v>
      </c>
      <c r="J647" s="26">
        <f>VLOOKUP(A647,'Nouveaux seuils'!$B$7:$C$796,2,FALSE)</f>
        <v>1000000</v>
      </c>
      <c r="K647" s="27">
        <v>9000</v>
      </c>
      <c r="L647" s="27">
        <f>VLOOKUP(A647,'Anciens seuils'!$B$2:$D$786,3,FALSE)</f>
        <v>9000000000</v>
      </c>
      <c r="M647" s="27">
        <v>50000</v>
      </c>
      <c r="N647" s="27">
        <f>VLOOKUP(A647,'Nouveaux seuils'!$B$7:$F$796,5,FALSE)</f>
        <v>50000000000</v>
      </c>
      <c r="O647" s="28">
        <v>5</v>
      </c>
      <c r="P647" s="28">
        <v>0.5</v>
      </c>
      <c r="Q647" s="2">
        <v>3</v>
      </c>
      <c r="R647" s="2"/>
      <c r="S647" s="26">
        <v>10</v>
      </c>
      <c r="T647" s="26">
        <f>VLOOKUP(A647,'Nouveaux seuils'!$B$7:$E$796,3,FALSE)</f>
        <v>10</v>
      </c>
      <c r="U647" s="26">
        <f>VLOOKUP(A647,'Nouveaux seuils'!$B$7:$E$796,4,FALSE)</f>
        <v>10</v>
      </c>
      <c r="V647" s="30"/>
      <c r="W647" s="27" t="s">
        <v>200</v>
      </c>
      <c r="X647" s="27" t="s">
        <v>200</v>
      </c>
      <c r="Y647" s="27"/>
    </row>
    <row r="648" spans="1:25" ht="12.75" customHeight="1">
      <c r="A648" s="2" t="str">
        <f t="shared" si="23"/>
        <v>201Au</v>
      </c>
      <c r="B648" s="2" t="str">
        <f t="shared" si="24"/>
        <v>Au201</v>
      </c>
      <c r="C648" s="2" t="s">
        <v>2516</v>
      </c>
      <c r="D648" s="2" t="s">
        <v>84</v>
      </c>
      <c r="E648" s="2">
        <v>201</v>
      </c>
      <c r="F648" s="2"/>
      <c r="G648" s="2"/>
      <c r="H648" s="26">
        <v>1</v>
      </c>
      <c r="I648" s="26">
        <f>VLOOKUP(A648,'Anciens seuils'!$B$2:$D$786,2,FALSE)</f>
        <v>1000000</v>
      </c>
      <c r="J648" s="26">
        <f>VLOOKUP(A648,'Nouveaux seuils'!$B$7:$C$796,2,FALSE)</f>
        <v>1000000</v>
      </c>
      <c r="K648" s="27" t="s">
        <v>200</v>
      </c>
      <c r="L648" s="27" t="str">
        <f>VLOOKUP(A648,'Anciens seuils'!$B$2:$D$786,3,FALSE)</f>
        <v>NA</v>
      </c>
      <c r="M648" s="27" t="s">
        <v>200</v>
      </c>
      <c r="N648" s="27" t="str">
        <f>VLOOKUP(A648,'Nouveaux seuils'!$B$7:$F$796,5,FALSE)</f>
        <v>NA</v>
      </c>
      <c r="O648" s="28">
        <v>50</v>
      </c>
      <c r="P648" s="28">
        <v>5</v>
      </c>
      <c r="Q648" s="2">
        <v>4</v>
      </c>
      <c r="R648" s="2"/>
      <c r="S648" s="26">
        <v>100</v>
      </c>
      <c r="T648" s="26" t="str">
        <f>VLOOKUP(A648,'Nouveaux seuils'!$B$7:$E$796,3,FALSE)</f>
        <v>/</v>
      </c>
      <c r="U648" s="26" t="str">
        <f>VLOOKUP(A648,'Nouveaux seuils'!$B$7:$E$796,4,FALSE)</f>
        <v>/</v>
      </c>
      <c r="V648" s="30"/>
      <c r="W648" s="27" t="s">
        <v>200</v>
      </c>
      <c r="X648" s="27"/>
      <c r="Y648" s="27"/>
    </row>
    <row r="649" spans="1:25" ht="12.75" customHeight="1">
      <c r="A649" s="2" t="str">
        <f t="shared" si="23"/>
        <v>201Bi</v>
      </c>
      <c r="B649" s="2" t="str">
        <f t="shared" si="24"/>
        <v>Bi201</v>
      </c>
      <c r="C649" s="2" t="s">
        <v>2517</v>
      </c>
      <c r="D649" s="2" t="s">
        <v>88</v>
      </c>
      <c r="E649" s="2">
        <v>201</v>
      </c>
      <c r="F649" s="2"/>
      <c r="G649" s="2"/>
      <c r="H649" s="26">
        <v>1</v>
      </c>
      <c r="I649" s="26">
        <f>VLOOKUP(A649,'Anciens seuils'!$B$2:$D$786,2,FALSE)</f>
        <v>1000000</v>
      </c>
      <c r="J649" s="26">
        <f>VLOOKUP(A649,'Nouveaux seuils'!$B$7:$C$796,2,FALSE)</f>
        <v>1000000</v>
      </c>
      <c r="K649" s="27" t="s">
        <v>200</v>
      </c>
      <c r="L649" s="27" t="str">
        <f>VLOOKUP(A649,'Anciens seuils'!$B$2:$D$786,3,FALSE)</f>
        <v>NA</v>
      </c>
      <c r="M649" s="27" t="s">
        <v>200</v>
      </c>
      <c r="N649" s="27" t="str">
        <f>VLOOKUP(A649,'Nouveaux seuils'!$B$7:$F$796,5,FALSE)</f>
        <v>NA</v>
      </c>
      <c r="O649" s="28">
        <v>50</v>
      </c>
      <c r="P649" s="28">
        <v>5</v>
      </c>
      <c r="Q649" s="2">
        <v>4</v>
      </c>
      <c r="R649" s="2"/>
      <c r="S649" s="26">
        <v>10</v>
      </c>
      <c r="T649" s="26" t="str">
        <f>VLOOKUP(A649,'Nouveaux seuils'!$B$7:$E$796,3,FALSE)</f>
        <v>/</v>
      </c>
      <c r="U649" s="26" t="str">
        <f>VLOOKUP(A649,'Nouveaux seuils'!$B$7:$E$796,4,FALSE)</f>
        <v>/</v>
      </c>
      <c r="V649" s="30"/>
      <c r="W649" s="27" t="s">
        <v>200</v>
      </c>
      <c r="X649" s="27"/>
      <c r="Y649" s="27"/>
    </row>
    <row r="650" spans="1:25" ht="12.75" customHeight="1">
      <c r="A650" s="2" t="str">
        <f t="shared" si="23"/>
        <v>201Pb</v>
      </c>
      <c r="B650" s="2" t="str">
        <f t="shared" si="24"/>
        <v>Pb201</v>
      </c>
      <c r="C650" s="2" t="s">
        <v>2518</v>
      </c>
      <c r="D650" s="2" t="s">
        <v>87</v>
      </c>
      <c r="E650" s="2">
        <v>201</v>
      </c>
      <c r="F650" s="2"/>
      <c r="G650" s="2"/>
      <c r="H650" s="26">
        <v>1</v>
      </c>
      <c r="I650" s="26">
        <f>VLOOKUP(A650,'Anciens seuils'!$B$2:$D$786,2,FALSE)</f>
        <v>1000000</v>
      </c>
      <c r="J650" s="26">
        <f>VLOOKUP(A650,'Nouveaux seuils'!$B$7:$C$796,2,FALSE)</f>
        <v>1000000</v>
      </c>
      <c r="K650" s="27">
        <v>10000</v>
      </c>
      <c r="L650" s="27">
        <f>VLOOKUP(A650,'Anciens seuils'!$B$2:$D$786,3,FALSE)</f>
        <v>10000000000</v>
      </c>
      <c r="M650" s="27">
        <v>90000</v>
      </c>
      <c r="N650" s="27">
        <f>VLOOKUP(A650,'Nouveaux seuils'!$B$7:$F$796,5,FALSE)</f>
        <v>90000000000</v>
      </c>
      <c r="O650" s="28">
        <v>50</v>
      </c>
      <c r="P650" s="28">
        <v>5</v>
      </c>
      <c r="Q650" s="2">
        <v>4</v>
      </c>
      <c r="R650" s="2"/>
      <c r="S650" s="26">
        <v>10</v>
      </c>
      <c r="T650" s="26" t="str">
        <f>VLOOKUP(A650,'Nouveaux seuils'!$B$7:$E$796,3,FALSE)</f>
        <v>/</v>
      </c>
      <c r="U650" s="26" t="str">
        <f>VLOOKUP(A650,'Nouveaux seuils'!$B$7:$E$796,4,FALSE)</f>
        <v>/</v>
      </c>
      <c r="V650" s="30"/>
      <c r="W650" s="27" t="s">
        <v>200</v>
      </c>
      <c r="X650" s="27" t="s">
        <v>200</v>
      </c>
      <c r="Y650" s="27"/>
    </row>
    <row r="651" spans="1:25" ht="12.75" customHeight="1">
      <c r="A651" s="2" t="s">
        <v>1487</v>
      </c>
      <c r="B651" s="2" t="str">
        <f t="shared" si="24"/>
        <v>Ti201</v>
      </c>
      <c r="C651" s="2" t="s">
        <v>2519</v>
      </c>
      <c r="D651" s="2" t="s">
        <v>26</v>
      </c>
      <c r="E651" s="2">
        <v>201</v>
      </c>
      <c r="F651" s="2"/>
      <c r="G651" s="2"/>
      <c r="H651" s="26">
        <v>1</v>
      </c>
      <c r="I651" s="26">
        <f>VLOOKUP(A651,'Anciens seuils'!$B$2:$D$786,2,FALSE)</f>
        <v>1000000</v>
      </c>
      <c r="J651" s="26">
        <f>VLOOKUP(A651,'Nouveaux seuils'!$B$7:$C$796,2,FALSE)</f>
        <v>1000000</v>
      </c>
      <c r="K651" s="27" t="s">
        <v>200</v>
      </c>
      <c r="L651" s="27">
        <f>VLOOKUP(A651,'Anciens seuils'!$B$2:$D$786,3,FALSE)</f>
        <v>100000000000</v>
      </c>
      <c r="M651" s="27" t="s">
        <v>200</v>
      </c>
      <c r="N651" s="27">
        <f>VLOOKUP(A651,'Nouveaux seuils'!$B$7:$F$796,5,FALSE)</f>
        <v>1000000000000</v>
      </c>
      <c r="O651" s="28">
        <v>50</v>
      </c>
      <c r="P651" s="28">
        <v>5</v>
      </c>
      <c r="Q651" s="2">
        <v>4</v>
      </c>
      <c r="R651" s="2"/>
      <c r="S651" s="26">
        <v>100</v>
      </c>
      <c r="T651" s="26">
        <f>VLOOKUP(A651,'Nouveaux seuils'!$B$7:$E$796,3,FALSE)</f>
        <v>100</v>
      </c>
      <c r="U651" s="26">
        <f>VLOOKUP(A651,'Nouveaux seuils'!$B$7:$E$796,4,FALSE)</f>
        <v>100</v>
      </c>
      <c r="V651" s="30"/>
      <c r="W651" s="27"/>
      <c r="X651" s="27"/>
      <c r="Y651" s="27"/>
    </row>
    <row r="652" spans="1:25" ht="12.75" customHeight="1">
      <c r="A652" s="2" t="str">
        <f t="shared" ref="A652:A715" si="25">TRIM(E652&amp;D652&amp;" " &amp;F652&amp;" " &amp;G652)</f>
        <v>201Tl</v>
      </c>
      <c r="B652" s="2" t="str">
        <f t="shared" si="24"/>
        <v>Tl201</v>
      </c>
      <c r="C652" s="2" t="s">
        <v>2520</v>
      </c>
      <c r="D652" s="2" t="s">
        <v>86</v>
      </c>
      <c r="E652" s="2">
        <v>201</v>
      </c>
      <c r="F652" s="2"/>
      <c r="G652" s="2"/>
      <c r="H652" s="26">
        <v>1</v>
      </c>
      <c r="I652" s="26">
        <f>VLOOKUP(A652,'Anciens seuils'!$B$2:$D$786,2,FALSE)</f>
        <v>1000000</v>
      </c>
      <c r="J652" s="26">
        <f>VLOOKUP(A652,'Nouveaux seuils'!$B$7:$C$796,2,FALSE)</f>
        <v>1000000</v>
      </c>
      <c r="K652" s="27">
        <v>100000</v>
      </c>
      <c r="L652" s="27">
        <f>VLOOKUP(A652,'Anciens seuils'!$B$2:$D$786,3,FALSE)</f>
        <v>100000000000</v>
      </c>
      <c r="M652" s="27">
        <v>1000000</v>
      </c>
      <c r="N652" s="27">
        <f>VLOOKUP(A652,'Nouveaux seuils'!$B$7:$F$796,5,FALSE)</f>
        <v>1000000000000</v>
      </c>
      <c r="O652" s="28" t="s">
        <v>200</v>
      </c>
      <c r="P652" s="28" t="s">
        <v>200</v>
      </c>
      <c r="Q652" s="2"/>
      <c r="R652" s="2"/>
      <c r="S652" s="2"/>
      <c r="T652" s="26">
        <f>VLOOKUP(A652,'Nouveaux seuils'!$B$7:$E$796,3,FALSE)</f>
        <v>100</v>
      </c>
      <c r="U652" s="26">
        <f>VLOOKUP(A652,'Nouveaux seuils'!$B$7:$E$796,4,FALSE)</f>
        <v>100</v>
      </c>
      <c r="V652" s="30"/>
      <c r="W652" s="27" t="s">
        <v>200</v>
      </c>
      <c r="X652" s="27" t="s">
        <v>200</v>
      </c>
      <c r="Y652" s="27"/>
    </row>
    <row r="653" spans="1:25" ht="12.75" customHeight="1">
      <c r="A653" s="2" t="str">
        <f t="shared" si="25"/>
        <v>202Bi</v>
      </c>
      <c r="B653" s="2" t="str">
        <f t="shared" si="24"/>
        <v>Bi202</v>
      </c>
      <c r="C653" s="2" t="s">
        <v>2521</v>
      </c>
      <c r="D653" s="2" t="s">
        <v>88</v>
      </c>
      <c r="E653" s="2">
        <v>202</v>
      </c>
      <c r="F653" s="2"/>
      <c r="G653" s="2"/>
      <c r="H653" s="26">
        <v>1</v>
      </c>
      <c r="I653" s="26">
        <f>VLOOKUP(A653,'Anciens seuils'!$B$2:$D$786,2,FALSE)</f>
        <v>1000000</v>
      </c>
      <c r="J653" s="26">
        <f>VLOOKUP(A653,'Nouveaux seuils'!$B$7:$C$796,2,FALSE)</f>
        <v>1000000</v>
      </c>
      <c r="K653" s="27" t="s">
        <v>200</v>
      </c>
      <c r="L653" s="27" t="str">
        <f>VLOOKUP(A653,'Anciens seuils'!$B$2:$D$786,3,FALSE)</f>
        <v>NA</v>
      </c>
      <c r="M653" s="27" t="s">
        <v>200</v>
      </c>
      <c r="N653" s="27" t="str">
        <f>VLOOKUP(A653,'Nouveaux seuils'!$B$7:$F$796,5,FALSE)</f>
        <v>NA</v>
      </c>
      <c r="O653" s="28">
        <v>50</v>
      </c>
      <c r="P653" s="28">
        <v>5</v>
      </c>
      <c r="Q653" s="2">
        <v>4</v>
      </c>
      <c r="R653" s="2"/>
      <c r="S653" s="26">
        <v>10</v>
      </c>
      <c r="T653" s="26" t="str">
        <f>VLOOKUP(A653,'Nouveaux seuils'!$B$7:$E$796,3,FALSE)</f>
        <v>/</v>
      </c>
      <c r="U653" s="26" t="str">
        <f>VLOOKUP(A653,'Nouveaux seuils'!$B$7:$E$796,4,FALSE)</f>
        <v>/</v>
      </c>
      <c r="V653" s="30"/>
      <c r="W653" s="27" t="s">
        <v>200</v>
      </c>
      <c r="X653" s="27"/>
      <c r="Y653" s="27"/>
    </row>
    <row r="654" spans="1:25" ht="12.75" customHeight="1">
      <c r="A654" s="2" t="str">
        <f t="shared" si="25"/>
        <v>202Pb m</v>
      </c>
      <c r="B654" s="2" t="str">
        <f t="shared" si="24"/>
        <v>Pb202 m</v>
      </c>
      <c r="C654" s="2" t="s">
        <v>2522</v>
      </c>
      <c r="D654" s="2" t="s">
        <v>87</v>
      </c>
      <c r="E654" s="2">
        <v>202</v>
      </c>
      <c r="F654" s="2" t="s">
        <v>156</v>
      </c>
      <c r="G654" s="2"/>
      <c r="H654" s="26">
        <v>1</v>
      </c>
      <c r="I654" s="26">
        <f>VLOOKUP(A654,'Anciens seuils'!$B$2:$D$786,2,FALSE)</f>
        <v>1000000</v>
      </c>
      <c r="J654" s="26">
        <f>VLOOKUP(A654,'Nouveaux seuils'!$B$7:$C$796,2,FALSE)</f>
        <v>1000000</v>
      </c>
      <c r="K654" s="27" t="s">
        <v>200</v>
      </c>
      <c r="L654" s="27" t="str">
        <f>VLOOKUP(A654,'Anciens seuils'!$B$2:$D$786,3,FALSE)</f>
        <v>NA</v>
      </c>
      <c r="M654" s="27" t="s">
        <v>200</v>
      </c>
      <c r="N654" s="27" t="str">
        <f>VLOOKUP(A654,'Nouveaux seuils'!$B$7:$F$796,5,FALSE)</f>
        <v>NA</v>
      </c>
      <c r="O654" s="28">
        <v>50</v>
      </c>
      <c r="P654" s="28">
        <v>5</v>
      </c>
      <c r="Q654" s="2">
        <v>4</v>
      </c>
      <c r="R654" s="2"/>
      <c r="S654" s="26">
        <v>10</v>
      </c>
      <c r="T654" s="26" t="str">
        <f>VLOOKUP(A654,'Nouveaux seuils'!$B$7:$E$796,3,FALSE)</f>
        <v>/</v>
      </c>
      <c r="U654" s="26" t="str">
        <f>VLOOKUP(A654,'Nouveaux seuils'!$B$7:$E$796,4,FALSE)</f>
        <v>/</v>
      </c>
      <c r="V654" s="30"/>
      <c r="W654" s="27" t="s">
        <v>200</v>
      </c>
      <c r="X654" s="27"/>
      <c r="Y654" s="27"/>
    </row>
    <row r="655" spans="1:25" ht="12.75" customHeight="1">
      <c r="A655" s="2" t="str">
        <f t="shared" si="25"/>
        <v>202Pb</v>
      </c>
      <c r="B655" s="2" t="str">
        <f t="shared" si="24"/>
        <v>Pb202</v>
      </c>
      <c r="C655" s="2" t="s">
        <v>2523</v>
      </c>
      <c r="D655" s="2" t="s">
        <v>87</v>
      </c>
      <c r="E655" s="2">
        <v>202</v>
      </c>
      <c r="F655" s="2"/>
      <c r="G655" s="2"/>
      <c r="H655" s="26">
        <v>1</v>
      </c>
      <c r="I655" s="26">
        <f>VLOOKUP(A655,'Anciens seuils'!$B$2:$D$786,2,FALSE)</f>
        <v>1000000</v>
      </c>
      <c r="J655" s="26">
        <f>VLOOKUP(A655,'Nouveaux seuils'!$B$7:$C$796,2,FALSE)</f>
        <v>1000000</v>
      </c>
      <c r="K655" s="27">
        <v>400000</v>
      </c>
      <c r="L655" s="27">
        <f>VLOOKUP(A655,'Anciens seuils'!$B$2:$D$786,3,FALSE)</f>
        <v>400000000000</v>
      </c>
      <c r="M655" s="27">
        <v>200000</v>
      </c>
      <c r="N655" s="27">
        <f>VLOOKUP(A655,'Nouveaux seuils'!$B$7:$F$796,5,FALSE)</f>
        <v>200000000000</v>
      </c>
      <c r="O655" s="28">
        <v>5</v>
      </c>
      <c r="P655" s="28">
        <v>0.05</v>
      </c>
      <c r="Q655" s="2">
        <v>2</v>
      </c>
      <c r="R655" s="2"/>
      <c r="S655" s="26">
        <v>1000</v>
      </c>
      <c r="T655" s="26" t="str">
        <f>VLOOKUP(A655,'Nouveaux seuils'!$B$7:$E$796,3,FALSE)</f>
        <v>/</v>
      </c>
      <c r="U655" s="26" t="str">
        <f>VLOOKUP(A655,'Nouveaux seuils'!$B$7:$E$796,4,FALSE)</f>
        <v>/</v>
      </c>
      <c r="V655" s="30"/>
      <c r="W655" s="27" t="s">
        <v>200</v>
      </c>
      <c r="X655" s="27" t="s">
        <v>200</v>
      </c>
      <c r="Y655" s="27"/>
    </row>
    <row r="656" spans="1:25" ht="12.75" customHeight="1">
      <c r="A656" s="2" t="str">
        <f t="shared" si="25"/>
        <v>202Tl</v>
      </c>
      <c r="B656" s="2" t="str">
        <f t="shared" si="24"/>
        <v>Tl202</v>
      </c>
      <c r="C656" s="2" t="s">
        <v>2524</v>
      </c>
      <c r="D656" s="2" t="s">
        <v>86</v>
      </c>
      <c r="E656" s="2">
        <v>202</v>
      </c>
      <c r="F656" s="2"/>
      <c r="G656" s="2"/>
      <c r="H656" s="26">
        <v>1</v>
      </c>
      <c r="I656" s="26">
        <f>VLOOKUP(A656,'Anciens seuils'!$B$2:$D$786,2,FALSE)</f>
        <v>1000000</v>
      </c>
      <c r="J656" s="26">
        <f>VLOOKUP(A656,'Nouveaux seuils'!$B$7:$C$796,2,FALSE)</f>
        <v>1000000</v>
      </c>
      <c r="K656" s="27">
        <v>20000</v>
      </c>
      <c r="L656" s="27">
        <f>VLOOKUP(A656,'Anciens seuils'!$B$2:$D$786,3,FALSE)</f>
        <v>20000000000</v>
      </c>
      <c r="M656" s="27">
        <v>200000</v>
      </c>
      <c r="N656" s="27">
        <f>VLOOKUP(A656,'Nouveaux seuils'!$B$7:$F$796,5,FALSE)</f>
        <v>200000000000</v>
      </c>
      <c r="O656" s="28">
        <v>5</v>
      </c>
      <c r="P656" s="28">
        <v>0.5</v>
      </c>
      <c r="Q656" s="2">
        <v>3</v>
      </c>
      <c r="R656" s="2"/>
      <c r="S656" s="26">
        <v>100</v>
      </c>
      <c r="T656" s="26">
        <f>VLOOKUP(A656,'Nouveaux seuils'!$B$7:$E$796,3,FALSE)</f>
        <v>10</v>
      </c>
      <c r="U656" s="26">
        <f>VLOOKUP(A656,'Nouveaux seuils'!$B$7:$E$796,4,FALSE)</f>
        <v>100</v>
      </c>
      <c r="V656" s="30"/>
      <c r="W656" s="27" t="s">
        <v>200</v>
      </c>
      <c r="X656" s="27" t="s">
        <v>200</v>
      </c>
      <c r="Y656" s="27"/>
    </row>
    <row r="657" spans="1:25" ht="12.75" customHeight="1">
      <c r="A657" s="2" t="str">
        <f t="shared" si="25"/>
        <v>203Bi</v>
      </c>
      <c r="B657" s="2" t="str">
        <f t="shared" si="24"/>
        <v>Bi203</v>
      </c>
      <c r="C657" s="2" t="s">
        <v>2525</v>
      </c>
      <c r="D657" s="2" t="s">
        <v>88</v>
      </c>
      <c r="E657" s="2">
        <v>203</v>
      </c>
      <c r="F657" s="2"/>
      <c r="G657" s="2"/>
      <c r="H657" s="26">
        <v>1</v>
      </c>
      <c r="I657" s="26">
        <f>VLOOKUP(A657,'Anciens seuils'!$B$2:$D$786,2,FALSE)</f>
        <v>1000000</v>
      </c>
      <c r="J657" s="26">
        <f>VLOOKUP(A657,'Nouveaux seuils'!$B$7:$C$796,2,FALSE)</f>
        <v>1000000</v>
      </c>
      <c r="K657" s="27" t="s">
        <v>200</v>
      </c>
      <c r="L657" s="27" t="str">
        <f>VLOOKUP(A657,'Anciens seuils'!$B$2:$D$786,3,FALSE)</f>
        <v>NA</v>
      </c>
      <c r="M657" s="27" t="s">
        <v>200</v>
      </c>
      <c r="N657" s="27" t="str">
        <f>VLOOKUP(A657,'Nouveaux seuils'!$B$7:$F$796,5,FALSE)</f>
        <v>NA</v>
      </c>
      <c r="O657" s="28">
        <v>5</v>
      </c>
      <c r="P657" s="28">
        <v>0.5</v>
      </c>
      <c r="Q657" s="2">
        <v>3</v>
      </c>
      <c r="R657" s="2"/>
      <c r="S657" s="26">
        <v>10</v>
      </c>
      <c r="T657" s="26" t="str">
        <f>VLOOKUP(A657,'Nouveaux seuils'!$B$7:$E$796,3,FALSE)</f>
        <v>/</v>
      </c>
      <c r="U657" s="26" t="str">
        <f>VLOOKUP(A657,'Nouveaux seuils'!$B$7:$E$796,4,FALSE)</f>
        <v>/</v>
      </c>
      <c r="V657" s="30"/>
      <c r="W657" s="27" t="s">
        <v>200</v>
      </c>
      <c r="X657" s="27"/>
      <c r="Y657" s="27"/>
    </row>
    <row r="658" spans="1:25" ht="12.75" customHeight="1">
      <c r="A658" s="2" t="str">
        <f t="shared" si="25"/>
        <v>203Hg</v>
      </c>
      <c r="B658" s="2" t="str">
        <f t="shared" si="24"/>
        <v>Hg203</v>
      </c>
      <c r="C658" s="2" t="s">
        <v>2526</v>
      </c>
      <c r="D658" s="2" t="s">
        <v>85</v>
      </c>
      <c r="E658" s="2">
        <v>203</v>
      </c>
      <c r="F658" s="2"/>
      <c r="G658" s="2"/>
      <c r="H658" s="26">
        <v>0.1</v>
      </c>
      <c r="I658" s="26">
        <f>VLOOKUP(A658,'Anciens seuils'!$B$2:$D$786,2,FALSE)</f>
        <v>100000</v>
      </c>
      <c r="J658" s="26">
        <f>VLOOKUP(A658,'Nouveaux seuils'!$B$7:$C$796,2,FALSE)</f>
        <v>100000</v>
      </c>
      <c r="K658" s="27">
        <v>50000</v>
      </c>
      <c r="L658" s="27">
        <f>VLOOKUP(A658,'Anciens seuils'!$B$2:$D$786,3,FALSE)</f>
        <v>50000000000</v>
      </c>
      <c r="M658" s="27">
        <v>300000</v>
      </c>
      <c r="N658" s="27">
        <f>VLOOKUP(A658,'Nouveaux seuils'!$B$7:$F$796,5,FALSE)</f>
        <v>300000000000</v>
      </c>
      <c r="O658" s="28">
        <v>5</v>
      </c>
      <c r="P658" s="28">
        <v>0.5</v>
      </c>
      <c r="Q658" s="2">
        <v>3</v>
      </c>
      <c r="R658" s="2"/>
      <c r="S658" s="26">
        <v>100</v>
      </c>
      <c r="T658" s="26">
        <f>VLOOKUP(A658,'Nouveaux seuils'!$B$7:$E$796,3,FALSE)</f>
        <v>10</v>
      </c>
      <c r="U658" s="26">
        <f>VLOOKUP(A658,'Nouveaux seuils'!$B$7:$E$796,4,FALSE)</f>
        <v>100</v>
      </c>
      <c r="V658" s="30"/>
      <c r="W658" s="27" t="s">
        <v>200</v>
      </c>
      <c r="X658" s="27" t="s">
        <v>200</v>
      </c>
      <c r="Y658" s="27"/>
    </row>
    <row r="659" spans="1:25" ht="12.75" customHeight="1">
      <c r="A659" s="2" t="str">
        <f t="shared" si="25"/>
        <v>203Pb</v>
      </c>
      <c r="B659" s="2" t="str">
        <f t="shared" si="24"/>
        <v>Pb203</v>
      </c>
      <c r="C659" s="2" t="s">
        <v>2527</v>
      </c>
      <c r="D659" s="2" t="s">
        <v>87</v>
      </c>
      <c r="E659" s="2">
        <v>203</v>
      </c>
      <c r="F659" s="2"/>
      <c r="G659" s="2"/>
      <c r="H659" s="26">
        <v>1</v>
      </c>
      <c r="I659" s="26">
        <f>VLOOKUP(A659,'Anciens seuils'!$B$2:$D$786,2,FALSE)</f>
        <v>1000000</v>
      </c>
      <c r="J659" s="26">
        <f>VLOOKUP(A659,'Nouveaux seuils'!$B$7:$C$796,2,FALSE)</f>
        <v>1000000</v>
      </c>
      <c r="K659" s="27">
        <v>40000</v>
      </c>
      <c r="L659" s="27">
        <f>VLOOKUP(A659,'Anciens seuils'!$B$2:$D$786,3,FALSE)</f>
        <v>40000000000</v>
      </c>
      <c r="M659" s="27">
        <v>200000</v>
      </c>
      <c r="N659" s="27">
        <f>VLOOKUP(A659,'Nouveaux seuils'!$B$7:$F$796,5,FALSE)</f>
        <v>200000000000</v>
      </c>
      <c r="O659" s="28">
        <v>5</v>
      </c>
      <c r="P659" s="28">
        <v>0.5</v>
      </c>
      <c r="Q659" s="2">
        <v>3</v>
      </c>
      <c r="R659" s="2"/>
      <c r="S659" s="26">
        <v>100</v>
      </c>
      <c r="T659" s="26">
        <f>VLOOKUP(A659,'Nouveaux seuils'!$B$7:$E$796,3,FALSE)</f>
        <v>10</v>
      </c>
      <c r="U659" s="26">
        <f>VLOOKUP(A659,'Nouveaux seuils'!$B$7:$E$796,4,FALSE)</f>
        <v>100</v>
      </c>
      <c r="V659" s="30"/>
      <c r="W659" s="27" t="s">
        <v>200</v>
      </c>
      <c r="X659" s="27" t="s">
        <v>200</v>
      </c>
      <c r="Y659" s="27"/>
    </row>
    <row r="660" spans="1:25" ht="12.75" customHeight="1">
      <c r="A660" s="2" t="str">
        <f t="shared" si="25"/>
        <v>203Po</v>
      </c>
      <c r="B660" s="2" t="str">
        <f t="shared" si="24"/>
        <v>Po203</v>
      </c>
      <c r="C660" s="2" t="s">
        <v>2528</v>
      </c>
      <c r="D660" s="2" t="s">
        <v>89</v>
      </c>
      <c r="E660" s="2">
        <v>203</v>
      </c>
      <c r="F660" s="2"/>
      <c r="G660" s="2"/>
      <c r="H660" s="26">
        <v>1</v>
      </c>
      <c r="I660" s="26">
        <f>VLOOKUP(A660,'Anciens seuils'!$B$2:$D$786,2,FALSE)</f>
        <v>1000000</v>
      </c>
      <c r="J660" s="26">
        <f>VLOOKUP(A660,'Nouveaux seuils'!$B$7:$C$796,2,FALSE)</f>
        <v>1000000</v>
      </c>
      <c r="K660" s="27" t="s">
        <v>200</v>
      </c>
      <c r="L660" s="27" t="str">
        <f>VLOOKUP(A660,'Anciens seuils'!$B$2:$D$786,3,FALSE)</f>
        <v>NA</v>
      </c>
      <c r="M660" s="27" t="s">
        <v>200</v>
      </c>
      <c r="N660" s="27" t="str">
        <f>VLOOKUP(A660,'Nouveaux seuils'!$B$7:$F$796,5,FALSE)</f>
        <v>NA</v>
      </c>
      <c r="O660" s="28">
        <v>50</v>
      </c>
      <c r="P660" s="28">
        <v>5</v>
      </c>
      <c r="Q660" s="2">
        <v>4</v>
      </c>
      <c r="R660" s="2"/>
      <c r="S660" s="26">
        <v>10</v>
      </c>
      <c r="T660" s="26">
        <f>VLOOKUP(A660,'Nouveaux seuils'!$B$7:$E$796,3,FALSE)</f>
        <v>10</v>
      </c>
      <c r="U660" s="26">
        <f>VLOOKUP(A660,'Nouveaux seuils'!$B$7:$E$796,4,FALSE)</f>
        <v>10</v>
      </c>
      <c r="V660" s="30"/>
      <c r="W660" s="27" t="s">
        <v>200</v>
      </c>
      <c r="X660" s="27"/>
      <c r="Y660" s="27"/>
    </row>
    <row r="661" spans="1:25" ht="12.75" customHeight="1">
      <c r="A661" s="2" t="str">
        <f t="shared" si="25"/>
        <v>204Tl</v>
      </c>
      <c r="B661" s="2" t="str">
        <f t="shared" si="24"/>
        <v>Tl204</v>
      </c>
      <c r="C661" s="2" t="s">
        <v>2529</v>
      </c>
      <c r="D661" s="2" t="s">
        <v>86</v>
      </c>
      <c r="E661" s="2">
        <v>204</v>
      </c>
      <c r="F661" s="2"/>
      <c r="G661" s="2"/>
      <c r="H661" s="26">
        <v>0.01</v>
      </c>
      <c r="I661" s="26">
        <f>VLOOKUP(A661,'Anciens seuils'!$B$2:$D$786,2,FALSE)</f>
        <v>10000</v>
      </c>
      <c r="J661" s="26">
        <f>VLOOKUP(A661,'Nouveaux seuils'!$B$7:$C$796,2,FALSE)</f>
        <v>10000</v>
      </c>
      <c r="K661" s="27">
        <v>100000</v>
      </c>
      <c r="L661" s="27">
        <f>VLOOKUP(A661,'Anciens seuils'!$B$2:$D$786,3,FALSE)</f>
        <v>100000000000</v>
      </c>
      <c r="M661" s="27">
        <v>20000000</v>
      </c>
      <c r="N661" s="27">
        <f>VLOOKUP(A661,'Nouveaux seuils'!$B$7:$F$796,5,FALSE)</f>
        <v>20000000000000</v>
      </c>
      <c r="O661" s="28">
        <v>5</v>
      </c>
      <c r="P661" s="28">
        <v>0.5</v>
      </c>
      <c r="Q661" s="2">
        <v>3</v>
      </c>
      <c r="R661" s="2"/>
      <c r="S661" s="26">
        <v>10000</v>
      </c>
      <c r="T661" s="26">
        <f>VLOOKUP(A661,'Nouveaux seuils'!$B$7:$E$796,3,FALSE)</f>
        <v>1</v>
      </c>
      <c r="U661" s="26">
        <f>VLOOKUP(A661,'Nouveaux seuils'!$B$7:$E$796,4,FALSE)</f>
        <v>10000</v>
      </c>
      <c r="V661" s="30"/>
      <c r="W661" s="27" t="s">
        <v>200</v>
      </c>
      <c r="X661" s="27" t="s">
        <v>200</v>
      </c>
      <c r="Y661" s="27"/>
    </row>
    <row r="662" spans="1:25" ht="12.75" customHeight="1">
      <c r="A662" s="2" t="str">
        <f t="shared" si="25"/>
        <v>205Bi</v>
      </c>
      <c r="B662" s="2" t="str">
        <f t="shared" si="24"/>
        <v>Bi205</v>
      </c>
      <c r="C662" s="2" t="s">
        <v>2530</v>
      </c>
      <c r="D662" s="2" t="s">
        <v>88</v>
      </c>
      <c r="E662" s="2">
        <v>205</v>
      </c>
      <c r="F662" s="2"/>
      <c r="G662" s="2"/>
      <c r="H662" s="26">
        <v>1</v>
      </c>
      <c r="I662" s="26">
        <f>VLOOKUP(A662,'Anciens seuils'!$B$2:$D$786,2,FALSE)</f>
        <v>1000000</v>
      </c>
      <c r="J662" s="26">
        <f>VLOOKUP(A662,'Nouveaux seuils'!$B$7:$C$796,2,FALSE)</f>
        <v>1000000</v>
      </c>
      <c r="K662" s="27">
        <v>7000</v>
      </c>
      <c r="L662" s="27">
        <f>VLOOKUP(A662,'Anciens seuils'!$B$2:$D$786,3,FALSE)</f>
        <v>7000000000</v>
      </c>
      <c r="M662" s="27">
        <v>40000</v>
      </c>
      <c r="N662" s="27">
        <f>VLOOKUP(A662,'Nouveaux seuils'!$B$7:$F$796,5,FALSE)</f>
        <v>40000000000</v>
      </c>
      <c r="O662" s="28">
        <v>5</v>
      </c>
      <c r="P662" s="28">
        <v>0.5</v>
      </c>
      <c r="Q662" s="2">
        <v>3</v>
      </c>
      <c r="R662" s="2"/>
      <c r="S662" s="26">
        <v>10</v>
      </c>
      <c r="T662" s="26" t="str">
        <f>VLOOKUP(A662,'Nouveaux seuils'!$B$7:$E$796,3,FALSE)</f>
        <v>/</v>
      </c>
      <c r="U662" s="26" t="str">
        <f>VLOOKUP(A662,'Nouveaux seuils'!$B$7:$E$796,4,FALSE)</f>
        <v>/</v>
      </c>
      <c r="V662" s="30"/>
      <c r="W662" s="27" t="s">
        <v>200</v>
      </c>
      <c r="X662" s="27" t="s">
        <v>200</v>
      </c>
      <c r="Y662" s="27"/>
    </row>
    <row r="663" spans="1:25" ht="12.75" customHeight="1">
      <c r="A663" s="2" t="str">
        <f t="shared" si="25"/>
        <v>205Pb</v>
      </c>
      <c r="B663" s="2" t="str">
        <f t="shared" si="24"/>
        <v>Pb205</v>
      </c>
      <c r="C663" s="2" t="s">
        <v>2531</v>
      </c>
      <c r="D663" s="2" t="s">
        <v>87</v>
      </c>
      <c r="E663" s="2">
        <v>205</v>
      </c>
      <c r="F663" s="2"/>
      <c r="G663" s="2"/>
      <c r="H663" s="26">
        <v>10</v>
      </c>
      <c r="I663" s="26">
        <f>VLOOKUP(A663,'Anciens seuils'!$B$2:$D$786,2,FALSE)</f>
        <v>10000000</v>
      </c>
      <c r="J663" s="26">
        <f>VLOOKUP(A663,'Nouveaux seuils'!$B$7:$C$796,2,FALSE)</f>
        <v>10000000</v>
      </c>
      <c r="K663" s="27" t="s">
        <v>166</v>
      </c>
      <c r="L663" s="27" t="str">
        <f>VLOOKUP(A663,'Anciens seuils'!$B$2:$D$786,3,FALSE)</f>
        <v>Illimité</v>
      </c>
      <c r="M663" s="27" t="s">
        <v>166</v>
      </c>
      <c r="N663" s="27" t="str">
        <f>VLOOKUP(A663,'Nouveaux seuils'!$B$7:$F$796,5,FALSE)</f>
        <v>NA</v>
      </c>
      <c r="O663" s="28">
        <v>50</v>
      </c>
      <c r="P663" s="28">
        <v>5</v>
      </c>
      <c r="Q663" s="2">
        <v>4</v>
      </c>
      <c r="R663" s="2"/>
      <c r="S663" s="26">
        <v>10000</v>
      </c>
      <c r="T663" s="26" t="str">
        <f>VLOOKUP(A663,'Nouveaux seuils'!$B$7:$E$796,3,FALSE)</f>
        <v>/</v>
      </c>
      <c r="U663" s="26" t="str">
        <f>VLOOKUP(A663,'Nouveaux seuils'!$B$7:$E$796,4,FALSE)</f>
        <v>/</v>
      </c>
      <c r="V663" s="30"/>
      <c r="W663" s="27" t="s">
        <v>200</v>
      </c>
      <c r="X663" s="27" t="s">
        <v>152</v>
      </c>
      <c r="Y663" s="27"/>
    </row>
    <row r="664" spans="1:25" ht="12.75" customHeight="1">
      <c r="A664" s="2" t="str">
        <f t="shared" si="25"/>
        <v>205Po</v>
      </c>
      <c r="B664" s="2" t="str">
        <f t="shared" si="24"/>
        <v>Po205</v>
      </c>
      <c r="C664" s="2" t="s">
        <v>2532</v>
      </c>
      <c r="D664" s="2" t="s">
        <v>89</v>
      </c>
      <c r="E664" s="2">
        <v>205</v>
      </c>
      <c r="F664" s="2"/>
      <c r="G664" s="2"/>
      <c r="H664" s="26">
        <v>1</v>
      </c>
      <c r="I664" s="26">
        <f>VLOOKUP(A664,'Anciens seuils'!$B$2:$D$786,2,FALSE)</f>
        <v>1000000</v>
      </c>
      <c r="J664" s="26">
        <f>VLOOKUP(A664,'Nouveaux seuils'!$B$7:$C$796,2,FALSE)</f>
        <v>1000000</v>
      </c>
      <c r="K664" s="27" t="s">
        <v>200</v>
      </c>
      <c r="L664" s="27" t="str">
        <f>VLOOKUP(A664,'Anciens seuils'!$B$2:$D$786,3,FALSE)</f>
        <v>NA</v>
      </c>
      <c r="M664" s="27" t="s">
        <v>200</v>
      </c>
      <c r="N664" s="27" t="str">
        <f>VLOOKUP(A664,'Nouveaux seuils'!$B$7:$F$796,5,FALSE)</f>
        <v>NA</v>
      </c>
      <c r="O664" s="28">
        <v>50</v>
      </c>
      <c r="P664" s="28">
        <v>5</v>
      </c>
      <c r="Q664" s="2">
        <v>4</v>
      </c>
      <c r="R664" s="2"/>
      <c r="S664" s="26">
        <v>10</v>
      </c>
      <c r="T664" s="26">
        <f>VLOOKUP(A664,'Nouveaux seuils'!$B$7:$E$796,3,FALSE)</f>
        <v>10</v>
      </c>
      <c r="U664" s="26">
        <f>VLOOKUP(A664,'Nouveaux seuils'!$B$7:$E$796,4,FALSE)</f>
        <v>10</v>
      </c>
      <c r="V664" s="30"/>
      <c r="W664" s="27" t="s">
        <v>200</v>
      </c>
      <c r="X664" s="27"/>
      <c r="Y664" s="27"/>
    </row>
    <row r="665" spans="1:25" ht="12.75" customHeight="1">
      <c r="A665" s="2" t="str">
        <f t="shared" si="25"/>
        <v>206Bi</v>
      </c>
      <c r="B665" s="2" t="str">
        <f t="shared" si="24"/>
        <v>Bi206</v>
      </c>
      <c r="C665" s="2" t="s">
        <v>2533</v>
      </c>
      <c r="D665" s="2" t="s">
        <v>88</v>
      </c>
      <c r="E665" s="2">
        <v>206</v>
      </c>
      <c r="F665" s="2"/>
      <c r="G665" s="2"/>
      <c r="H665" s="26">
        <v>0.1</v>
      </c>
      <c r="I665" s="26">
        <f>VLOOKUP(A665,'Anciens seuils'!$B$2:$D$786,2,FALSE)</f>
        <v>100000</v>
      </c>
      <c r="J665" s="26">
        <f>VLOOKUP(A665,'Nouveaux seuils'!$B$7:$C$796,2,FALSE)</f>
        <v>100000</v>
      </c>
      <c r="K665" s="27">
        <v>3000</v>
      </c>
      <c r="L665" s="27">
        <f>VLOOKUP(A665,'Anciens seuils'!$B$2:$D$786,3,FALSE)</f>
        <v>3000000000</v>
      </c>
      <c r="M665" s="27">
        <v>20000</v>
      </c>
      <c r="N665" s="27">
        <f>VLOOKUP(A665,'Nouveaux seuils'!$B$7:$F$796,5,FALSE)</f>
        <v>20000000000</v>
      </c>
      <c r="O665" s="28">
        <v>5</v>
      </c>
      <c r="P665" s="28">
        <v>0.5</v>
      </c>
      <c r="Q665" s="2">
        <v>3</v>
      </c>
      <c r="R665" s="2"/>
      <c r="S665" s="26">
        <v>10</v>
      </c>
      <c r="T665" s="26">
        <f>VLOOKUP(A665,'Nouveaux seuils'!$B$7:$E$796,3,FALSE)</f>
        <v>1</v>
      </c>
      <c r="U665" s="26">
        <f>VLOOKUP(A665,'Nouveaux seuils'!$B$7:$E$796,4,FALSE)</f>
        <v>10</v>
      </c>
      <c r="V665" s="30"/>
      <c r="W665" s="27" t="s">
        <v>200</v>
      </c>
      <c r="X665" s="27" t="s">
        <v>200</v>
      </c>
      <c r="Y665" s="27"/>
    </row>
    <row r="666" spans="1:25" ht="12.75" customHeight="1">
      <c r="A666" s="2" t="str">
        <f t="shared" si="25"/>
        <v>206Po</v>
      </c>
      <c r="B666" s="2" t="str">
        <f t="shared" si="24"/>
        <v>Po206</v>
      </c>
      <c r="C666" s="2" t="s">
        <v>2534</v>
      </c>
      <c r="D666" s="2" t="s">
        <v>89</v>
      </c>
      <c r="E666" s="2">
        <v>206</v>
      </c>
      <c r="F666" s="2"/>
      <c r="G666" s="2"/>
      <c r="H666" s="26">
        <v>1</v>
      </c>
      <c r="I666" s="26">
        <f>VLOOKUP(A666,'Anciens seuils'!$B$2:$D$786,2,FALSE)</f>
        <v>1000000</v>
      </c>
      <c r="J666" s="26">
        <f>VLOOKUP(A666,'Nouveaux seuils'!$B$7:$C$796,2,FALSE)</f>
        <v>1000000</v>
      </c>
      <c r="K666" s="27" t="s">
        <v>200</v>
      </c>
      <c r="L666" s="27" t="str">
        <f>VLOOKUP(A666,'Anciens seuils'!$B$2:$D$786,3,FALSE)</f>
        <v>NA</v>
      </c>
      <c r="M666" s="27" t="s">
        <v>200</v>
      </c>
      <c r="N666" s="27" t="str">
        <f>VLOOKUP(A666,'Nouveaux seuils'!$B$7:$F$796,5,FALSE)</f>
        <v>NA</v>
      </c>
      <c r="O666" s="28" t="s">
        <v>200</v>
      </c>
      <c r="P666" s="28" t="s">
        <v>200</v>
      </c>
      <c r="Q666" s="13" t="s">
        <v>176</v>
      </c>
      <c r="R666" s="2"/>
      <c r="S666" s="26">
        <v>10</v>
      </c>
      <c r="T666" s="26" t="str">
        <f>VLOOKUP(A666,'Nouveaux seuils'!$B$7:$E$796,3,FALSE)</f>
        <v>/</v>
      </c>
      <c r="U666" s="26" t="str">
        <f>VLOOKUP(A666,'Nouveaux seuils'!$B$7:$E$796,4,FALSE)</f>
        <v>/</v>
      </c>
      <c r="V666" s="30"/>
      <c r="W666" s="27" t="s">
        <v>200</v>
      </c>
      <c r="X666" s="27"/>
      <c r="Y666" s="27"/>
    </row>
    <row r="667" spans="1:25" ht="12.75" customHeight="1">
      <c r="A667" s="2" t="str">
        <f t="shared" si="25"/>
        <v>207At</v>
      </c>
      <c r="B667" s="2" t="str">
        <f t="shared" si="24"/>
        <v>At207</v>
      </c>
      <c r="C667" s="2" t="s">
        <v>2535</v>
      </c>
      <c r="D667" s="2" t="s">
        <v>90</v>
      </c>
      <c r="E667" s="2">
        <v>207</v>
      </c>
      <c r="F667" s="2"/>
      <c r="G667" s="2"/>
      <c r="H667" s="26">
        <v>1</v>
      </c>
      <c r="I667" s="26">
        <f>VLOOKUP(A667,'Anciens seuils'!$B$2:$D$786,2,FALSE)</f>
        <v>1000000</v>
      </c>
      <c r="J667" s="26">
        <f>VLOOKUP(A667,'Nouveaux seuils'!$B$7:$C$796,2,FALSE)</f>
        <v>1000000</v>
      </c>
      <c r="K667" s="27" t="s">
        <v>200</v>
      </c>
      <c r="L667" s="27" t="str">
        <f>VLOOKUP(A667,'Anciens seuils'!$B$2:$D$786,3,FALSE)</f>
        <v>NA</v>
      </c>
      <c r="M667" s="27" t="s">
        <v>200</v>
      </c>
      <c r="N667" s="27" t="str">
        <f>VLOOKUP(A667,'Nouveaux seuils'!$B$7:$F$796,5,FALSE)</f>
        <v>NA</v>
      </c>
      <c r="O667" s="28">
        <v>5</v>
      </c>
      <c r="P667" s="28">
        <v>0.5</v>
      </c>
      <c r="Q667" s="2">
        <v>3</v>
      </c>
      <c r="R667" s="2"/>
      <c r="S667" s="26">
        <v>10</v>
      </c>
      <c r="T667" s="26" t="str">
        <f>VLOOKUP(A667,'Nouveaux seuils'!$B$7:$E$796,3,FALSE)</f>
        <v>/</v>
      </c>
      <c r="U667" s="26" t="str">
        <f>VLOOKUP(A667,'Nouveaux seuils'!$B$7:$E$796,4,FALSE)</f>
        <v>/</v>
      </c>
      <c r="V667" s="30"/>
      <c r="W667" s="27" t="s">
        <v>200</v>
      </c>
      <c r="X667" s="27"/>
      <c r="Y667" s="27"/>
    </row>
    <row r="668" spans="1:25" ht="12.75" customHeight="1">
      <c r="A668" s="2" t="str">
        <f t="shared" si="25"/>
        <v>207Bi</v>
      </c>
      <c r="B668" s="2" t="str">
        <f t="shared" si="24"/>
        <v>Bi207</v>
      </c>
      <c r="C668" s="2" t="s">
        <v>2536</v>
      </c>
      <c r="D668" s="2" t="s">
        <v>88</v>
      </c>
      <c r="E668" s="2">
        <v>207</v>
      </c>
      <c r="F668" s="2"/>
      <c r="G668" s="2"/>
      <c r="H668" s="26">
        <v>1</v>
      </c>
      <c r="I668" s="26">
        <f>VLOOKUP(A668,'Anciens seuils'!$B$2:$D$786,2,FALSE)</f>
        <v>1000000</v>
      </c>
      <c r="J668" s="26">
        <f>VLOOKUP(A668,'Nouveaux seuils'!$B$7:$C$796,2,FALSE)</f>
        <v>1000000</v>
      </c>
      <c r="K668" s="27">
        <v>7000</v>
      </c>
      <c r="L668" s="27">
        <f>VLOOKUP(A668,'Anciens seuils'!$B$2:$D$786,3,FALSE)</f>
        <v>7000000000</v>
      </c>
      <c r="M668" s="27">
        <v>50000</v>
      </c>
      <c r="N668" s="27">
        <f>VLOOKUP(A668,'Nouveaux seuils'!$B$7:$F$796,5,FALSE)</f>
        <v>50000000000</v>
      </c>
      <c r="O668" s="28">
        <v>5</v>
      </c>
      <c r="P668" s="28">
        <v>0.5</v>
      </c>
      <c r="Q668" s="2">
        <v>3</v>
      </c>
      <c r="R668" s="2"/>
      <c r="S668" s="26">
        <v>10</v>
      </c>
      <c r="T668" s="26">
        <f>VLOOKUP(A668,'Nouveaux seuils'!$B$7:$E$796,3,FALSE)</f>
        <v>0.1</v>
      </c>
      <c r="U668" s="26">
        <f>VLOOKUP(A668,'Nouveaux seuils'!$B$7:$E$796,4,FALSE)</f>
        <v>10</v>
      </c>
      <c r="V668" s="30"/>
      <c r="W668" s="27" t="s">
        <v>200</v>
      </c>
      <c r="X668" s="27" t="s">
        <v>200</v>
      </c>
      <c r="Y668" s="27"/>
    </row>
    <row r="669" spans="1:25" ht="12.75" customHeight="1">
      <c r="A669" s="2" t="str">
        <f t="shared" si="25"/>
        <v>207Po</v>
      </c>
      <c r="B669" s="2" t="str">
        <f t="shared" si="24"/>
        <v>Po207</v>
      </c>
      <c r="C669" s="2" t="s">
        <v>2537</v>
      </c>
      <c r="D669" s="2" t="s">
        <v>89</v>
      </c>
      <c r="E669" s="2">
        <v>207</v>
      </c>
      <c r="F669" s="2"/>
      <c r="G669" s="2"/>
      <c r="H669" s="26">
        <v>1</v>
      </c>
      <c r="I669" s="26">
        <f>VLOOKUP(A669,'Anciens seuils'!$B$2:$D$786,2,FALSE)</f>
        <v>1000000</v>
      </c>
      <c r="J669" s="26">
        <f>VLOOKUP(A669,'Nouveaux seuils'!$B$7:$C$796,2,FALSE)</f>
        <v>1000000</v>
      </c>
      <c r="K669" s="27" t="s">
        <v>200</v>
      </c>
      <c r="L669" s="27" t="str">
        <f>VLOOKUP(A669,'Anciens seuils'!$B$2:$D$786,3,FALSE)</f>
        <v>NA</v>
      </c>
      <c r="M669" s="27" t="s">
        <v>200</v>
      </c>
      <c r="N669" s="27" t="str">
        <f>VLOOKUP(A669,'Nouveaux seuils'!$B$7:$F$796,5,FALSE)</f>
        <v>NA</v>
      </c>
      <c r="O669" s="28">
        <v>50</v>
      </c>
      <c r="P669" s="28">
        <v>5</v>
      </c>
      <c r="Q669" s="2">
        <v>4</v>
      </c>
      <c r="R669" s="2"/>
      <c r="S669" s="26">
        <v>10</v>
      </c>
      <c r="T669" s="26">
        <f>VLOOKUP(A669,'Nouveaux seuils'!$B$7:$E$796,3,FALSE)</f>
        <v>10</v>
      </c>
      <c r="U669" s="26">
        <f>VLOOKUP(A669,'Nouveaux seuils'!$B$7:$E$796,4,FALSE)</f>
        <v>10</v>
      </c>
      <c r="V669" s="30"/>
      <c r="W669" s="27" t="s">
        <v>200</v>
      </c>
      <c r="X669" s="27"/>
      <c r="Y669" s="27"/>
    </row>
    <row r="670" spans="1:25" ht="12.75" customHeight="1">
      <c r="A670" s="2" t="str">
        <f t="shared" si="25"/>
        <v>208Po</v>
      </c>
      <c r="B670" s="2" t="str">
        <f t="shared" si="24"/>
        <v>Po208</v>
      </c>
      <c r="C670" s="2" t="s">
        <v>2538</v>
      </c>
      <c r="D670" s="2" t="s">
        <v>89</v>
      </c>
      <c r="E670" s="2">
        <v>208</v>
      </c>
      <c r="F670" s="2"/>
      <c r="G670" s="2"/>
      <c r="H670" s="26">
        <v>0.01</v>
      </c>
      <c r="I670" s="26">
        <f>VLOOKUP(A670,'Anciens seuils'!$B$2:$D$786,2,FALSE)</f>
        <v>10000</v>
      </c>
      <c r="J670" s="26">
        <f>VLOOKUP(A670,'Nouveaux seuils'!$B$7:$C$796,2,FALSE)</f>
        <v>10000</v>
      </c>
      <c r="K670" s="27" t="s">
        <v>200</v>
      </c>
      <c r="L670" s="27" t="str">
        <f>VLOOKUP(A670,'Anciens seuils'!$B$2:$D$786,3,FALSE)</f>
        <v>NA</v>
      </c>
      <c r="M670" s="27" t="s">
        <v>200</v>
      </c>
      <c r="N670" s="27" t="str">
        <f>VLOOKUP(A670,'Nouveaux seuils'!$B$7:$F$796,5,FALSE)</f>
        <v>NA</v>
      </c>
      <c r="O670" s="28" t="s">
        <v>200</v>
      </c>
      <c r="P670" s="28" t="s">
        <v>200</v>
      </c>
      <c r="Q670" s="13" t="s">
        <v>176</v>
      </c>
      <c r="R670" s="2"/>
      <c r="S670" s="26">
        <v>10</v>
      </c>
      <c r="T670" s="26" t="str">
        <f>VLOOKUP(A670,'Nouveaux seuils'!$B$7:$E$796,3,FALSE)</f>
        <v>/</v>
      </c>
      <c r="U670" s="26" t="str">
        <f>VLOOKUP(A670,'Nouveaux seuils'!$B$7:$E$796,4,FALSE)</f>
        <v>/</v>
      </c>
      <c r="V670" s="30"/>
      <c r="W670" s="27" t="s">
        <v>200</v>
      </c>
      <c r="X670" s="27"/>
      <c r="Y670" s="27"/>
    </row>
    <row r="671" spans="1:25" ht="12.75" customHeight="1">
      <c r="A671" s="2" t="str">
        <f t="shared" si="25"/>
        <v>209Pb</v>
      </c>
      <c r="B671" s="2" t="str">
        <f t="shared" si="24"/>
        <v>Pb209</v>
      </c>
      <c r="C671" s="2" t="s">
        <v>2539</v>
      </c>
      <c r="D671" s="2" t="s">
        <v>87</v>
      </c>
      <c r="E671" s="2">
        <v>209</v>
      </c>
      <c r="F671" s="2"/>
      <c r="G671" s="2"/>
      <c r="H671" s="26">
        <v>1</v>
      </c>
      <c r="I671" s="26">
        <f>VLOOKUP(A671,'Anciens seuils'!$B$2:$D$786,2,FALSE)</f>
        <v>1000000</v>
      </c>
      <c r="J671" s="26">
        <f>VLOOKUP(A671,'Nouveaux seuils'!$B$7:$C$796,2,FALSE)</f>
        <v>1000000</v>
      </c>
      <c r="K671" s="27" t="s">
        <v>200</v>
      </c>
      <c r="L671" s="27" t="str">
        <f>VLOOKUP(A671,'Anciens seuils'!$B$2:$D$786,3,FALSE)</f>
        <v>NA</v>
      </c>
      <c r="M671" s="27" t="s">
        <v>200</v>
      </c>
      <c r="N671" s="27" t="str">
        <f>VLOOKUP(A671,'Nouveaux seuils'!$B$7:$F$796,5,FALSE)</f>
        <v>NA</v>
      </c>
      <c r="O671" s="28">
        <v>50</v>
      </c>
      <c r="P671" s="28">
        <v>5</v>
      </c>
      <c r="Q671" s="2">
        <v>4</v>
      </c>
      <c r="R671" s="2"/>
      <c r="S671" s="26">
        <v>100000</v>
      </c>
      <c r="T671" s="26" t="str">
        <f>VLOOKUP(A671,'Nouveaux seuils'!$B$7:$E$796,3,FALSE)</f>
        <v>/</v>
      </c>
      <c r="U671" s="26" t="str">
        <f>VLOOKUP(A671,'Nouveaux seuils'!$B$7:$E$796,4,FALSE)</f>
        <v>/</v>
      </c>
      <c r="V671" s="30"/>
      <c r="W671" s="27" t="s">
        <v>200</v>
      </c>
      <c r="X671" s="27"/>
      <c r="Y671" s="27"/>
    </row>
    <row r="672" spans="1:25" ht="12.75" customHeight="1">
      <c r="A672" s="2" t="str">
        <f t="shared" si="25"/>
        <v>209Po</v>
      </c>
      <c r="B672" s="2" t="str">
        <f t="shared" si="24"/>
        <v>Po209</v>
      </c>
      <c r="C672" s="2" t="s">
        <v>2540</v>
      </c>
      <c r="D672" s="2" t="s">
        <v>89</v>
      </c>
      <c r="E672" s="2">
        <v>209</v>
      </c>
      <c r="F672" s="2"/>
      <c r="G672" s="2"/>
      <c r="H672" s="26">
        <v>0.01</v>
      </c>
      <c r="I672" s="26">
        <f>VLOOKUP(A672,'Anciens seuils'!$B$2:$D$786,2,FALSE)</f>
        <v>10000</v>
      </c>
      <c r="J672" s="26">
        <f>VLOOKUP(A672,'Nouveaux seuils'!$B$7:$C$796,2,FALSE)</f>
        <v>10000</v>
      </c>
      <c r="K672" s="27" t="s">
        <v>200</v>
      </c>
      <c r="L672" s="27" t="str">
        <f>VLOOKUP(A672,'Anciens seuils'!$B$2:$D$786,3,FALSE)</f>
        <v>NA</v>
      </c>
      <c r="M672" s="27" t="s">
        <v>200</v>
      </c>
      <c r="N672" s="27" t="str">
        <f>VLOOKUP(A672,'Nouveaux seuils'!$B$7:$F$796,5,FALSE)</f>
        <v>NA</v>
      </c>
      <c r="O672" s="28" t="s">
        <v>200</v>
      </c>
      <c r="P672" s="28" t="s">
        <v>200</v>
      </c>
      <c r="Q672" s="13" t="s">
        <v>176</v>
      </c>
      <c r="R672" s="2"/>
      <c r="S672" s="26">
        <v>10</v>
      </c>
      <c r="T672" s="26" t="str">
        <f>VLOOKUP(A672,'Nouveaux seuils'!$B$7:$E$796,3,FALSE)</f>
        <v>/</v>
      </c>
      <c r="U672" s="26" t="str">
        <f>VLOOKUP(A672,'Nouveaux seuils'!$B$7:$E$796,4,FALSE)</f>
        <v>/</v>
      </c>
      <c r="V672" s="30"/>
      <c r="W672" s="27" t="s">
        <v>200</v>
      </c>
      <c r="X672" s="27"/>
      <c r="Y672" s="27"/>
    </row>
    <row r="673" spans="1:25" ht="12.75" customHeight="1">
      <c r="A673" s="2" t="str">
        <f t="shared" si="25"/>
        <v>210Bi m</v>
      </c>
      <c r="B673" s="2" t="str">
        <f t="shared" si="24"/>
        <v>Bi210 m</v>
      </c>
      <c r="C673" s="2" t="s">
        <v>2541</v>
      </c>
      <c r="D673" s="2" t="s">
        <v>88</v>
      </c>
      <c r="E673" s="2">
        <v>210</v>
      </c>
      <c r="F673" s="2" t="s">
        <v>156</v>
      </c>
      <c r="G673" s="2"/>
      <c r="H673" s="26">
        <v>0.1</v>
      </c>
      <c r="I673" s="26">
        <f>VLOOKUP(A673,'Anciens seuils'!$B$2:$D$786,2,FALSE)</f>
        <v>100000</v>
      </c>
      <c r="J673" s="26">
        <f>VLOOKUP(A673,'Nouveaux seuils'!$B$7:$C$796,2,FALSE)</f>
        <v>100000</v>
      </c>
      <c r="K673" s="27">
        <v>6000</v>
      </c>
      <c r="L673" s="27">
        <v>6000000000</v>
      </c>
      <c r="M673" s="27">
        <v>300000</v>
      </c>
      <c r="N673" s="27">
        <f>VLOOKUP(A673,'Nouveaux seuils'!$B$7:$F$796,5,FALSE)</f>
        <v>300000000000</v>
      </c>
      <c r="O673" s="28">
        <v>5</v>
      </c>
      <c r="P673" s="28">
        <v>0.05</v>
      </c>
      <c r="Q673" s="2">
        <v>2</v>
      </c>
      <c r="R673" s="2" t="s">
        <v>17</v>
      </c>
      <c r="S673" s="26">
        <v>10</v>
      </c>
      <c r="T673" s="26" t="str">
        <f>VLOOKUP(A673,'Nouveaux seuils'!$B$7:$E$796,3,FALSE)</f>
        <v>/</v>
      </c>
      <c r="U673" s="26" t="str">
        <f>VLOOKUP(A673,'Nouveaux seuils'!$B$7:$E$796,4,FALSE)</f>
        <v>/</v>
      </c>
      <c r="V673" s="30"/>
      <c r="W673" s="27" t="s">
        <v>129</v>
      </c>
      <c r="X673" s="27" t="s">
        <v>200</v>
      </c>
      <c r="Y673" s="27"/>
    </row>
    <row r="674" spans="1:25" ht="12.75" customHeight="1">
      <c r="A674" s="2" t="str">
        <f t="shared" si="25"/>
        <v>210Bi</v>
      </c>
      <c r="B674" s="2" t="str">
        <f t="shared" si="24"/>
        <v>Bi210</v>
      </c>
      <c r="C674" s="2" t="s">
        <v>2542</v>
      </c>
      <c r="D674" s="2" t="s">
        <v>88</v>
      </c>
      <c r="E674" s="2">
        <v>210</v>
      </c>
      <c r="F674" s="2"/>
      <c r="G674" s="2"/>
      <c r="H674" s="26">
        <v>1</v>
      </c>
      <c r="I674" s="26">
        <f>VLOOKUP(A674,'Anciens seuils'!$B$2:$D$786,2,FALSE)</f>
        <v>1000000</v>
      </c>
      <c r="J674" s="26">
        <f>VLOOKUP(A674,'Nouveaux seuils'!$B$7:$C$796,2,FALSE)</f>
        <v>1000000</v>
      </c>
      <c r="K674" s="27">
        <v>10000</v>
      </c>
      <c r="L674" s="27">
        <f>VLOOKUP(A674,'Anciens seuils'!$B$2:$D$786,3,FALSE)</f>
        <v>10000000000</v>
      </c>
      <c r="M674" s="27">
        <v>8000000</v>
      </c>
      <c r="N674" s="27">
        <f>VLOOKUP(A674,'Nouveaux seuils'!$B$7:$F$796,5,FALSE)</f>
        <v>8000000000000</v>
      </c>
      <c r="O674" s="28">
        <v>5</v>
      </c>
      <c r="P674" s="28">
        <v>0.05</v>
      </c>
      <c r="Q674" s="2">
        <v>2</v>
      </c>
      <c r="R674" s="2"/>
      <c r="S674" s="26">
        <v>1000</v>
      </c>
      <c r="T674" s="26" t="str">
        <f>VLOOKUP(A674,'Nouveaux seuils'!$B$7:$E$796,3,FALSE)</f>
        <v>/</v>
      </c>
      <c r="U674" s="26">
        <f>VLOOKUP(A674,'Nouveaux seuils'!$B$7:$E$796,4,FALSE)</f>
        <v>1000</v>
      </c>
      <c r="V674" s="30"/>
      <c r="W674" s="27" t="s">
        <v>200</v>
      </c>
      <c r="X674" s="27" t="s">
        <v>200</v>
      </c>
      <c r="Y674" s="27"/>
    </row>
    <row r="675" spans="1:25" ht="12.75" customHeight="1">
      <c r="A675" s="2" t="str">
        <f t="shared" si="25"/>
        <v>210Pb</v>
      </c>
      <c r="B675" s="2" t="str">
        <f t="shared" si="24"/>
        <v>Pb210</v>
      </c>
      <c r="C675" s="2" t="s">
        <v>2543</v>
      </c>
      <c r="D675" s="2" t="s">
        <v>87</v>
      </c>
      <c r="E675" s="2">
        <v>210</v>
      </c>
      <c r="F675" s="2"/>
      <c r="G675" s="2"/>
      <c r="H675" s="26">
        <v>0.01</v>
      </c>
      <c r="I675" s="26">
        <f>VLOOKUP(A675,'Anciens seuils'!$B$2:$D$786,2,FALSE)</f>
        <v>10000</v>
      </c>
      <c r="J675" s="26">
        <f>VLOOKUP(A675,'Nouveaux seuils'!$B$7:$C$796,2,FALSE)</f>
        <v>10000</v>
      </c>
      <c r="K675" s="27">
        <v>10000</v>
      </c>
      <c r="L675" s="27">
        <v>10000000000</v>
      </c>
      <c r="M675" s="27">
        <v>300000</v>
      </c>
      <c r="N675" s="27">
        <f>VLOOKUP(A675,'Nouveaux seuils'!$B$7:$F$796,5,FALSE)</f>
        <v>300000000000</v>
      </c>
      <c r="O675" s="28">
        <v>5.0000000000000001E-3</v>
      </c>
      <c r="P675" s="28">
        <v>5.0000000000000001E-3</v>
      </c>
      <c r="Q675" s="2">
        <v>1</v>
      </c>
      <c r="R675" s="2" t="s">
        <v>17</v>
      </c>
      <c r="S675" s="26">
        <v>10</v>
      </c>
      <c r="T675" s="26" t="str">
        <f>VLOOKUP(A675,'Nouveaux seuils'!$B$7:$E$796,3,FALSE)</f>
        <v>/</v>
      </c>
      <c r="U675" s="26">
        <f>VLOOKUP(A675,'Nouveaux seuils'!$B$7:$E$796,4,FALSE)</f>
        <v>10</v>
      </c>
      <c r="V675" s="30"/>
      <c r="W675" s="27" t="s">
        <v>129</v>
      </c>
      <c r="X675" s="27" t="s">
        <v>200</v>
      </c>
      <c r="Y675" s="27"/>
    </row>
    <row r="676" spans="1:25" ht="12.75" customHeight="1">
      <c r="A676" s="2" t="str">
        <f t="shared" si="25"/>
        <v>210Po</v>
      </c>
      <c r="B676" s="2" t="str">
        <f t="shared" si="24"/>
        <v>Po210</v>
      </c>
      <c r="C676" s="2" t="s">
        <v>2544</v>
      </c>
      <c r="D676" s="2" t="s">
        <v>89</v>
      </c>
      <c r="E676" s="2">
        <v>210</v>
      </c>
      <c r="F676" s="2"/>
      <c r="G676" s="2"/>
      <c r="H676" s="26">
        <v>0.01</v>
      </c>
      <c r="I676" s="26">
        <f>VLOOKUP(A676,'Anciens seuils'!$B$2:$D$786,2,FALSE)</f>
        <v>10000</v>
      </c>
      <c r="J676" s="26">
        <f>VLOOKUP(A676,'Nouveaux seuils'!$B$7:$C$796,2,FALSE)</f>
        <v>10000</v>
      </c>
      <c r="K676" s="27">
        <v>400000</v>
      </c>
      <c r="L676" s="27">
        <f>VLOOKUP(A676,'Anciens seuils'!$B$2:$D$786,3,FALSE)</f>
        <v>400000000000</v>
      </c>
      <c r="M676" s="27">
        <v>60000</v>
      </c>
      <c r="N676" s="27">
        <f>VLOOKUP(A676,'Nouveaux seuils'!$B$7:$F$796,5,FALSE)</f>
        <v>60000000000</v>
      </c>
      <c r="O676" s="28">
        <v>5.0000000000000001E-3</v>
      </c>
      <c r="P676" s="28">
        <v>5.0000000000000001E-3</v>
      </c>
      <c r="Q676" s="2">
        <v>1</v>
      </c>
      <c r="R676" s="2"/>
      <c r="S676" s="26">
        <v>10</v>
      </c>
      <c r="T676" s="26" t="str">
        <f>VLOOKUP(A676,'Nouveaux seuils'!$B$7:$E$796,3,FALSE)</f>
        <v>/</v>
      </c>
      <c r="U676" s="26">
        <f>VLOOKUP(A676,'Nouveaux seuils'!$B$7:$E$796,4,FALSE)</f>
        <v>10</v>
      </c>
      <c r="V676" s="30"/>
      <c r="W676" s="27" t="s">
        <v>200</v>
      </c>
      <c r="X676" s="27" t="s">
        <v>200</v>
      </c>
      <c r="Y676" s="27"/>
    </row>
    <row r="677" spans="1:25" ht="12.75" customHeight="1">
      <c r="A677" s="2" t="str">
        <f t="shared" si="25"/>
        <v>211At</v>
      </c>
      <c r="B677" s="2" t="str">
        <f t="shared" si="24"/>
        <v>At211</v>
      </c>
      <c r="C677" s="2" t="s">
        <v>2545</v>
      </c>
      <c r="D677" s="2" t="s">
        <v>90</v>
      </c>
      <c r="E677" s="2">
        <v>211</v>
      </c>
      <c r="F677" s="2"/>
      <c r="G677" s="2"/>
      <c r="H677" s="26">
        <v>10</v>
      </c>
      <c r="I677" s="26">
        <f>VLOOKUP(A677,'Anciens seuils'!$B$2:$D$786,2,FALSE)</f>
        <v>10000000</v>
      </c>
      <c r="J677" s="26">
        <f>VLOOKUP(A677,'Nouveaux seuils'!$B$7:$C$796,2,FALSE)</f>
        <v>10000000</v>
      </c>
      <c r="K677" s="27">
        <v>200000</v>
      </c>
      <c r="L677" s="27">
        <v>200000000000</v>
      </c>
      <c r="M677" s="27">
        <v>500000</v>
      </c>
      <c r="N677" s="27">
        <f>VLOOKUP(A677,'Nouveaux seuils'!$B$7:$F$796,5,FALSE)</f>
        <v>500000000000</v>
      </c>
      <c r="O677" s="28">
        <v>5</v>
      </c>
      <c r="P677" s="28">
        <v>0.05</v>
      </c>
      <c r="Q677" s="2">
        <v>2</v>
      </c>
      <c r="R677" s="2"/>
      <c r="S677" s="26">
        <v>1000</v>
      </c>
      <c r="T677" s="26">
        <f>VLOOKUP(A677,'Nouveaux seuils'!$B$7:$E$796,3,FALSE)</f>
        <v>1000</v>
      </c>
      <c r="U677" s="26">
        <f>VLOOKUP(A677,'Nouveaux seuils'!$B$7:$E$796,4,FALSE)</f>
        <v>1000</v>
      </c>
      <c r="V677" s="30"/>
      <c r="W677" s="27" t="s">
        <v>129</v>
      </c>
      <c r="X677" s="27" t="s">
        <v>200</v>
      </c>
      <c r="Y677" s="27"/>
    </row>
    <row r="678" spans="1:25" ht="12.75" customHeight="1">
      <c r="A678" s="2" t="str">
        <f t="shared" si="25"/>
        <v>211Pb</v>
      </c>
      <c r="B678" s="2" t="str">
        <f t="shared" si="24"/>
        <v>Pb211</v>
      </c>
      <c r="C678" s="2" t="s">
        <v>2546</v>
      </c>
      <c r="D678" s="2" t="s">
        <v>87</v>
      </c>
      <c r="E678" s="2">
        <v>211</v>
      </c>
      <c r="F678" s="2"/>
      <c r="G678" s="2"/>
      <c r="H678" s="26">
        <v>1</v>
      </c>
      <c r="I678" s="26">
        <f>VLOOKUP(A678,'Anciens seuils'!$B$2:$D$786,2,FALSE)</f>
        <v>1000000</v>
      </c>
      <c r="J678" s="26">
        <f>VLOOKUP(A678,'Nouveaux seuils'!$B$7:$C$796,2,FALSE)</f>
        <v>1000000</v>
      </c>
      <c r="K678" s="27" t="s">
        <v>200</v>
      </c>
      <c r="L678" s="27" t="str">
        <f>VLOOKUP(A678,'Anciens seuils'!$B$2:$D$786,3,FALSE)</f>
        <v>NA</v>
      </c>
      <c r="M678" s="27" t="s">
        <v>200</v>
      </c>
      <c r="N678" s="27" t="str">
        <f>VLOOKUP(A678,'Nouveaux seuils'!$B$7:$F$796,5,FALSE)</f>
        <v>NA</v>
      </c>
      <c r="O678" s="28">
        <v>5</v>
      </c>
      <c r="P678" s="28">
        <v>0.5</v>
      </c>
      <c r="Q678" s="2">
        <v>3</v>
      </c>
      <c r="R678" s="2"/>
      <c r="S678" s="26">
        <v>100</v>
      </c>
      <c r="T678" s="26" t="str">
        <f>VLOOKUP(A678,'Nouveaux seuils'!$B$7:$E$796,3,FALSE)</f>
        <v>/</v>
      </c>
      <c r="U678" s="26" t="str">
        <f>VLOOKUP(A678,'Nouveaux seuils'!$B$7:$E$796,4,FALSE)</f>
        <v>/</v>
      </c>
      <c r="V678" s="30"/>
      <c r="W678" s="27" t="s">
        <v>200</v>
      </c>
      <c r="X678" s="27"/>
      <c r="Y678" s="27"/>
    </row>
    <row r="679" spans="1:25" ht="12.75" customHeight="1">
      <c r="A679" s="2" t="str">
        <f t="shared" si="25"/>
        <v>212Bi</v>
      </c>
      <c r="B679" s="2" t="str">
        <f t="shared" si="24"/>
        <v>Bi212</v>
      </c>
      <c r="C679" s="2" t="s">
        <v>2547</v>
      </c>
      <c r="D679" s="2" t="s">
        <v>88</v>
      </c>
      <c r="E679" s="2">
        <v>212</v>
      </c>
      <c r="F679" s="2"/>
      <c r="G679" s="2"/>
      <c r="H679" s="26">
        <v>0.1</v>
      </c>
      <c r="I679" s="26">
        <f>VLOOKUP(A679,'Anciens seuils'!$B$2:$D$786,2,FALSE)</f>
        <v>100000</v>
      </c>
      <c r="J679" s="26">
        <f>VLOOKUP(A679,'Nouveaux seuils'!$B$7:$C$796,2,FALSE)</f>
        <v>100000</v>
      </c>
      <c r="K679" s="27">
        <v>7000</v>
      </c>
      <c r="L679" s="27">
        <v>7000000000</v>
      </c>
      <c r="M679" s="27">
        <v>50000</v>
      </c>
      <c r="N679" s="27">
        <f>VLOOKUP(A679,'Nouveaux seuils'!$B$7:$F$796,5,FALSE)</f>
        <v>50000000000</v>
      </c>
      <c r="O679" s="28">
        <v>5</v>
      </c>
      <c r="P679" s="28">
        <v>0.5</v>
      </c>
      <c r="Q679" s="2">
        <v>3</v>
      </c>
      <c r="R679" s="2" t="s">
        <v>17</v>
      </c>
      <c r="S679" s="26">
        <v>10</v>
      </c>
      <c r="T679" s="26" t="str">
        <f>VLOOKUP(A679,'Nouveaux seuils'!$B$7:$E$796,3,FALSE)</f>
        <v>/</v>
      </c>
      <c r="U679" s="26">
        <f>VLOOKUP(A679,'Nouveaux seuils'!$B$7:$E$796,4,FALSE)</f>
        <v>10</v>
      </c>
      <c r="V679" s="30"/>
      <c r="W679" s="27" t="s">
        <v>129</v>
      </c>
      <c r="X679" s="27" t="s">
        <v>200</v>
      </c>
      <c r="Y679" s="27"/>
    </row>
    <row r="680" spans="1:25" ht="12.75" customHeight="1">
      <c r="A680" s="2" t="str">
        <f t="shared" si="25"/>
        <v>212Pb</v>
      </c>
      <c r="B680" s="2" t="str">
        <f t="shared" si="24"/>
        <v>Pb212</v>
      </c>
      <c r="C680" s="2" t="s">
        <v>2548</v>
      </c>
      <c r="D680" s="2" t="s">
        <v>87</v>
      </c>
      <c r="E680" s="2">
        <v>212</v>
      </c>
      <c r="F680" s="2"/>
      <c r="G680" s="2"/>
      <c r="H680" s="26">
        <v>0.1</v>
      </c>
      <c r="I680" s="26">
        <f>VLOOKUP(A680,'Anciens seuils'!$B$2:$D$786,2,FALSE)</f>
        <v>100000</v>
      </c>
      <c r="J680" s="26">
        <f>VLOOKUP(A680,'Nouveaux seuils'!$B$7:$C$796,2,FALSE)</f>
        <v>100000</v>
      </c>
      <c r="K680" s="27">
        <v>7000</v>
      </c>
      <c r="L680" s="27">
        <v>7000000000</v>
      </c>
      <c r="M680" s="27">
        <v>50000</v>
      </c>
      <c r="N680" s="27">
        <f>VLOOKUP(A680,'Nouveaux seuils'!$B$7:$F$796,5,FALSE)</f>
        <v>50000000000</v>
      </c>
      <c r="O680" s="28">
        <v>5</v>
      </c>
      <c r="P680" s="28">
        <v>0.05</v>
      </c>
      <c r="Q680" s="2">
        <v>2</v>
      </c>
      <c r="R680" s="2" t="s">
        <v>17</v>
      </c>
      <c r="S680" s="26">
        <v>10</v>
      </c>
      <c r="T680" s="26" t="str">
        <f>VLOOKUP(A680,'Nouveaux seuils'!$B$7:$E$796,3,FALSE)</f>
        <v>/</v>
      </c>
      <c r="U680" s="26">
        <f>VLOOKUP(A680,'Nouveaux seuils'!$B$7:$E$796,4,FALSE)</f>
        <v>10</v>
      </c>
      <c r="V680" s="30"/>
      <c r="W680" s="27" t="s">
        <v>129</v>
      </c>
      <c r="X680" s="27" t="s">
        <v>200</v>
      </c>
      <c r="Y680" s="27"/>
    </row>
    <row r="681" spans="1:25" ht="12.75" customHeight="1">
      <c r="A681" s="2" t="str">
        <f t="shared" si="25"/>
        <v>213Bi</v>
      </c>
      <c r="B681" s="2" t="str">
        <f t="shared" si="24"/>
        <v>Bi213</v>
      </c>
      <c r="C681" s="2" t="s">
        <v>2549</v>
      </c>
      <c r="D681" s="2" t="s">
        <v>88</v>
      </c>
      <c r="E681" s="2">
        <v>213</v>
      </c>
      <c r="F681" s="2"/>
      <c r="G681" s="2"/>
      <c r="H681" s="26">
        <v>1</v>
      </c>
      <c r="I681" s="26">
        <f>VLOOKUP(A681,'Anciens seuils'!$B$2:$D$786,2,FALSE)</f>
        <v>1000000</v>
      </c>
      <c r="J681" s="26">
        <f>VLOOKUP(A681,'Nouveaux seuils'!$B$7:$C$796,2,FALSE)</f>
        <v>1000000</v>
      </c>
      <c r="K681" s="27" t="s">
        <v>200</v>
      </c>
      <c r="L681" s="27" t="str">
        <f>VLOOKUP(A681,'Anciens seuils'!$B$2:$D$786,3,FALSE)</f>
        <v>NA</v>
      </c>
      <c r="M681" s="27" t="s">
        <v>200</v>
      </c>
      <c r="N681" s="27" t="str">
        <f>VLOOKUP(A681,'Nouveaux seuils'!$B$7:$F$796,5,FALSE)</f>
        <v>NA</v>
      </c>
      <c r="O681" s="28">
        <v>5</v>
      </c>
      <c r="P681" s="28">
        <v>0.5</v>
      </c>
      <c r="Q681" s="2">
        <v>3</v>
      </c>
      <c r="R681" s="2"/>
      <c r="S681" s="26">
        <v>100</v>
      </c>
      <c r="T681" s="26" t="str">
        <f>VLOOKUP(A681,'Nouveaux seuils'!$B$7:$E$796,3,FALSE)</f>
        <v>/</v>
      </c>
      <c r="U681" s="26" t="str">
        <f>VLOOKUP(A681,'Nouveaux seuils'!$B$7:$E$796,4,FALSE)</f>
        <v>/</v>
      </c>
      <c r="V681" s="30"/>
      <c r="W681" s="27" t="s">
        <v>200</v>
      </c>
      <c r="X681" s="27"/>
      <c r="Y681" s="27"/>
    </row>
    <row r="682" spans="1:25" ht="12.75" customHeight="1">
      <c r="A682" s="2" t="str">
        <f t="shared" si="25"/>
        <v>214Bi</v>
      </c>
      <c r="B682" s="2" t="str">
        <f t="shared" si="24"/>
        <v>Bi214</v>
      </c>
      <c r="C682" s="2" t="s">
        <v>2550</v>
      </c>
      <c r="D682" s="2" t="s">
        <v>88</v>
      </c>
      <c r="E682" s="2">
        <v>214</v>
      </c>
      <c r="F682" s="2"/>
      <c r="G682" s="2"/>
      <c r="H682" s="26">
        <v>0.1</v>
      </c>
      <c r="I682" s="26">
        <f>VLOOKUP(A682,'Anciens seuils'!$B$2:$D$786,2,FALSE)</f>
        <v>100000</v>
      </c>
      <c r="J682" s="26">
        <f>VLOOKUP(A682,'Nouveaux seuils'!$B$7:$C$796,2,FALSE)</f>
        <v>100000</v>
      </c>
      <c r="K682" s="27" t="s">
        <v>200</v>
      </c>
      <c r="L682" s="27" t="str">
        <f>VLOOKUP(A682,'Anciens seuils'!$B$2:$D$786,3,FALSE)</f>
        <v>NA</v>
      </c>
      <c r="M682" s="27" t="s">
        <v>200</v>
      </c>
      <c r="N682" s="27" t="str">
        <f>VLOOKUP(A682,'Nouveaux seuils'!$B$7:$F$796,5,FALSE)</f>
        <v>NA</v>
      </c>
      <c r="O682" s="28">
        <v>5</v>
      </c>
      <c r="P682" s="28">
        <v>0.5</v>
      </c>
      <c r="Q682" s="2">
        <v>3</v>
      </c>
      <c r="R682" s="2"/>
      <c r="S682" s="26">
        <v>10</v>
      </c>
      <c r="T682" s="26" t="str">
        <f>VLOOKUP(A682,'Nouveaux seuils'!$B$7:$E$796,3,FALSE)</f>
        <v>/</v>
      </c>
      <c r="U682" s="26" t="str">
        <f>VLOOKUP(A682,'Nouveaux seuils'!$B$7:$E$796,4,FALSE)</f>
        <v>/</v>
      </c>
      <c r="V682" s="30"/>
      <c r="W682" s="27" t="s">
        <v>200</v>
      </c>
      <c r="X682" s="27"/>
      <c r="Y682" s="27"/>
    </row>
    <row r="683" spans="1:25" ht="12.75" customHeight="1">
      <c r="A683" s="2" t="str">
        <f t="shared" si="25"/>
        <v>214Pb</v>
      </c>
      <c r="B683" s="2" t="str">
        <f t="shared" si="24"/>
        <v>Pb214</v>
      </c>
      <c r="C683" s="2" t="s">
        <v>2551</v>
      </c>
      <c r="D683" s="2" t="s">
        <v>87</v>
      </c>
      <c r="E683" s="2">
        <v>214</v>
      </c>
      <c r="F683" s="2"/>
      <c r="G683" s="2"/>
      <c r="H683" s="26">
        <v>1</v>
      </c>
      <c r="I683" s="26">
        <f>VLOOKUP(A683,'Anciens seuils'!$B$2:$D$786,2,FALSE)</f>
        <v>1000000</v>
      </c>
      <c r="J683" s="26">
        <f>VLOOKUP(A683,'Nouveaux seuils'!$B$7:$C$796,2,FALSE)</f>
        <v>1000000</v>
      </c>
      <c r="K683" s="27" t="s">
        <v>200</v>
      </c>
      <c r="L683" s="27" t="str">
        <f>VLOOKUP(A683,'Anciens seuils'!$B$2:$D$786,3,FALSE)</f>
        <v>NA</v>
      </c>
      <c r="M683" s="27" t="s">
        <v>200</v>
      </c>
      <c r="N683" s="27" t="str">
        <f>VLOOKUP(A683,'Nouveaux seuils'!$B$7:$F$796,5,FALSE)</f>
        <v>NA</v>
      </c>
      <c r="O683" s="28">
        <v>5</v>
      </c>
      <c r="P683" s="28">
        <v>0.5</v>
      </c>
      <c r="Q683" s="2">
        <v>3</v>
      </c>
      <c r="R683" s="2"/>
      <c r="S683" s="26">
        <v>100</v>
      </c>
      <c r="T683" s="26" t="str">
        <f>VLOOKUP(A683,'Nouveaux seuils'!$B$7:$E$796,3,FALSE)</f>
        <v>/</v>
      </c>
      <c r="U683" s="26" t="str">
        <f>VLOOKUP(A683,'Nouveaux seuils'!$B$7:$E$796,4,FALSE)</f>
        <v>/</v>
      </c>
      <c r="V683" s="30"/>
      <c r="W683" s="27" t="s">
        <v>200</v>
      </c>
      <c r="X683" s="27"/>
      <c r="Y683" s="27"/>
    </row>
    <row r="684" spans="1:25" ht="12.75" customHeight="1">
      <c r="A684" s="2" t="str">
        <f t="shared" si="25"/>
        <v>220Rn</v>
      </c>
      <c r="B684" s="2" t="str">
        <f t="shared" si="24"/>
        <v>Rn220</v>
      </c>
      <c r="C684" s="2" t="s">
        <v>2552</v>
      </c>
      <c r="D684" s="2" t="s">
        <v>91</v>
      </c>
      <c r="E684" s="2">
        <v>220</v>
      </c>
      <c r="F684" s="2"/>
      <c r="G684" s="2"/>
      <c r="H684" s="26">
        <v>10</v>
      </c>
      <c r="I684" s="26">
        <f>VLOOKUP(A684,'Anciens seuils'!$B$2:$D$786,2,FALSE)</f>
        <v>10000000</v>
      </c>
      <c r="J684" s="26">
        <f>VLOOKUP(A684,'Nouveaux seuils'!$B$7:$C$796,2,FALSE)</f>
        <v>10000000</v>
      </c>
      <c r="K684" s="27" t="s">
        <v>200</v>
      </c>
      <c r="L684" s="27" t="str">
        <f>VLOOKUP(A684,'Anciens seuils'!$B$2:$D$786,3,FALSE)</f>
        <v>NA</v>
      </c>
      <c r="M684" s="27" t="s">
        <v>200</v>
      </c>
      <c r="N684" s="27" t="str">
        <f>VLOOKUP(A684,'Nouveaux seuils'!$B$7:$F$796,5,FALSE)</f>
        <v>NA</v>
      </c>
      <c r="O684" s="28">
        <v>50</v>
      </c>
      <c r="P684" s="28">
        <v>5</v>
      </c>
      <c r="Q684" s="2">
        <v>4</v>
      </c>
      <c r="R684" s="2" t="s">
        <v>17</v>
      </c>
      <c r="S684" s="26">
        <v>10000</v>
      </c>
      <c r="T684" s="26" t="str">
        <f>VLOOKUP(A684,'Nouveaux seuils'!$B$7:$E$796,3,FALSE)</f>
        <v>/</v>
      </c>
      <c r="U684" s="26">
        <f>VLOOKUP(A684,'Nouveaux seuils'!$B$7:$E$796,4,FALSE)</f>
        <v>10000</v>
      </c>
      <c r="V684" s="30"/>
      <c r="W684" s="27" t="s">
        <v>200</v>
      </c>
      <c r="X684" s="27"/>
      <c r="Y684" s="27"/>
    </row>
    <row r="685" spans="1:25" ht="12.75" customHeight="1">
      <c r="A685" s="2" t="str">
        <f t="shared" si="25"/>
        <v>222Fr</v>
      </c>
      <c r="B685" s="2" t="str">
        <f t="shared" si="24"/>
        <v>Fr222</v>
      </c>
      <c r="C685" s="2" t="s">
        <v>2553</v>
      </c>
      <c r="D685" s="2" t="s">
        <v>92</v>
      </c>
      <c r="E685" s="2">
        <v>222</v>
      </c>
      <c r="F685" s="2"/>
      <c r="G685" s="2"/>
      <c r="H685" s="26">
        <v>0.1</v>
      </c>
      <c r="I685" s="26">
        <f>VLOOKUP(A685,'Anciens seuils'!$B$2:$D$786,2,FALSE)</f>
        <v>100000</v>
      </c>
      <c r="J685" s="26">
        <f>VLOOKUP(A685,'Nouveaux seuils'!$B$7:$C$796,2,FALSE)</f>
        <v>100000</v>
      </c>
      <c r="K685" s="27" t="s">
        <v>200</v>
      </c>
      <c r="L685" s="27" t="str">
        <f>VLOOKUP(A685,'Anciens seuils'!$B$2:$D$786,3,FALSE)</f>
        <v>NA</v>
      </c>
      <c r="M685" s="27" t="s">
        <v>200</v>
      </c>
      <c r="N685" s="27" t="str">
        <f>VLOOKUP(A685,'Nouveaux seuils'!$B$7:$F$796,5,FALSE)</f>
        <v>NA</v>
      </c>
      <c r="O685" s="28">
        <v>5</v>
      </c>
      <c r="P685" s="28">
        <v>0.5</v>
      </c>
      <c r="Q685" s="2">
        <v>3</v>
      </c>
      <c r="R685" s="2"/>
      <c r="S685" s="26">
        <v>1000</v>
      </c>
      <c r="T685" s="26" t="str">
        <f>VLOOKUP(A685,'Nouveaux seuils'!$B$7:$E$796,3,FALSE)</f>
        <v>/</v>
      </c>
      <c r="U685" s="26" t="str">
        <f>VLOOKUP(A685,'Nouveaux seuils'!$B$7:$E$796,4,FALSE)</f>
        <v>/</v>
      </c>
      <c r="V685" s="30"/>
      <c r="W685" s="27" t="s">
        <v>200</v>
      </c>
      <c r="X685" s="27"/>
      <c r="Y685" s="27"/>
    </row>
    <row r="686" spans="1:25" ht="12.75" customHeight="1">
      <c r="A686" s="2" t="str">
        <f t="shared" si="25"/>
        <v>222Rn</v>
      </c>
      <c r="B686" s="2" t="str">
        <f t="shared" si="24"/>
        <v>Rn222</v>
      </c>
      <c r="C686" s="2" t="s">
        <v>2554</v>
      </c>
      <c r="D686" s="2" t="s">
        <v>91</v>
      </c>
      <c r="E686" s="2">
        <v>222</v>
      </c>
      <c r="F686" s="2"/>
      <c r="G686" s="2"/>
      <c r="H686" s="26">
        <v>100</v>
      </c>
      <c r="I686" s="26">
        <f>VLOOKUP(A686,'Anciens seuils'!$B$2:$D$786,2,FALSE)</f>
        <v>100000000</v>
      </c>
      <c r="J686" s="26">
        <f>VLOOKUP(A686,'Nouveaux seuils'!$B$7:$C$796,2,FALSE)</f>
        <v>100000000</v>
      </c>
      <c r="K686" s="27">
        <v>3000</v>
      </c>
      <c r="L686" s="27">
        <v>3000000000</v>
      </c>
      <c r="M686" s="27">
        <v>40000</v>
      </c>
      <c r="N686" s="27">
        <f>VLOOKUP(A686,'Nouveaux seuils'!$B$7:$F$796,5,FALSE)</f>
        <v>40000000000</v>
      </c>
      <c r="O686" s="28">
        <v>5</v>
      </c>
      <c r="P686" s="28">
        <v>0.5</v>
      </c>
      <c r="Q686" s="2">
        <v>3</v>
      </c>
      <c r="R686" s="2" t="s">
        <v>17</v>
      </c>
      <c r="S686" s="26">
        <v>10</v>
      </c>
      <c r="T686" s="26" t="str">
        <f>VLOOKUP(A686,'Nouveaux seuils'!$B$7:$E$796,3,FALSE)</f>
        <v>/</v>
      </c>
      <c r="U686" s="26">
        <f>VLOOKUP(A686,'Nouveaux seuils'!$B$7:$E$796,4,FALSE)</f>
        <v>10</v>
      </c>
      <c r="V686" s="30"/>
      <c r="W686" s="27" t="s">
        <v>129</v>
      </c>
      <c r="X686" s="27" t="s">
        <v>200</v>
      </c>
      <c r="Y686" s="27"/>
    </row>
    <row r="687" spans="1:25" ht="12.75" customHeight="1">
      <c r="A687" s="2" t="str">
        <f t="shared" si="25"/>
        <v>223Fr</v>
      </c>
      <c r="B687" s="2" t="str">
        <f t="shared" si="24"/>
        <v>Fr223</v>
      </c>
      <c r="C687" s="2" t="s">
        <v>2555</v>
      </c>
      <c r="D687" s="2" t="s">
        <v>92</v>
      </c>
      <c r="E687" s="2">
        <v>223</v>
      </c>
      <c r="F687" s="2"/>
      <c r="G687" s="2"/>
      <c r="H687" s="26">
        <v>1</v>
      </c>
      <c r="I687" s="26">
        <f>VLOOKUP(A687,'Anciens seuils'!$B$2:$D$786,2,FALSE)</f>
        <v>1000000</v>
      </c>
      <c r="J687" s="26">
        <f>VLOOKUP(A687,'Nouveaux seuils'!$B$7:$C$796,2,FALSE)</f>
        <v>1000000</v>
      </c>
      <c r="K687" s="27" t="s">
        <v>200</v>
      </c>
      <c r="L687" s="27" t="str">
        <f>VLOOKUP(A687,'Anciens seuils'!$B$2:$D$786,3,FALSE)</f>
        <v>NA</v>
      </c>
      <c r="M687" s="27" t="s">
        <v>200</v>
      </c>
      <c r="N687" s="27" t="str">
        <f>VLOOKUP(A687,'Nouveaux seuils'!$B$7:$F$796,5,FALSE)</f>
        <v>NA</v>
      </c>
      <c r="O687" s="28">
        <v>5</v>
      </c>
      <c r="P687" s="28">
        <v>0.5</v>
      </c>
      <c r="Q687" s="2">
        <v>3</v>
      </c>
      <c r="R687" s="2"/>
      <c r="S687" s="26">
        <v>100</v>
      </c>
      <c r="T687" s="26" t="str">
        <f>VLOOKUP(A687,'Nouveaux seuils'!$B$7:$E$796,3,FALSE)</f>
        <v>/</v>
      </c>
      <c r="U687" s="26" t="str">
        <f>VLOOKUP(A687,'Nouveaux seuils'!$B$7:$E$796,4,FALSE)</f>
        <v>/</v>
      </c>
      <c r="V687" s="30"/>
      <c r="W687" s="27" t="s">
        <v>200</v>
      </c>
      <c r="X687" s="27"/>
      <c r="Y687" s="27"/>
    </row>
    <row r="688" spans="1:25" ht="12.75" customHeight="1">
      <c r="A688" s="2" t="str">
        <f t="shared" si="25"/>
        <v>223Ra</v>
      </c>
      <c r="B688" s="2" t="str">
        <f t="shared" si="24"/>
        <v>Ra223</v>
      </c>
      <c r="C688" s="2" t="s">
        <v>2556</v>
      </c>
      <c r="D688" s="2" t="s">
        <v>93</v>
      </c>
      <c r="E688" s="2">
        <v>223</v>
      </c>
      <c r="F688" s="2"/>
      <c r="G688" s="2"/>
      <c r="H688" s="26">
        <v>0.1</v>
      </c>
      <c r="I688" s="26">
        <f>VLOOKUP(A688,'Anciens seuils'!$B$2:$D$786,2,FALSE)</f>
        <v>100000</v>
      </c>
      <c r="J688" s="26">
        <f>VLOOKUP(A688,'Nouveaux seuils'!$B$7:$C$796,2,FALSE)</f>
        <v>100000</v>
      </c>
      <c r="K688" s="27">
        <v>4000</v>
      </c>
      <c r="L688" s="27">
        <f>VLOOKUP(A688,'Anciens seuils'!$B$2:$D$786,3,FALSE)</f>
        <v>4000000000</v>
      </c>
      <c r="M688" s="27">
        <v>100000</v>
      </c>
      <c r="N688" s="27">
        <f>VLOOKUP(A688,'Nouveaux seuils'!$B$7:$F$796,5,FALSE)</f>
        <v>100000000000</v>
      </c>
      <c r="O688" s="28">
        <v>5.0000000000000001E-3</v>
      </c>
      <c r="P688" s="28">
        <v>5.0000000000000001E-3</v>
      </c>
      <c r="Q688" s="2">
        <v>1</v>
      </c>
      <c r="R688" s="2" t="s">
        <v>17</v>
      </c>
      <c r="S688" s="26">
        <v>100</v>
      </c>
      <c r="T688" s="26" t="str">
        <f>VLOOKUP(A688,'Nouveaux seuils'!$B$7:$E$796,3,FALSE)</f>
        <v>/</v>
      </c>
      <c r="U688" s="26">
        <f>VLOOKUP(A688,'Nouveaux seuils'!$B$7:$E$796,4,FALSE)</f>
        <v>100</v>
      </c>
      <c r="V688" s="30"/>
      <c r="W688" s="27" t="s">
        <v>129</v>
      </c>
      <c r="X688" s="27" t="s">
        <v>200</v>
      </c>
      <c r="Y688" s="27"/>
    </row>
    <row r="689" spans="1:25" ht="12.75" customHeight="1">
      <c r="A689" s="2" t="str">
        <f t="shared" si="25"/>
        <v>224Ac</v>
      </c>
      <c r="B689" s="2" t="str">
        <f t="shared" si="24"/>
        <v>Ac224</v>
      </c>
      <c r="C689" s="2" t="s">
        <v>2557</v>
      </c>
      <c r="D689" s="2" t="s">
        <v>94</v>
      </c>
      <c r="E689" s="2">
        <v>224</v>
      </c>
      <c r="F689" s="2"/>
      <c r="G689" s="2"/>
      <c r="H689" s="26">
        <v>1</v>
      </c>
      <c r="I689" s="26">
        <f>VLOOKUP(A689,'Anciens seuils'!$B$2:$D$786,2,FALSE)</f>
        <v>1000000</v>
      </c>
      <c r="J689" s="26">
        <f>VLOOKUP(A689,'Nouveaux seuils'!$B$7:$C$796,2,FALSE)</f>
        <v>1000000</v>
      </c>
      <c r="K689" s="27" t="s">
        <v>200</v>
      </c>
      <c r="L689" s="27" t="str">
        <f>VLOOKUP(A689,'Anciens seuils'!$B$2:$D$786,3,FALSE)</f>
        <v>NA</v>
      </c>
      <c r="M689" s="27" t="s">
        <v>200</v>
      </c>
      <c r="N689" s="27" t="str">
        <f>VLOOKUP(A689,'Nouveaux seuils'!$B$7:$F$796,5,FALSE)</f>
        <v>NA</v>
      </c>
      <c r="O689" s="28">
        <v>5</v>
      </c>
      <c r="P689" s="28">
        <v>0.05</v>
      </c>
      <c r="Q689" s="2">
        <v>2</v>
      </c>
      <c r="R689" s="2"/>
      <c r="S689" s="26">
        <v>100</v>
      </c>
      <c r="T689" s="26" t="str">
        <f>VLOOKUP(A689,'Nouveaux seuils'!$B$7:$E$796,3,FALSE)</f>
        <v>/</v>
      </c>
      <c r="U689" s="26" t="str">
        <f>VLOOKUP(A689,'Nouveaux seuils'!$B$7:$E$796,4,FALSE)</f>
        <v>/</v>
      </c>
      <c r="V689" s="30"/>
      <c r="W689" s="27" t="s">
        <v>200</v>
      </c>
      <c r="X689" s="27"/>
      <c r="Y689" s="27"/>
    </row>
    <row r="690" spans="1:25" ht="12.75" customHeight="1">
      <c r="A690" s="2" t="str">
        <f t="shared" si="25"/>
        <v>224Ra</v>
      </c>
      <c r="B690" s="2" t="str">
        <f t="shared" si="24"/>
        <v>Ra224</v>
      </c>
      <c r="C690" s="2" t="s">
        <v>2558</v>
      </c>
      <c r="D690" s="2" t="s">
        <v>93</v>
      </c>
      <c r="E690" s="2">
        <v>224</v>
      </c>
      <c r="F690" s="2"/>
      <c r="G690" s="2"/>
      <c r="H690" s="26">
        <v>0.1</v>
      </c>
      <c r="I690" s="26">
        <f>VLOOKUP(A690,'Anciens seuils'!$B$2:$D$786,2,FALSE)</f>
        <v>100000</v>
      </c>
      <c r="J690" s="26">
        <f>VLOOKUP(A690,'Nouveaux seuils'!$B$7:$C$796,2,FALSE)</f>
        <v>100000</v>
      </c>
      <c r="K690" s="27">
        <v>4000</v>
      </c>
      <c r="L690" s="27">
        <f>VLOOKUP(A690,'Anciens seuils'!$B$2:$D$786,3,FALSE)</f>
        <v>4000000000</v>
      </c>
      <c r="M690" s="27">
        <v>50000</v>
      </c>
      <c r="N690" s="27">
        <f>VLOOKUP(A690,'Nouveaux seuils'!$B$7:$F$796,5,FALSE)</f>
        <v>50000000000</v>
      </c>
      <c r="O690" s="28">
        <v>5</v>
      </c>
      <c r="P690" s="28">
        <v>0.05</v>
      </c>
      <c r="Q690" s="2">
        <v>2</v>
      </c>
      <c r="R690" s="2" t="s">
        <v>17</v>
      </c>
      <c r="S690" s="26">
        <v>10</v>
      </c>
      <c r="T690" s="26" t="str">
        <f>VLOOKUP(A690,'Nouveaux seuils'!$B$7:$E$796,3,FALSE)</f>
        <v>/</v>
      </c>
      <c r="U690" s="26">
        <f>VLOOKUP(A690,'Nouveaux seuils'!$B$7:$E$796,4,FALSE)</f>
        <v>10</v>
      </c>
      <c r="V690" s="30"/>
      <c r="W690" s="27" t="s">
        <v>129</v>
      </c>
      <c r="X690" s="27" t="s">
        <v>200</v>
      </c>
      <c r="Y690" s="27"/>
    </row>
    <row r="691" spans="1:25" ht="12.75" customHeight="1">
      <c r="A691" s="2" t="str">
        <f t="shared" si="25"/>
        <v>225Ac</v>
      </c>
      <c r="B691" s="2" t="str">
        <f t="shared" si="24"/>
        <v>Ac225</v>
      </c>
      <c r="C691" s="2" t="s">
        <v>2559</v>
      </c>
      <c r="D691" s="2" t="s">
        <v>94</v>
      </c>
      <c r="E691" s="2">
        <v>225</v>
      </c>
      <c r="F691" s="2"/>
      <c r="G691" s="2"/>
      <c r="H691" s="26">
        <v>0.01</v>
      </c>
      <c r="I691" s="26">
        <f>VLOOKUP(A691,'Anciens seuils'!$B$2:$D$786,2,FALSE)</f>
        <v>10000</v>
      </c>
      <c r="J691" s="26">
        <f>VLOOKUP(A691,'Nouveaux seuils'!$B$7:$C$796,2,FALSE)</f>
        <v>10000</v>
      </c>
      <c r="K691" s="27">
        <v>8000</v>
      </c>
      <c r="L691" s="27">
        <f>VLOOKUP(A691,'Anciens seuils'!$B$2:$D$786,3,FALSE)</f>
        <v>8000000000</v>
      </c>
      <c r="M691" s="27">
        <v>90000</v>
      </c>
      <c r="N691" s="27">
        <f>VLOOKUP(A691,'Nouveaux seuils'!$B$7:$F$796,5,FALSE)</f>
        <v>90000000000</v>
      </c>
      <c r="O691" s="28">
        <v>5.0000000000000001E-3</v>
      </c>
      <c r="P691" s="28">
        <v>5.0000000000000001E-3</v>
      </c>
      <c r="Q691" s="2">
        <v>1</v>
      </c>
      <c r="R691" s="2" t="s">
        <v>17</v>
      </c>
      <c r="S691" s="26">
        <v>10</v>
      </c>
      <c r="T691" s="26" t="str">
        <f>VLOOKUP(A691,'Nouveaux seuils'!$B$7:$E$796,3,FALSE)</f>
        <v>/</v>
      </c>
      <c r="U691" s="26" t="str">
        <f>VLOOKUP(A691,'Nouveaux seuils'!$B$7:$E$796,4,FALSE)</f>
        <v>/</v>
      </c>
      <c r="V691" s="30"/>
      <c r="W691" s="27" t="s">
        <v>129</v>
      </c>
      <c r="X691" s="27" t="s">
        <v>200</v>
      </c>
      <c r="Y691" s="27"/>
    </row>
    <row r="692" spans="1:25" ht="12.75" customHeight="1">
      <c r="A692" s="2" t="str">
        <f t="shared" si="25"/>
        <v>225Ra</v>
      </c>
      <c r="B692" s="2" t="str">
        <f t="shared" si="24"/>
        <v>Ra225</v>
      </c>
      <c r="C692" s="2" t="s">
        <v>2560</v>
      </c>
      <c r="D692" s="2" t="s">
        <v>93</v>
      </c>
      <c r="E692" s="2">
        <v>225</v>
      </c>
      <c r="F692" s="2"/>
      <c r="G692" s="2"/>
      <c r="H692" s="26">
        <v>0.1</v>
      </c>
      <c r="I692" s="26">
        <f>VLOOKUP(A692,'Anciens seuils'!$B$2:$D$786,2,FALSE)</f>
        <v>100000</v>
      </c>
      <c r="J692" s="26">
        <f>VLOOKUP(A692,'Nouveaux seuils'!$B$7:$C$796,2,FALSE)</f>
        <v>100000</v>
      </c>
      <c r="K692" s="27">
        <v>2000</v>
      </c>
      <c r="L692" s="27">
        <f>VLOOKUP(A692,'Anciens seuils'!$B$2:$D$786,3,FALSE)</f>
        <v>2000000000</v>
      </c>
      <c r="M692" s="27">
        <v>100000</v>
      </c>
      <c r="N692" s="27">
        <f>VLOOKUP(A692,'Nouveaux seuils'!$B$7:$F$796,5,FALSE)</f>
        <v>100000000000</v>
      </c>
      <c r="O692" s="28">
        <v>5.0000000000000001E-3</v>
      </c>
      <c r="P692" s="28">
        <v>5.0000000000000001E-3</v>
      </c>
      <c r="Q692" s="2">
        <v>1</v>
      </c>
      <c r="R692" s="2"/>
      <c r="S692" s="26">
        <v>100</v>
      </c>
      <c r="T692" s="26">
        <f>VLOOKUP(A692,'Nouveaux seuils'!$B$7:$E$796,3,FALSE)</f>
        <v>10</v>
      </c>
      <c r="U692" s="26">
        <f>VLOOKUP(A692,'Nouveaux seuils'!$B$7:$E$796,4,FALSE)</f>
        <v>100</v>
      </c>
      <c r="V692" s="30"/>
      <c r="W692" s="27" t="s">
        <v>129</v>
      </c>
      <c r="X692" s="27" t="s">
        <v>200</v>
      </c>
      <c r="Y692" s="27"/>
    </row>
    <row r="693" spans="1:25" ht="12.75" customHeight="1">
      <c r="A693" s="2" t="str">
        <f t="shared" si="25"/>
        <v>226Ac</v>
      </c>
      <c r="B693" s="2" t="str">
        <f t="shared" si="24"/>
        <v>Ac226</v>
      </c>
      <c r="C693" s="2" t="s">
        <v>2561</v>
      </c>
      <c r="D693" s="2" t="s">
        <v>94</v>
      </c>
      <c r="E693" s="2">
        <v>226</v>
      </c>
      <c r="F693" s="2"/>
      <c r="G693" s="2"/>
      <c r="H693" s="26">
        <v>0.1</v>
      </c>
      <c r="I693" s="26">
        <f>VLOOKUP(A693,'Anciens seuils'!$B$2:$D$786,2,FALSE)</f>
        <v>100000</v>
      </c>
      <c r="J693" s="26">
        <f>VLOOKUP(A693,'Nouveaux seuils'!$B$7:$C$796,2,FALSE)</f>
        <v>100000</v>
      </c>
      <c r="K693" s="27" t="s">
        <v>200</v>
      </c>
      <c r="L693" s="27" t="str">
        <f>VLOOKUP(A693,'Anciens seuils'!$B$2:$D$786,3,FALSE)</f>
        <v>NA</v>
      </c>
      <c r="M693" s="27" t="s">
        <v>200</v>
      </c>
      <c r="N693" s="27" t="str">
        <f>VLOOKUP(A693,'Nouveaux seuils'!$B$7:$F$796,5,FALSE)</f>
        <v>NA</v>
      </c>
      <c r="O693" s="28">
        <v>5</v>
      </c>
      <c r="P693" s="28">
        <v>0.05</v>
      </c>
      <c r="Q693" s="2">
        <v>2</v>
      </c>
      <c r="R693" s="2"/>
      <c r="S693" s="26">
        <v>100</v>
      </c>
      <c r="T693" s="26" t="str">
        <f>VLOOKUP(A693,'Nouveaux seuils'!$B$7:$E$796,3,FALSE)</f>
        <v>/</v>
      </c>
      <c r="U693" s="26" t="str">
        <f>VLOOKUP(A693,'Nouveaux seuils'!$B$7:$E$796,4,FALSE)</f>
        <v>/</v>
      </c>
      <c r="V693" s="30"/>
      <c r="W693" s="27" t="s">
        <v>200</v>
      </c>
      <c r="X693" s="27"/>
      <c r="Y693" s="27"/>
    </row>
    <row r="694" spans="1:25" ht="12.75" customHeight="1">
      <c r="A694" s="2" t="str">
        <f t="shared" si="25"/>
        <v>226Ra</v>
      </c>
      <c r="B694" s="2" t="str">
        <f t="shared" si="24"/>
        <v>Ra226</v>
      </c>
      <c r="C694" s="2" t="s">
        <v>2562</v>
      </c>
      <c r="D694" s="2" t="s">
        <v>93</v>
      </c>
      <c r="E694" s="2">
        <v>226</v>
      </c>
      <c r="F694" s="2"/>
      <c r="G694" s="2"/>
      <c r="H694" s="26">
        <v>0.01</v>
      </c>
      <c r="I694" s="26">
        <f>VLOOKUP(A694,'Anciens seuils'!$B$2:$D$786,2,FALSE)</f>
        <v>10000</v>
      </c>
      <c r="J694" s="26">
        <f>VLOOKUP(A694,'Nouveaux seuils'!$B$7:$C$796,2,FALSE)</f>
        <v>10000</v>
      </c>
      <c r="K694" s="27">
        <v>2000</v>
      </c>
      <c r="L694" s="27">
        <f>VLOOKUP(A694,'Anciens seuils'!$B$2:$D$786,3,FALSE)</f>
        <v>2000000000</v>
      </c>
      <c r="M694" s="27">
        <v>40000</v>
      </c>
      <c r="N694" s="27">
        <f>VLOOKUP(A694,'Nouveaux seuils'!$B$7:$F$796,5,FALSE)</f>
        <v>40000000000</v>
      </c>
      <c r="O694" s="28">
        <v>5.0000000000000001E-3</v>
      </c>
      <c r="P694" s="28">
        <v>5.0000000000000001E-3</v>
      </c>
      <c r="Q694" s="2">
        <v>1</v>
      </c>
      <c r="R694" s="2" t="s">
        <v>17</v>
      </c>
      <c r="S694" s="26">
        <v>10</v>
      </c>
      <c r="T694" s="26" t="str">
        <f>VLOOKUP(A694,'Nouveaux seuils'!$B$7:$E$796,3,FALSE)</f>
        <v>/</v>
      </c>
      <c r="U694" s="26">
        <f>VLOOKUP(A694,'Nouveaux seuils'!$B$7:$E$796,4,FALSE)</f>
        <v>10</v>
      </c>
      <c r="V694" s="30"/>
      <c r="W694" s="27" t="s">
        <v>129</v>
      </c>
      <c r="X694" s="27" t="s">
        <v>200</v>
      </c>
      <c r="Y694" s="27"/>
    </row>
    <row r="695" spans="1:25" ht="12.75" customHeight="1">
      <c r="A695" s="2" t="str">
        <f t="shared" si="25"/>
        <v>226Th</v>
      </c>
      <c r="B695" s="2" t="str">
        <f t="shared" si="24"/>
        <v>Th226</v>
      </c>
      <c r="C695" s="2" t="s">
        <v>2563</v>
      </c>
      <c r="D695" s="2" t="s">
        <v>72</v>
      </c>
      <c r="E695" s="2">
        <v>226</v>
      </c>
      <c r="F695" s="2"/>
      <c r="G695" s="2"/>
      <c r="H695" s="26">
        <v>10</v>
      </c>
      <c r="I695" s="26">
        <f>VLOOKUP(A695,'Anciens seuils'!$B$2:$D$786,2,FALSE)</f>
        <v>10000000</v>
      </c>
      <c r="J695" s="26">
        <f>VLOOKUP(A695,'Nouveaux seuils'!$B$7:$C$796,2,FALSE)</f>
        <v>10000000</v>
      </c>
      <c r="K695" s="27" t="s">
        <v>200</v>
      </c>
      <c r="L695" s="27" t="str">
        <f>VLOOKUP(A695,'Anciens seuils'!$B$2:$D$786,3,FALSE)</f>
        <v>NA</v>
      </c>
      <c r="M695" s="27" t="s">
        <v>200</v>
      </c>
      <c r="N695" s="27" t="str">
        <f>VLOOKUP(A695,'Nouveaux seuils'!$B$7:$F$796,5,FALSE)</f>
        <v>NA</v>
      </c>
      <c r="O695" s="28">
        <v>5</v>
      </c>
      <c r="P695" s="28">
        <v>0.5</v>
      </c>
      <c r="Q695" s="2">
        <v>3</v>
      </c>
      <c r="R695" s="2" t="s">
        <v>17</v>
      </c>
      <c r="S695" s="26">
        <v>1000</v>
      </c>
      <c r="T695" s="26">
        <f>VLOOKUP(A695,'Nouveaux seuils'!$B$7:$E$796,3,FALSE)</f>
        <v>1000</v>
      </c>
      <c r="U695" s="26">
        <f>VLOOKUP(A695,'Nouveaux seuils'!$B$7:$E$796,4,FALSE)</f>
        <v>1000</v>
      </c>
      <c r="V695" s="30"/>
      <c r="W695" s="27" t="s">
        <v>200</v>
      </c>
      <c r="X695" s="27"/>
      <c r="Y695" s="27"/>
    </row>
    <row r="696" spans="1:25" ht="12.75" customHeight="1">
      <c r="A696" s="2" t="str">
        <f t="shared" si="25"/>
        <v>227Ac</v>
      </c>
      <c r="B696" s="2" t="str">
        <f t="shared" si="24"/>
        <v>Ac227</v>
      </c>
      <c r="C696" s="2" t="s">
        <v>2564</v>
      </c>
      <c r="D696" s="2" t="s">
        <v>94</v>
      </c>
      <c r="E696" s="2">
        <v>227</v>
      </c>
      <c r="F696" s="2"/>
      <c r="G696" s="2"/>
      <c r="H696" s="26">
        <v>1E-3</v>
      </c>
      <c r="I696" s="26">
        <f>VLOOKUP(A696,'Anciens seuils'!$B$2:$D$786,2,FALSE)</f>
        <v>1000</v>
      </c>
      <c r="J696" s="26">
        <f>VLOOKUP(A696,'Nouveaux seuils'!$B$7:$C$796,2,FALSE)</f>
        <v>1000</v>
      </c>
      <c r="K696" s="27">
        <v>9000</v>
      </c>
      <c r="L696" s="27">
        <f>VLOOKUP(A696,'Anciens seuils'!$B$2:$D$786,3,FALSE)</f>
        <v>9000000000</v>
      </c>
      <c r="M696" s="27">
        <v>40000</v>
      </c>
      <c r="N696" s="27">
        <f>VLOOKUP(A696,'Nouveaux seuils'!$B$7:$F$796,5,FALSE)</f>
        <v>40000000000</v>
      </c>
      <c r="O696" s="28">
        <v>5.0000000000000001E-3</v>
      </c>
      <c r="P696" s="28">
        <v>5.0000000000000001E-3</v>
      </c>
      <c r="Q696" s="2">
        <v>1</v>
      </c>
      <c r="R696" s="2" t="s">
        <v>17</v>
      </c>
      <c r="S696" s="26">
        <v>0.1</v>
      </c>
      <c r="T696" s="26" t="str">
        <f>VLOOKUP(A696,'Nouveaux seuils'!$B$7:$E$796,3,FALSE)</f>
        <v>/</v>
      </c>
      <c r="U696" s="26" t="str">
        <f>VLOOKUP(A696,'Nouveaux seuils'!$B$7:$E$796,4,FALSE)</f>
        <v>/</v>
      </c>
      <c r="V696" s="30"/>
      <c r="W696" s="27" t="s">
        <v>129</v>
      </c>
      <c r="X696" s="27" t="s">
        <v>200</v>
      </c>
      <c r="Y696" s="27"/>
    </row>
    <row r="697" spans="1:25" ht="12.75" customHeight="1">
      <c r="A697" s="2" t="str">
        <f t="shared" si="25"/>
        <v>227Pa</v>
      </c>
      <c r="B697" s="2" t="str">
        <f t="shared" si="24"/>
        <v>Pa227</v>
      </c>
      <c r="C697" s="2" t="s">
        <v>2565</v>
      </c>
      <c r="D697" s="2" t="s">
        <v>95</v>
      </c>
      <c r="E697" s="2">
        <v>227</v>
      </c>
      <c r="F697" s="2"/>
      <c r="G697" s="2"/>
      <c r="H697" s="26">
        <v>1</v>
      </c>
      <c r="I697" s="26">
        <f>VLOOKUP(A697,'Anciens seuils'!$B$2:$D$786,2,FALSE)</f>
        <v>1000000</v>
      </c>
      <c r="J697" s="26">
        <f>VLOOKUP(A697,'Nouveaux seuils'!$B$7:$C$796,2,FALSE)</f>
        <v>1000000</v>
      </c>
      <c r="K697" s="27" t="s">
        <v>200</v>
      </c>
      <c r="L697" s="27" t="str">
        <f>VLOOKUP(A697,'Anciens seuils'!$B$2:$D$786,3,FALSE)</f>
        <v>NA</v>
      </c>
      <c r="M697" s="27" t="s">
        <v>200</v>
      </c>
      <c r="N697" s="27" t="str">
        <f>VLOOKUP(A697,'Nouveaux seuils'!$B$7:$F$796,5,FALSE)</f>
        <v>NA</v>
      </c>
      <c r="O697" s="28">
        <v>5</v>
      </c>
      <c r="P697" s="28">
        <v>0.05</v>
      </c>
      <c r="Q697" s="2">
        <v>2</v>
      </c>
      <c r="R697" s="2"/>
      <c r="S697" s="26">
        <v>1000</v>
      </c>
      <c r="T697" s="26" t="str">
        <f>VLOOKUP(A697,'Nouveaux seuils'!$B$7:$E$796,3,FALSE)</f>
        <v>/</v>
      </c>
      <c r="U697" s="26" t="str">
        <f>VLOOKUP(A697,'Nouveaux seuils'!$B$7:$E$796,4,FALSE)</f>
        <v>/</v>
      </c>
      <c r="V697" s="30"/>
      <c r="W697" s="27" t="s">
        <v>200</v>
      </c>
      <c r="X697" s="27"/>
      <c r="Y697" s="27"/>
    </row>
    <row r="698" spans="1:25" ht="12.75" customHeight="1">
      <c r="A698" s="2" t="str">
        <f t="shared" si="25"/>
        <v>227Ra</v>
      </c>
      <c r="B698" s="2" t="str">
        <f t="shared" si="24"/>
        <v>Ra227</v>
      </c>
      <c r="C698" s="2" t="s">
        <v>2566</v>
      </c>
      <c r="D698" s="2" t="s">
        <v>93</v>
      </c>
      <c r="E698" s="2">
        <v>227</v>
      </c>
      <c r="F698" s="2"/>
      <c r="G698" s="2"/>
      <c r="H698" s="26">
        <v>1</v>
      </c>
      <c r="I698" s="26">
        <f>VLOOKUP(A698,'Anciens seuils'!$B$2:$D$786,2,FALSE)</f>
        <v>1000000</v>
      </c>
      <c r="J698" s="26">
        <f>VLOOKUP(A698,'Nouveaux seuils'!$B$7:$C$796,2,FALSE)</f>
        <v>1000000</v>
      </c>
      <c r="K698" s="27" t="s">
        <v>200</v>
      </c>
      <c r="L698" s="27" t="str">
        <f>VLOOKUP(A698,'Anciens seuils'!$B$2:$D$786,3,FALSE)</f>
        <v>NA</v>
      </c>
      <c r="M698" s="27" t="s">
        <v>200</v>
      </c>
      <c r="N698" s="27" t="str">
        <f>VLOOKUP(A698,'Nouveaux seuils'!$B$7:$F$796,5,FALSE)</f>
        <v>NA</v>
      </c>
      <c r="O698" s="28">
        <v>50</v>
      </c>
      <c r="P698" s="28">
        <v>5</v>
      </c>
      <c r="Q698" s="2">
        <v>4</v>
      </c>
      <c r="R698" s="2"/>
      <c r="S698" s="26">
        <v>100</v>
      </c>
      <c r="T698" s="26">
        <f>VLOOKUP(A698,'Nouveaux seuils'!$B$7:$E$796,3,FALSE)</f>
        <v>100</v>
      </c>
      <c r="U698" s="26">
        <f>VLOOKUP(A698,'Nouveaux seuils'!$B$7:$E$796,4,FALSE)</f>
        <v>100</v>
      </c>
      <c r="V698" s="30"/>
      <c r="W698" s="27" t="s">
        <v>200</v>
      </c>
      <c r="X698" s="27"/>
      <c r="Y698" s="27"/>
    </row>
    <row r="699" spans="1:25" ht="12.75" customHeight="1">
      <c r="A699" s="2" t="str">
        <f t="shared" si="25"/>
        <v>227Th</v>
      </c>
      <c r="B699" s="2" t="str">
        <f t="shared" si="24"/>
        <v>Th227</v>
      </c>
      <c r="C699" s="2" t="s">
        <v>2567</v>
      </c>
      <c r="D699" s="2" t="s">
        <v>72</v>
      </c>
      <c r="E699" s="2">
        <v>227</v>
      </c>
      <c r="F699" s="2"/>
      <c r="G699" s="2"/>
      <c r="H699" s="26">
        <v>0.01</v>
      </c>
      <c r="I699" s="26">
        <f>VLOOKUP(A699,'Anciens seuils'!$B$2:$D$786,2,FALSE)</f>
        <v>10000</v>
      </c>
      <c r="J699" s="26">
        <f>VLOOKUP(A699,'Nouveaux seuils'!$B$7:$C$796,2,FALSE)</f>
        <v>10000</v>
      </c>
      <c r="K699" s="27">
        <v>100000</v>
      </c>
      <c r="L699" s="27">
        <f>VLOOKUP(A699,'Anciens seuils'!$B$2:$D$786,3,FALSE)</f>
        <v>100000000000</v>
      </c>
      <c r="M699" s="27">
        <v>80000</v>
      </c>
      <c r="N699" s="27">
        <f>VLOOKUP(A699,'Nouveaux seuils'!$B$7:$F$796,5,FALSE)</f>
        <v>80000000000</v>
      </c>
      <c r="O699" s="28">
        <v>5.0000000000000001E-3</v>
      </c>
      <c r="P699" s="28">
        <v>5.0000000000000001E-3</v>
      </c>
      <c r="Q699" s="2">
        <v>1</v>
      </c>
      <c r="R699" s="2"/>
      <c r="S699" s="26">
        <v>10</v>
      </c>
      <c r="T699" s="26" t="str">
        <f>VLOOKUP(A699,'Nouveaux seuils'!$B$7:$E$796,3,FALSE)</f>
        <v>/</v>
      </c>
      <c r="U699" s="26">
        <f>VLOOKUP(A699,'Nouveaux seuils'!$B$7:$E$796,4,FALSE)</f>
        <v>10</v>
      </c>
      <c r="V699" s="30"/>
      <c r="W699" s="27" t="s">
        <v>200</v>
      </c>
      <c r="X699" s="27" t="s">
        <v>200</v>
      </c>
      <c r="Y699" s="27"/>
    </row>
    <row r="700" spans="1:25" ht="12.75" customHeight="1">
      <c r="A700" s="2" t="str">
        <f t="shared" si="25"/>
        <v>228Ac</v>
      </c>
      <c r="B700" s="2" t="str">
        <f t="shared" si="24"/>
        <v>Ac228</v>
      </c>
      <c r="C700" s="2" t="s">
        <v>2568</v>
      </c>
      <c r="D700" s="2" t="s">
        <v>94</v>
      </c>
      <c r="E700" s="2">
        <v>228</v>
      </c>
      <c r="F700" s="2"/>
      <c r="G700" s="2"/>
      <c r="H700" s="26">
        <v>1</v>
      </c>
      <c r="I700" s="26">
        <f>VLOOKUP(A700,'Anciens seuils'!$B$2:$D$786,2,FALSE)</f>
        <v>1000000</v>
      </c>
      <c r="J700" s="26">
        <f>VLOOKUP(A700,'Nouveaux seuils'!$B$7:$C$796,2,FALSE)</f>
        <v>1000000</v>
      </c>
      <c r="K700" s="27">
        <v>6000</v>
      </c>
      <c r="L700" s="27">
        <f>VLOOKUP(A700,'Anciens seuils'!$B$2:$D$786,3,FALSE)</f>
        <v>6000000000</v>
      </c>
      <c r="M700" s="27">
        <v>30000</v>
      </c>
      <c r="N700" s="27">
        <f>VLOOKUP(A700,'Nouveaux seuils'!$B$7:$F$796,5,FALSE)</f>
        <v>30000000000</v>
      </c>
      <c r="O700" s="28">
        <v>5</v>
      </c>
      <c r="P700" s="28">
        <v>0.05</v>
      </c>
      <c r="Q700" s="2">
        <v>2</v>
      </c>
      <c r="R700" s="2"/>
      <c r="S700" s="26">
        <v>10</v>
      </c>
      <c r="T700" s="26" t="str">
        <f>VLOOKUP(A700,'Nouveaux seuils'!$B$7:$E$796,3,FALSE)</f>
        <v>/</v>
      </c>
      <c r="U700" s="26">
        <f>VLOOKUP(A700,'Nouveaux seuils'!$B$7:$E$796,4,FALSE)</f>
        <v>10</v>
      </c>
      <c r="V700" s="30"/>
      <c r="W700" s="27" t="s">
        <v>200</v>
      </c>
      <c r="X700" s="27" t="s">
        <v>200</v>
      </c>
      <c r="Y700" s="27"/>
    </row>
    <row r="701" spans="1:25" ht="12.75" customHeight="1">
      <c r="A701" s="2" t="str">
        <f t="shared" si="25"/>
        <v>228Pa</v>
      </c>
      <c r="B701" s="2" t="str">
        <f t="shared" si="24"/>
        <v>Pa228</v>
      </c>
      <c r="C701" s="2" t="s">
        <v>2569</v>
      </c>
      <c r="D701" s="2" t="s">
        <v>95</v>
      </c>
      <c r="E701" s="2">
        <v>228</v>
      </c>
      <c r="F701" s="2"/>
      <c r="G701" s="2"/>
      <c r="H701" s="26">
        <v>1</v>
      </c>
      <c r="I701" s="26">
        <f>VLOOKUP(A701,'Anciens seuils'!$B$2:$D$786,2,FALSE)</f>
        <v>1000000</v>
      </c>
      <c r="J701" s="26">
        <f>VLOOKUP(A701,'Nouveaux seuils'!$B$7:$C$796,2,FALSE)</f>
        <v>1000000</v>
      </c>
      <c r="K701" s="27" t="s">
        <v>200</v>
      </c>
      <c r="L701" s="27" t="str">
        <f>VLOOKUP(A701,'Anciens seuils'!$B$2:$D$786,3,FALSE)</f>
        <v>NA</v>
      </c>
      <c r="M701" s="27" t="s">
        <v>200</v>
      </c>
      <c r="N701" s="27" t="str">
        <f>VLOOKUP(A701,'Nouveaux seuils'!$B$7:$F$796,5,FALSE)</f>
        <v>NA</v>
      </c>
      <c r="O701" s="28">
        <v>5</v>
      </c>
      <c r="P701" s="28">
        <v>0.05</v>
      </c>
      <c r="Q701" s="2">
        <v>2</v>
      </c>
      <c r="R701" s="2"/>
      <c r="S701" s="26">
        <v>10</v>
      </c>
      <c r="T701" s="26" t="str">
        <f>VLOOKUP(A701,'Nouveaux seuils'!$B$7:$E$796,3,FALSE)</f>
        <v>/</v>
      </c>
      <c r="U701" s="26" t="str">
        <f>VLOOKUP(A701,'Nouveaux seuils'!$B$7:$E$796,4,FALSE)</f>
        <v>/</v>
      </c>
      <c r="V701" s="30"/>
      <c r="W701" s="27" t="s">
        <v>200</v>
      </c>
      <c r="X701" s="27"/>
      <c r="Y701" s="27"/>
    </row>
    <row r="702" spans="1:25" ht="12.75" customHeight="1">
      <c r="A702" s="2" t="str">
        <f t="shared" si="25"/>
        <v>228Ra</v>
      </c>
      <c r="B702" s="2" t="str">
        <f t="shared" si="24"/>
        <v>Ra228</v>
      </c>
      <c r="C702" s="2" t="s">
        <v>2570</v>
      </c>
      <c r="D702" s="2" t="s">
        <v>93</v>
      </c>
      <c r="E702" s="2">
        <v>228</v>
      </c>
      <c r="F702" s="2"/>
      <c r="G702" s="2"/>
      <c r="H702" s="26">
        <v>0.1</v>
      </c>
      <c r="I702" s="26">
        <f>VLOOKUP(A702,'Anciens seuils'!$B$2:$D$786,2,FALSE)</f>
        <v>100000</v>
      </c>
      <c r="J702" s="26">
        <f>VLOOKUP(A702,'Nouveaux seuils'!$B$7:$C$796,2,FALSE)</f>
        <v>100000</v>
      </c>
      <c r="K702" s="27">
        <v>6000</v>
      </c>
      <c r="L702" s="27">
        <f>VLOOKUP(A702,'Anciens seuils'!$B$2:$D$786,3,FALSE)</f>
        <v>6000000000</v>
      </c>
      <c r="M702" s="27">
        <v>30000</v>
      </c>
      <c r="N702" s="27">
        <f>VLOOKUP(A702,'Nouveaux seuils'!$B$7:$F$796,5,FALSE)</f>
        <v>30000000000</v>
      </c>
      <c r="O702" s="28">
        <v>5.0000000000000001E-3</v>
      </c>
      <c r="P702" s="28">
        <v>5.0000000000000001E-3</v>
      </c>
      <c r="Q702" s="2">
        <v>1</v>
      </c>
      <c r="R702" s="2" t="s">
        <v>17</v>
      </c>
      <c r="S702" s="26">
        <v>10</v>
      </c>
      <c r="T702" s="26" t="str">
        <f>VLOOKUP(A702,'Nouveaux seuils'!$B$7:$E$796,3,FALSE)</f>
        <v>/</v>
      </c>
      <c r="U702" s="26">
        <f>VLOOKUP(A702,'Nouveaux seuils'!$B$7:$E$796,4,FALSE)</f>
        <v>10</v>
      </c>
      <c r="V702" s="30"/>
      <c r="W702" s="27" t="s">
        <v>129</v>
      </c>
      <c r="X702" s="27" t="s">
        <v>200</v>
      </c>
      <c r="Y702" s="27"/>
    </row>
    <row r="703" spans="1:25" ht="12.75" customHeight="1">
      <c r="A703" s="2" t="str">
        <f t="shared" si="25"/>
        <v>228Th</v>
      </c>
      <c r="B703" s="2" t="str">
        <f t="shared" si="24"/>
        <v>Th228</v>
      </c>
      <c r="C703" s="2" t="s">
        <v>2571</v>
      </c>
      <c r="D703" s="2" t="s">
        <v>72</v>
      </c>
      <c r="E703" s="2">
        <v>228</v>
      </c>
      <c r="F703" s="2"/>
      <c r="G703" s="2"/>
      <c r="H703" s="26">
        <v>0.01</v>
      </c>
      <c r="I703" s="26">
        <f>VLOOKUP(A703,'Anciens seuils'!$B$2:$D$786,2,FALSE)</f>
        <v>10000</v>
      </c>
      <c r="J703" s="26">
        <f>VLOOKUP(A703,'Nouveaux seuils'!$B$7:$C$796,2,FALSE)</f>
        <v>10000</v>
      </c>
      <c r="K703" s="27">
        <v>5000</v>
      </c>
      <c r="L703" s="27">
        <v>5000000000</v>
      </c>
      <c r="M703" s="27">
        <v>40000</v>
      </c>
      <c r="N703" s="27">
        <f>VLOOKUP(A703,'Nouveaux seuils'!$B$7:$F$796,5,FALSE)</f>
        <v>40000000000</v>
      </c>
      <c r="O703" s="28">
        <v>5.0000000000000001E-3</v>
      </c>
      <c r="P703" s="28">
        <v>5.0000000000000001E-3</v>
      </c>
      <c r="Q703" s="2">
        <v>1</v>
      </c>
      <c r="R703" s="2" t="s">
        <v>17</v>
      </c>
      <c r="S703" s="26">
        <v>1</v>
      </c>
      <c r="T703" s="26" t="str">
        <f>VLOOKUP(A703,'Nouveaux seuils'!$B$7:$E$796,3,FALSE)</f>
        <v>/</v>
      </c>
      <c r="U703" s="26">
        <f>VLOOKUP(A703,'Nouveaux seuils'!$B$7:$E$796,4,FALSE)</f>
        <v>1</v>
      </c>
      <c r="V703" s="30"/>
      <c r="W703" s="27" t="s">
        <v>129</v>
      </c>
      <c r="X703" s="27" t="s">
        <v>200</v>
      </c>
      <c r="Y703" s="27"/>
    </row>
    <row r="704" spans="1:25" ht="12.75" customHeight="1">
      <c r="A704" s="2" t="str">
        <f t="shared" si="25"/>
        <v>229Th</v>
      </c>
      <c r="B704" s="2" t="str">
        <f t="shared" si="24"/>
        <v>Th229</v>
      </c>
      <c r="C704" s="2" t="s">
        <v>2572</v>
      </c>
      <c r="D704" s="2" t="s">
        <v>72</v>
      </c>
      <c r="E704" s="2">
        <v>229</v>
      </c>
      <c r="F704" s="2"/>
      <c r="G704" s="2"/>
      <c r="H704" s="26">
        <v>1E-3</v>
      </c>
      <c r="I704" s="26">
        <f>VLOOKUP(A704,'Anciens seuils'!$B$2:$D$786,2,FALSE)</f>
        <v>1000</v>
      </c>
      <c r="J704" s="26">
        <f>VLOOKUP(A704,'Nouveaux seuils'!$B$7:$C$796,2,FALSE)</f>
        <v>1000</v>
      </c>
      <c r="K704" s="27">
        <v>50000</v>
      </c>
      <c r="L704" s="27">
        <f>VLOOKUP(A704,'Anciens seuils'!$B$2:$D$786,3,FALSE)</f>
        <v>50000000000</v>
      </c>
      <c r="M704" s="27">
        <v>10000</v>
      </c>
      <c r="N704" s="27">
        <f>VLOOKUP(A704,'Nouveaux seuils'!$B$7:$F$796,5,FALSE)</f>
        <v>10000000000</v>
      </c>
      <c r="O704" s="28">
        <v>5.0000000000000001E-3</v>
      </c>
      <c r="P704" s="28">
        <v>5.0000000000000001E-3</v>
      </c>
      <c r="Q704" s="2">
        <v>1</v>
      </c>
      <c r="R704" s="2" t="s">
        <v>17</v>
      </c>
      <c r="S704" s="26">
        <v>1</v>
      </c>
      <c r="T704" s="26">
        <f>VLOOKUP(A704,'Nouveaux seuils'!$B$7:$E$796,3,FALSE)</f>
        <v>0.1</v>
      </c>
      <c r="U704" s="26">
        <f>VLOOKUP(A704,'Nouveaux seuils'!$B$7:$E$796,4,FALSE)</f>
        <v>1</v>
      </c>
      <c r="V704" s="30"/>
      <c r="W704" s="27" t="s">
        <v>200</v>
      </c>
      <c r="X704" s="27" t="s">
        <v>200</v>
      </c>
      <c r="Y704" s="27"/>
    </row>
    <row r="705" spans="1:25" ht="12.75" customHeight="1">
      <c r="A705" s="2" t="str">
        <f t="shared" si="25"/>
        <v>230Pa</v>
      </c>
      <c r="B705" s="2" t="str">
        <f t="shared" si="24"/>
        <v>Pa230</v>
      </c>
      <c r="C705" s="2" t="s">
        <v>2573</v>
      </c>
      <c r="D705" s="2" t="s">
        <v>95</v>
      </c>
      <c r="E705" s="2">
        <v>230</v>
      </c>
      <c r="F705" s="2"/>
      <c r="G705" s="2"/>
      <c r="H705" s="26">
        <v>1</v>
      </c>
      <c r="I705" s="26">
        <f>VLOOKUP(A705,'Anciens seuils'!$B$2:$D$786,2,FALSE)</f>
        <v>1000000</v>
      </c>
      <c r="J705" s="26">
        <f>VLOOKUP(A705,'Nouveaux seuils'!$B$7:$C$796,2,FALSE)</f>
        <v>1000000</v>
      </c>
      <c r="K705" s="27">
        <v>20000</v>
      </c>
      <c r="L705" s="27">
        <v>20000000000</v>
      </c>
      <c r="M705" s="27">
        <v>100000</v>
      </c>
      <c r="N705" s="27">
        <f>VLOOKUP(A705,'Nouveaux seuils'!$B$7:$F$796,5,FALSE)</f>
        <v>100000000000</v>
      </c>
      <c r="O705" s="28">
        <v>5</v>
      </c>
      <c r="P705" s="28">
        <v>0.05</v>
      </c>
      <c r="Q705" s="2">
        <v>2</v>
      </c>
      <c r="R705" s="2"/>
      <c r="S705" s="26">
        <v>10</v>
      </c>
      <c r="T705" s="26">
        <f>VLOOKUP(A705,'Nouveaux seuils'!$B$7:$E$796,3,FALSE)</f>
        <v>10</v>
      </c>
      <c r="U705" s="26">
        <f>VLOOKUP(A705,'Nouveaux seuils'!$B$7:$E$796,4,FALSE)</f>
        <v>10</v>
      </c>
      <c r="V705" s="30"/>
      <c r="W705" s="27" t="s">
        <v>129</v>
      </c>
      <c r="X705" s="27" t="s">
        <v>200</v>
      </c>
      <c r="Y705" s="27"/>
    </row>
    <row r="706" spans="1:25" ht="12.75" customHeight="1">
      <c r="A706" s="2" t="str">
        <f t="shared" si="25"/>
        <v>230Th</v>
      </c>
      <c r="B706" s="2" t="str">
        <f t="shared" ref="B706:B769" si="26">TRIM($D706&amp;$E706&amp;" " &amp;$F706&amp;" " &amp;$G706)</f>
        <v>Th230</v>
      </c>
      <c r="C706" s="2" t="s">
        <v>2574</v>
      </c>
      <c r="D706" s="2" t="s">
        <v>72</v>
      </c>
      <c r="E706" s="2">
        <v>230</v>
      </c>
      <c r="F706" s="2"/>
      <c r="G706" s="2"/>
      <c r="H706" s="26">
        <v>0.01</v>
      </c>
      <c r="I706" s="26">
        <f>VLOOKUP(A706,'Anciens seuils'!$B$2:$D$786,2,FALSE)</f>
        <v>10000</v>
      </c>
      <c r="J706" s="26">
        <f>VLOOKUP(A706,'Nouveaux seuils'!$B$7:$C$796,2,FALSE)</f>
        <v>10000</v>
      </c>
      <c r="K706" s="27">
        <v>100000</v>
      </c>
      <c r="L706" s="27">
        <f>VLOOKUP(A706,'Anciens seuils'!$B$2:$D$786,3,FALSE)</f>
        <v>100000000000</v>
      </c>
      <c r="M706" s="27">
        <v>70000</v>
      </c>
      <c r="N706" s="27">
        <f>VLOOKUP(A706,'Nouveaux seuils'!$B$7:$F$796,5,FALSE)</f>
        <v>70000000000</v>
      </c>
      <c r="O706" s="28">
        <v>5.0000000000000001E-3</v>
      </c>
      <c r="P706" s="28">
        <v>5.0000000000000001E-3</v>
      </c>
      <c r="Q706" s="2">
        <v>1</v>
      </c>
      <c r="R706" s="2"/>
      <c r="S706" s="26">
        <v>1</v>
      </c>
      <c r="T706" s="26" t="str">
        <f>VLOOKUP(A706,'Nouveaux seuils'!$B$7:$E$796,3,FALSE)</f>
        <v>/</v>
      </c>
      <c r="U706" s="26">
        <f>VLOOKUP(A706,'Nouveaux seuils'!$B$7:$E$796,4,FALSE)</f>
        <v>1</v>
      </c>
      <c r="V706" s="30"/>
      <c r="W706" s="27" t="s">
        <v>200</v>
      </c>
      <c r="X706" s="27" t="s">
        <v>151</v>
      </c>
      <c r="Y706" s="27"/>
    </row>
    <row r="707" spans="1:25" ht="12.75" customHeight="1">
      <c r="A707" s="2" t="str">
        <f t="shared" si="25"/>
        <v>230U</v>
      </c>
      <c r="B707" s="2" t="str">
        <f t="shared" si="26"/>
        <v>U230</v>
      </c>
      <c r="C707" s="2" t="s">
        <v>2575</v>
      </c>
      <c r="D707" s="2" t="s">
        <v>96</v>
      </c>
      <c r="E707" s="2">
        <v>230</v>
      </c>
      <c r="F707" s="2"/>
      <c r="G707" s="2"/>
      <c r="H707" s="26">
        <v>0.1</v>
      </c>
      <c r="I707" s="26">
        <f>VLOOKUP(A707,'Anciens seuils'!$B$2:$D$786,2,FALSE)</f>
        <v>100000</v>
      </c>
      <c r="J707" s="26">
        <f>VLOOKUP(A707,'Nouveaux seuils'!$B$7:$C$796,2,FALSE)</f>
        <v>100000</v>
      </c>
      <c r="K707" s="27">
        <v>400000</v>
      </c>
      <c r="L707" s="27">
        <v>400000000000</v>
      </c>
      <c r="M707" s="27">
        <v>40000</v>
      </c>
      <c r="N707" s="27">
        <f>VLOOKUP(A707,'Nouveaux seuils'!$B$7:$F$796,5,FALSE)</f>
        <v>40000000000</v>
      </c>
      <c r="O707" s="28">
        <v>5.0000000000000001E-3</v>
      </c>
      <c r="P707" s="28">
        <v>5.0000000000000001E-3</v>
      </c>
      <c r="Q707" s="2">
        <v>1</v>
      </c>
      <c r="R707" s="2" t="s">
        <v>17</v>
      </c>
      <c r="S707" s="26">
        <v>10</v>
      </c>
      <c r="T707" s="26">
        <f>VLOOKUP(A707,'Nouveaux seuils'!$B$7:$E$796,3,FALSE)</f>
        <v>10</v>
      </c>
      <c r="U707" s="26">
        <f>VLOOKUP(A707,'Nouveaux seuils'!$B$7:$E$796,4,FALSE)</f>
        <v>10</v>
      </c>
      <c r="V707" s="30"/>
      <c r="W707" s="27" t="s">
        <v>109</v>
      </c>
      <c r="X707" s="27" t="s">
        <v>200</v>
      </c>
      <c r="Y707" s="27"/>
    </row>
    <row r="708" spans="1:25" ht="12.75" customHeight="1">
      <c r="A708" s="2" t="str">
        <f t="shared" si="25"/>
        <v>231Pa</v>
      </c>
      <c r="B708" s="2" t="str">
        <f t="shared" si="26"/>
        <v>Pa231</v>
      </c>
      <c r="C708" s="2" t="s">
        <v>2576</v>
      </c>
      <c r="D708" s="2" t="s">
        <v>95</v>
      </c>
      <c r="E708" s="2">
        <v>231</v>
      </c>
      <c r="F708" s="2"/>
      <c r="G708" s="2"/>
      <c r="H708" s="26">
        <v>1E-3</v>
      </c>
      <c r="I708" s="26">
        <f>VLOOKUP(A708,'Anciens seuils'!$B$2:$D$786,2,FALSE)</f>
        <v>1000</v>
      </c>
      <c r="J708" s="26">
        <f>VLOOKUP(A708,'Nouveaux seuils'!$B$7:$C$796,2,FALSE)</f>
        <v>1000</v>
      </c>
      <c r="K708" s="27">
        <v>40000</v>
      </c>
      <c r="L708" s="27">
        <f>VLOOKUP(A708,'Anciens seuils'!$B$2:$D$786,3,FALSE)</f>
        <v>40000000000</v>
      </c>
      <c r="M708" s="27">
        <v>60000</v>
      </c>
      <c r="N708" s="27">
        <f>VLOOKUP(A708,'Nouveaux seuils'!$B$7:$F$796,5,FALSE)</f>
        <v>60000000000</v>
      </c>
      <c r="O708" s="28">
        <v>5.0000000000000001E-3</v>
      </c>
      <c r="P708" s="28">
        <v>5.0000000000000001E-3</v>
      </c>
      <c r="Q708" s="2">
        <v>1</v>
      </c>
      <c r="R708" s="2"/>
      <c r="S708" s="26">
        <v>1</v>
      </c>
      <c r="T708" s="26" t="str">
        <f>VLOOKUP(A708,'Nouveaux seuils'!$B$7:$E$796,3,FALSE)</f>
        <v>/</v>
      </c>
      <c r="U708" s="26">
        <f>VLOOKUP(A708,'Nouveaux seuils'!$B$7:$E$796,4,FALSE)</f>
        <v>1</v>
      </c>
      <c r="V708" s="30"/>
      <c r="W708" s="27" t="s">
        <v>200</v>
      </c>
      <c r="X708" s="27" t="s">
        <v>200</v>
      </c>
      <c r="Y708" s="27"/>
    </row>
    <row r="709" spans="1:25" ht="12.75" customHeight="1">
      <c r="A709" s="2" t="str">
        <f t="shared" si="25"/>
        <v>231Th</v>
      </c>
      <c r="B709" s="2" t="str">
        <f t="shared" si="26"/>
        <v>Th231</v>
      </c>
      <c r="C709" s="2" t="s">
        <v>2577</v>
      </c>
      <c r="D709" s="2" t="s">
        <v>72</v>
      </c>
      <c r="E709" s="2">
        <v>231</v>
      </c>
      <c r="F709" s="2"/>
      <c r="G709" s="2"/>
      <c r="H709" s="26">
        <v>10</v>
      </c>
      <c r="I709" s="26">
        <f>VLOOKUP(A709,'Anciens seuils'!$B$2:$D$786,2,FALSE)</f>
        <v>10000000</v>
      </c>
      <c r="J709" s="26">
        <f>VLOOKUP(A709,'Nouveaux seuils'!$B$7:$C$796,2,FALSE)</f>
        <v>10000000</v>
      </c>
      <c r="K709" s="27">
        <v>400000</v>
      </c>
      <c r="L709" s="27">
        <f>VLOOKUP(A709,'Anciens seuils'!$B$2:$D$786,3,FALSE)</f>
        <v>400000000000</v>
      </c>
      <c r="M709" s="27">
        <v>10000000</v>
      </c>
      <c r="N709" s="27">
        <f>VLOOKUP(A709,'Nouveaux seuils'!$B$7:$F$796,5,FALSE)</f>
        <v>10000000000000</v>
      </c>
      <c r="O709" s="28">
        <v>5</v>
      </c>
      <c r="P709" s="28">
        <v>0.5</v>
      </c>
      <c r="Q709" s="2">
        <v>3</v>
      </c>
      <c r="R709" s="2"/>
      <c r="S709" s="26">
        <v>1000</v>
      </c>
      <c r="T709" s="26" t="str">
        <f>VLOOKUP(A709,'Nouveaux seuils'!$B$7:$E$796,3,FALSE)</f>
        <v>/</v>
      </c>
      <c r="U709" s="26">
        <f>VLOOKUP(A709,'Nouveaux seuils'!$B$7:$E$796,4,FALSE)</f>
        <v>1000</v>
      </c>
      <c r="V709" s="30"/>
      <c r="W709" s="27" t="s">
        <v>200</v>
      </c>
      <c r="X709" s="27" t="s">
        <v>200</v>
      </c>
      <c r="Y709" s="27"/>
    </row>
    <row r="710" spans="1:25" ht="12.75" customHeight="1">
      <c r="A710" s="2" t="str">
        <f t="shared" si="25"/>
        <v>231U</v>
      </c>
      <c r="B710" s="2" t="str">
        <f t="shared" si="26"/>
        <v>U231</v>
      </c>
      <c r="C710" s="2" t="s">
        <v>2578</v>
      </c>
      <c r="D710" s="2" t="s">
        <v>96</v>
      </c>
      <c r="E710" s="2">
        <v>231</v>
      </c>
      <c r="F710" s="2"/>
      <c r="G710" s="2"/>
      <c r="H710" s="26">
        <v>10</v>
      </c>
      <c r="I710" s="26">
        <f>VLOOKUP(A710,'Anciens seuils'!$B$2:$D$786,2,FALSE)</f>
        <v>10000000</v>
      </c>
      <c r="J710" s="26">
        <f>VLOOKUP(A710,'Nouveaux seuils'!$B$7:$C$796,2,FALSE)</f>
        <v>10000000</v>
      </c>
      <c r="K710" s="27" t="s">
        <v>200</v>
      </c>
      <c r="L710" s="27" t="str">
        <f>VLOOKUP(A710,'Anciens seuils'!$B$2:$D$786,3,FALSE)</f>
        <v>NA</v>
      </c>
      <c r="M710" s="27" t="s">
        <v>200</v>
      </c>
      <c r="N710" s="27" t="str">
        <f>VLOOKUP(A710,'Nouveaux seuils'!$B$7:$F$796,5,FALSE)</f>
        <v>NA</v>
      </c>
      <c r="O710" s="28">
        <v>5</v>
      </c>
      <c r="P710" s="28">
        <v>0.5</v>
      </c>
      <c r="Q710" s="2">
        <v>3</v>
      </c>
      <c r="R710" s="2"/>
      <c r="S710" s="26">
        <v>100</v>
      </c>
      <c r="T710" s="26">
        <f>VLOOKUP(A710,'Nouveaux seuils'!$B$7:$E$796,3,FALSE)</f>
        <v>100</v>
      </c>
      <c r="U710" s="26">
        <f>VLOOKUP(A710,'Nouveaux seuils'!$B$7:$E$796,4,FALSE)</f>
        <v>100</v>
      </c>
      <c r="V710" s="30"/>
      <c r="W710" s="27" t="s">
        <v>200</v>
      </c>
      <c r="X710" s="27"/>
      <c r="Y710" s="27"/>
    </row>
    <row r="711" spans="1:25" ht="12.75" customHeight="1">
      <c r="A711" s="2" t="str">
        <f t="shared" si="25"/>
        <v>232Np</v>
      </c>
      <c r="B711" s="2" t="str">
        <f t="shared" si="26"/>
        <v>Np232</v>
      </c>
      <c r="C711" s="2" t="s">
        <v>2579</v>
      </c>
      <c r="D711" s="2" t="s">
        <v>97</v>
      </c>
      <c r="E711" s="2">
        <v>232</v>
      </c>
      <c r="F711" s="2"/>
      <c r="G711" s="2"/>
      <c r="H711" s="26">
        <v>1</v>
      </c>
      <c r="I711" s="26">
        <f>VLOOKUP(A711,'Anciens seuils'!$B$2:$D$786,2,FALSE)</f>
        <v>1000000</v>
      </c>
      <c r="J711" s="26">
        <f>VLOOKUP(A711,'Nouveaux seuils'!$B$7:$C$796,2,FALSE)</f>
        <v>1000000</v>
      </c>
      <c r="K711" s="27" t="s">
        <v>200</v>
      </c>
      <c r="L711" s="27" t="str">
        <f>VLOOKUP(A711,'Anciens seuils'!$B$2:$D$786,3,FALSE)</f>
        <v>NA</v>
      </c>
      <c r="M711" s="27" t="s">
        <v>200</v>
      </c>
      <c r="N711" s="27" t="str">
        <f>VLOOKUP(A711,'Nouveaux seuils'!$B$7:$F$796,5,FALSE)</f>
        <v>NA</v>
      </c>
      <c r="O711" s="28">
        <v>5</v>
      </c>
      <c r="P711" s="28">
        <v>0.5</v>
      </c>
      <c r="Q711" s="2">
        <v>3</v>
      </c>
      <c r="R711" s="2"/>
      <c r="S711" s="26">
        <v>10</v>
      </c>
      <c r="T711" s="26" t="str">
        <f>VLOOKUP(A711,'Nouveaux seuils'!$B$7:$E$796,3,FALSE)</f>
        <v>/</v>
      </c>
      <c r="U711" s="26" t="str">
        <f>VLOOKUP(A711,'Nouveaux seuils'!$B$7:$E$796,4,FALSE)</f>
        <v>/</v>
      </c>
      <c r="V711" s="30"/>
      <c r="W711" s="27" t="s">
        <v>200</v>
      </c>
      <c r="X711" s="27"/>
      <c r="Y711" s="27"/>
    </row>
    <row r="712" spans="1:25" ht="12.75" customHeight="1">
      <c r="A712" s="2" t="str">
        <f t="shared" si="25"/>
        <v>232Pa</v>
      </c>
      <c r="B712" s="2" t="str">
        <f t="shared" si="26"/>
        <v>Pa232</v>
      </c>
      <c r="C712" s="2" t="s">
        <v>2580</v>
      </c>
      <c r="D712" s="2" t="s">
        <v>95</v>
      </c>
      <c r="E712" s="2">
        <v>232</v>
      </c>
      <c r="F712" s="2"/>
      <c r="G712" s="2"/>
      <c r="H712" s="26">
        <v>1</v>
      </c>
      <c r="I712" s="26">
        <f>VLOOKUP(A712,'Anciens seuils'!$B$2:$D$786,2,FALSE)</f>
        <v>1000000</v>
      </c>
      <c r="J712" s="26">
        <f>VLOOKUP(A712,'Nouveaux seuils'!$B$7:$C$796,2,FALSE)</f>
        <v>1000000</v>
      </c>
      <c r="K712" s="27" t="s">
        <v>200</v>
      </c>
      <c r="L712" s="27" t="str">
        <f>VLOOKUP(A712,'Anciens seuils'!$B$2:$D$786,3,FALSE)</f>
        <v>NA</v>
      </c>
      <c r="M712" s="27" t="s">
        <v>200</v>
      </c>
      <c r="N712" s="27" t="str">
        <f>VLOOKUP(A712,'Nouveaux seuils'!$B$7:$F$796,5,FALSE)</f>
        <v>NA</v>
      </c>
      <c r="O712" s="28">
        <v>5</v>
      </c>
      <c r="P712" s="28">
        <v>0.05</v>
      </c>
      <c r="Q712" s="2">
        <v>2</v>
      </c>
      <c r="R712" s="2"/>
      <c r="S712" s="26">
        <v>10</v>
      </c>
      <c r="T712" s="26" t="str">
        <f>VLOOKUP(A712,'Nouveaux seuils'!$B$7:$E$796,3,FALSE)</f>
        <v>/</v>
      </c>
      <c r="U712" s="26" t="str">
        <f>VLOOKUP(A712,'Nouveaux seuils'!$B$7:$E$796,4,FALSE)</f>
        <v>/</v>
      </c>
      <c r="V712" s="30"/>
      <c r="W712" s="27" t="s">
        <v>200</v>
      </c>
      <c r="X712" s="27"/>
      <c r="Y712" s="27"/>
    </row>
    <row r="713" spans="1:25" ht="12.75" customHeight="1">
      <c r="A713" s="2" t="str">
        <f t="shared" si="25"/>
        <v>232Th sec</v>
      </c>
      <c r="B713" s="2" t="str">
        <f t="shared" si="26"/>
        <v>Th232 sec</v>
      </c>
      <c r="C713" s="2" t="s">
        <v>2581</v>
      </c>
      <c r="D713" s="2" t="s">
        <v>72</v>
      </c>
      <c r="E713" s="2">
        <v>232</v>
      </c>
      <c r="F713" s="2" t="s">
        <v>162</v>
      </c>
      <c r="G713" s="2"/>
      <c r="H713" s="26">
        <v>1E-3</v>
      </c>
      <c r="I713" s="26">
        <f>VLOOKUP(A713,'Anciens seuils'!$B$2:$D$786,2,FALSE)</f>
        <v>1000</v>
      </c>
      <c r="J713" s="26">
        <f>VLOOKUP(A713,'Nouveaux seuils'!$B$7:$C$796,2,FALSE)</f>
        <v>1000</v>
      </c>
      <c r="K713" s="27" t="s">
        <v>200</v>
      </c>
      <c r="L713" s="27" t="str">
        <f>VLOOKUP(A713,'Anciens seuils'!$B$2:$D$786,3,FALSE)</f>
        <v>NA</v>
      </c>
      <c r="M713" s="27" t="s">
        <v>200</v>
      </c>
      <c r="N713" s="27" t="str">
        <f>VLOOKUP(A713,'Nouveaux seuils'!$B$7:$F$796,5,FALSE)</f>
        <v>NA</v>
      </c>
      <c r="O713" s="28" t="s">
        <v>200</v>
      </c>
      <c r="P713" s="28" t="s">
        <v>200</v>
      </c>
      <c r="Q713" s="13" t="s">
        <v>176</v>
      </c>
      <c r="R713" s="2"/>
      <c r="S713" s="26">
        <v>1</v>
      </c>
      <c r="T713" s="26" t="str">
        <f>VLOOKUP(A713,'Nouveaux seuils'!$B$7:$E$796,3,FALSE)</f>
        <v>/</v>
      </c>
      <c r="U713" s="26" t="str">
        <f>VLOOKUP(A713,'Nouveaux seuils'!$B$7:$E$796,4,FALSE)</f>
        <v>/</v>
      </c>
      <c r="V713" s="30"/>
      <c r="W713" s="27"/>
      <c r="X713" s="27"/>
      <c r="Y713" s="27"/>
    </row>
    <row r="714" spans="1:25" ht="12.75" customHeight="1">
      <c r="A714" s="2" t="str">
        <f t="shared" si="25"/>
        <v>232Th</v>
      </c>
      <c r="B714" s="2" t="str">
        <f t="shared" si="26"/>
        <v>Th232</v>
      </c>
      <c r="C714" s="2" t="s">
        <v>2582</v>
      </c>
      <c r="D714" s="2" t="s">
        <v>72</v>
      </c>
      <c r="E714" s="2">
        <v>232</v>
      </c>
      <c r="F714" s="2"/>
      <c r="G714" s="2"/>
      <c r="H714" s="26">
        <v>0.01</v>
      </c>
      <c r="I714" s="26">
        <f>VLOOKUP(A714,'Anciens seuils'!$B$2:$D$786,2,FALSE)</f>
        <v>10000</v>
      </c>
      <c r="J714" s="26">
        <f>VLOOKUP(A714,'Nouveaux seuils'!$B$7:$C$796,2,FALSE)</f>
        <v>10000</v>
      </c>
      <c r="K714" s="27" t="s">
        <v>166</v>
      </c>
      <c r="L714" s="27" t="str">
        <f>VLOOKUP(A714,'Anciens seuils'!$B$2:$D$786,3,FALSE)</f>
        <v>Illimité</v>
      </c>
      <c r="M714" s="27" t="s">
        <v>166</v>
      </c>
      <c r="N714" s="27" t="str">
        <f>VLOOKUP(A714,'Nouveaux seuils'!$B$7:$F$796,5,FALSE)</f>
        <v>NA</v>
      </c>
      <c r="O714" s="28" t="s">
        <v>200</v>
      </c>
      <c r="P714" s="28" t="s">
        <v>200</v>
      </c>
      <c r="Q714" s="13" t="s">
        <v>176</v>
      </c>
      <c r="R714" s="2"/>
      <c r="S714" s="26">
        <v>10</v>
      </c>
      <c r="T714" s="26" t="str">
        <f>VLOOKUP(A714,'Nouveaux seuils'!$B$7:$E$796,3,FALSE)</f>
        <v>/</v>
      </c>
      <c r="U714" s="26" t="str">
        <f>VLOOKUP(A714,'Nouveaux seuils'!$B$7:$E$796,4,FALSE)</f>
        <v>/</v>
      </c>
      <c r="V714" s="30"/>
      <c r="W714" s="27" t="s">
        <v>200</v>
      </c>
      <c r="X714" s="27" t="s">
        <v>152</v>
      </c>
      <c r="Y714" s="27"/>
    </row>
    <row r="715" spans="1:25" ht="12.75" customHeight="1">
      <c r="A715" s="2" t="str">
        <f t="shared" si="25"/>
        <v>232U</v>
      </c>
      <c r="B715" s="2" t="str">
        <f t="shared" si="26"/>
        <v>U232</v>
      </c>
      <c r="C715" s="2" t="s">
        <v>2583</v>
      </c>
      <c r="D715" s="2" t="s">
        <v>96</v>
      </c>
      <c r="E715" s="2">
        <v>232</v>
      </c>
      <c r="F715" s="2"/>
      <c r="G715" s="2"/>
      <c r="H715" s="26">
        <v>1E-3</v>
      </c>
      <c r="I715" s="26">
        <f>VLOOKUP(A715,'Anciens seuils'!$B$2:$D$786,2,FALSE)</f>
        <v>1000</v>
      </c>
      <c r="J715" s="26">
        <f>VLOOKUP(A715,'Nouveaux seuils'!$B$7:$C$796,2,FALSE)</f>
        <v>1000</v>
      </c>
      <c r="K715" s="27">
        <v>400000</v>
      </c>
      <c r="L715" s="27">
        <v>400000000000</v>
      </c>
      <c r="M715" s="27">
        <v>60000</v>
      </c>
      <c r="N715" s="27">
        <f>VLOOKUP(A715,'Nouveaux seuils'!$B$7:$F$796,5,FALSE)</f>
        <v>60000000000</v>
      </c>
      <c r="O715" s="28">
        <v>5.0000000000000001E-3</v>
      </c>
      <c r="P715" s="28">
        <v>5.0000000000000001E-3</v>
      </c>
      <c r="Q715" s="2">
        <v>1</v>
      </c>
      <c r="R715" s="2" t="s">
        <v>17</v>
      </c>
      <c r="S715" s="26">
        <v>1</v>
      </c>
      <c r="T715" s="26">
        <f>VLOOKUP(A715,'Nouveaux seuils'!$B$7:$E$796,3,FALSE)</f>
        <v>0.1</v>
      </c>
      <c r="U715" s="26">
        <f>VLOOKUP(A715,'Nouveaux seuils'!$B$7:$E$796,4,FALSE)</f>
        <v>1</v>
      </c>
      <c r="V715" s="30"/>
      <c r="W715" s="27" t="s">
        <v>131</v>
      </c>
      <c r="X715" s="27" t="s">
        <v>151</v>
      </c>
      <c r="Y715" s="27"/>
    </row>
    <row r="716" spans="1:25" ht="12.75" customHeight="1">
      <c r="A716" s="2" t="str">
        <f t="shared" ref="A716:A743" si="27">TRIM(E716&amp;D716&amp;" " &amp;F716&amp;" " &amp;G716)</f>
        <v>233Np</v>
      </c>
      <c r="B716" s="2" t="str">
        <f t="shared" si="26"/>
        <v>Np233</v>
      </c>
      <c r="C716" s="2" t="s">
        <v>2584</v>
      </c>
      <c r="D716" s="2" t="s">
        <v>97</v>
      </c>
      <c r="E716" s="2">
        <v>233</v>
      </c>
      <c r="F716" s="2"/>
      <c r="G716" s="2"/>
      <c r="H716" s="26">
        <v>10</v>
      </c>
      <c r="I716" s="26">
        <f>VLOOKUP(A716,'Anciens seuils'!$B$2:$D$786,2,FALSE)</f>
        <v>10000000</v>
      </c>
      <c r="J716" s="26">
        <f>VLOOKUP(A716,'Nouveaux seuils'!$B$7:$C$796,2,FALSE)</f>
        <v>10000000</v>
      </c>
      <c r="K716" s="27" t="s">
        <v>200</v>
      </c>
      <c r="L716" s="27" t="str">
        <f>VLOOKUP(A716,'Anciens seuils'!$B$2:$D$786,3,FALSE)</f>
        <v>NA</v>
      </c>
      <c r="M716" s="27" t="s">
        <v>200</v>
      </c>
      <c r="N716" s="27" t="str">
        <f>VLOOKUP(A716,'Nouveaux seuils'!$B$7:$F$796,5,FALSE)</f>
        <v>NA</v>
      </c>
      <c r="O716" s="28">
        <v>50</v>
      </c>
      <c r="P716" s="28">
        <v>5</v>
      </c>
      <c r="Q716" s="2">
        <v>4</v>
      </c>
      <c r="R716" s="2"/>
      <c r="S716" s="26">
        <v>100</v>
      </c>
      <c r="T716" s="26" t="str">
        <f>VLOOKUP(A716,'Nouveaux seuils'!$B$7:$E$796,3,FALSE)</f>
        <v>/</v>
      </c>
      <c r="U716" s="26" t="str">
        <f>VLOOKUP(A716,'Nouveaux seuils'!$B$7:$E$796,4,FALSE)</f>
        <v>/</v>
      </c>
      <c r="V716" s="30"/>
      <c r="W716" s="27" t="s">
        <v>200</v>
      </c>
      <c r="X716" s="27"/>
      <c r="Y716" s="27"/>
    </row>
    <row r="717" spans="1:25" ht="12.75" customHeight="1">
      <c r="A717" s="2" t="str">
        <f t="shared" si="27"/>
        <v>233Pa</v>
      </c>
      <c r="B717" s="2" t="str">
        <f t="shared" si="26"/>
        <v>Pa233</v>
      </c>
      <c r="C717" s="2" t="s">
        <v>2585</v>
      </c>
      <c r="D717" s="2" t="s">
        <v>95</v>
      </c>
      <c r="E717" s="2">
        <v>233</v>
      </c>
      <c r="F717" s="2"/>
      <c r="G717" s="2"/>
      <c r="H717" s="26">
        <v>10</v>
      </c>
      <c r="I717" s="26">
        <f>VLOOKUP(A717,'Anciens seuils'!$B$2:$D$786,2,FALSE)</f>
        <v>10000000</v>
      </c>
      <c r="J717" s="26">
        <f>VLOOKUP(A717,'Nouveaux seuils'!$B$7:$C$796,2,FALSE)</f>
        <v>10000000</v>
      </c>
      <c r="K717" s="27">
        <v>50000</v>
      </c>
      <c r="L717" s="27">
        <f>VLOOKUP(A717,'Anciens seuils'!$B$2:$D$786,3,FALSE)</f>
        <v>50000000000</v>
      </c>
      <c r="M717" s="27">
        <v>400000</v>
      </c>
      <c r="N717" s="27">
        <f>VLOOKUP(A717,'Nouveaux seuils'!$B$7:$F$796,5,FALSE)</f>
        <v>400000000000</v>
      </c>
      <c r="O717" s="28">
        <v>5</v>
      </c>
      <c r="P717" s="28">
        <v>0.5</v>
      </c>
      <c r="Q717" s="2">
        <v>3</v>
      </c>
      <c r="R717" s="2"/>
      <c r="S717" s="26">
        <v>100</v>
      </c>
      <c r="T717" s="26">
        <f>VLOOKUP(A717,'Nouveaux seuils'!$B$7:$E$796,3,FALSE)</f>
        <v>10</v>
      </c>
      <c r="U717" s="26">
        <f>VLOOKUP(A717,'Nouveaux seuils'!$B$7:$E$796,4,FALSE)</f>
        <v>100</v>
      </c>
      <c r="V717" s="30"/>
      <c r="W717" s="27" t="s">
        <v>200</v>
      </c>
      <c r="X717" s="27" t="s">
        <v>200</v>
      </c>
      <c r="Y717" s="27"/>
    </row>
    <row r="718" spans="1:25" ht="12.75" customHeight="1">
      <c r="A718" s="2" t="str">
        <f t="shared" si="27"/>
        <v>233U</v>
      </c>
      <c r="B718" s="2" t="str">
        <f t="shared" si="26"/>
        <v>U233</v>
      </c>
      <c r="C718" s="2" t="s">
        <v>2586</v>
      </c>
      <c r="D718" s="2" t="s">
        <v>96</v>
      </c>
      <c r="E718" s="2">
        <v>233</v>
      </c>
      <c r="F718" s="2"/>
      <c r="G718" s="2"/>
      <c r="H718" s="26">
        <v>0.01</v>
      </c>
      <c r="I718" s="26">
        <f>VLOOKUP(A718,'Anciens seuils'!$B$2:$D$786,2,FALSE)</f>
        <v>10000</v>
      </c>
      <c r="J718" s="26">
        <f>VLOOKUP(A718,'Nouveaux seuils'!$B$7:$C$796,2,FALSE)</f>
        <v>10000</v>
      </c>
      <c r="K718" s="27">
        <v>400000</v>
      </c>
      <c r="L718" s="27">
        <v>400000000000</v>
      </c>
      <c r="M718" s="27">
        <v>70000</v>
      </c>
      <c r="N718" s="27">
        <f>VLOOKUP(A718,'Nouveaux seuils'!$B$7:$F$796,5,FALSE)</f>
        <v>70000000000</v>
      </c>
      <c r="O718" s="28">
        <v>5.0000000000000001E-3</v>
      </c>
      <c r="P718" s="28">
        <v>5.0000000000000001E-3</v>
      </c>
      <c r="Q718" s="2">
        <v>1</v>
      </c>
      <c r="R718" s="2"/>
      <c r="S718" s="26">
        <v>10</v>
      </c>
      <c r="T718" s="26">
        <f>VLOOKUP(A718,'Nouveaux seuils'!$B$7:$E$796,3,FALSE)</f>
        <v>1</v>
      </c>
      <c r="U718" s="26">
        <f>VLOOKUP(A718,'Nouveaux seuils'!$B$7:$E$796,4,FALSE)</f>
        <v>10</v>
      </c>
      <c r="V718" s="30"/>
      <c r="W718" s="27" t="s">
        <v>132</v>
      </c>
      <c r="X718" s="27" t="s">
        <v>153</v>
      </c>
      <c r="Y718" s="27"/>
    </row>
    <row r="719" spans="1:25" ht="12.75" customHeight="1">
      <c r="A719" s="2" t="str">
        <f t="shared" si="27"/>
        <v>234Np</v>
      </c>
      <c r="B719" s="2" t="str">
        <f t="shared" si="26"/>
        <v>Np234</v>
      </c>
      <c r="C719" s="2" t="s">
        <v>2587</v>
      </c>
      <c r="D719" s="2" t="s">
        <v>97</v>
      </c>
      <c r="E719" s="2">
        <v>234</v>
      </c>
      <c r="F719" s="2"/>
      <c r="G719" s="2"/>
      <c r="H719" s="26">
        <v>1</v>
      </c>
      <c r="I719" s="26">
        <f>VLOOKUP(A719,'Anciens seuils'!$B$2:$D$786,2,FALSE)</f>
        <v>1000000</v>
      </c>
      <c r="J719" s="26">
        <f>VLOOKUP(A719,'Nouveaux seuils'!$B$7:$C$796,2,FALSE)</f>
        <v>1000000</v>
      </c>
      <c r="K719" s="27" t="s">
        <v>200</v>
      </c>
      <c r="L719" s="27" t="str">
        <f>VLOOKUP(A719,'Anciens seuils'!$B$2:$D$786,3,FALSE)</f>
        <v>NA</v>
      </c>
      <c r="M719" s="27" t="s">
        <v>200</v>
      </c>
      <c r="N719" s="27" t="str">
        <f>VLOOKUP(A719,'Nouveaux seuils'!$B$7:$F$796,5,FALSE)</f>
        <v>NA</v>
      </c>
      <c r="O719" s="28">
        <v>5</v>
      </c>
      <c r="P719" s="28">
        <v>0.5</v>
      </c>
      <c r="Q719" s="2">
        <v>3</v>
      </c>
      <c r="R719" s="2"/>
      <c r="S719" s="26">
        <v>10</v>
      </c>
      <c r="T719" s="26" t="str">
        <f>VLOOKUP(A719,'Nouveaux seuils'!$B$7:$E$796,3,FALSE)</f>
        <v>/</v>
      </c>
      <c r="U719" s="26" t="str">
        <f>VLOOKUP(A719,'Nouveaux seuils'!$B$7:$E$796,4,FALSE)</f>
        <v>/</v>
      </c>
      <c r="V719" s="30"/>
      <c r="W719" s="27" t="s">
        <v>200</v>
      </c>
      <c r="X719" s="27"/>
      <c r="Y719" s="27"/>
    </row>
    <row r="720" spans="1:25" ht="12.75" customHeight="1">
      <c r="A720" s="2" t="str">
        <f t="shared" si="27"/>
        <v>234Pa</v>
      </c>
      <c r="B720" s="2" t="str">
        <f t="shared" si="26"/>
        <v>Pa234</v>
      </c>
      <c r="C720" s="2" t="s">
        <v>2588</v>
      </c>
      <c r="D720" s="2" t="s">
        <v>95</v>
      </c>
      <c r="E720" s="2">
        <v>234</v>
      </c>
      <c r="F720" s="2"/>
      <c r="G720" s="2"/>
      <c r="H720" s="26">
        <v>1</v>
      </c>
      <c r="I720" s="26">
        <f>VLOOKUP(A720,'Anciens seuils'!$B$2:$D$786,2,FALSE)</f>
        <v>1000000</v>
      </c>
      <c r="J720" s="26">
        <f>VLOOKUP(A720,'Nouveaux seuils'!$B$7:$C$796,2,FALSE)</f>
        <v>1000000</v>
      </c>
      <c r="K720" s="27" t="s">
        <v>200</v>
      </c>
      <c r="L720" s="27" t="str">
        <f>VLOOKUP(A720,'Anciens seuils'!$B$2:$D$786,3,FALSE)</f>
        <v>NA</v>
      </c>
      <c r="M720" s="27" t="s">
        <v>200</v>
      </c>
      <c r="N720" s="27" t="str">
        <f>VLOOKUP(A720,'Nouveaux seuils'!$B$7:$F$796,5,FALSE)</f>
        <v>NA</v>
      </c>
      <c r="O720" s="28">
        <v>5</v>
      </c>
      <c r="P720" s="28">
        <v>0.5</v>
      </c>
      <c r="Q720" s="2">
        <v>3</v>
      </c>
      <c r="R720" s="2"/>
      <c r="S720" s="26">
        <v>10</v>
      </c>
      <c r="T720" s="26" t="str">
        <f>VLOOKUP(A720,'Nouveaux seuils'!$B$7:$E$796,3,FALSE)</f>
        <v>/</v>
      </c>
      <c r="U720" s="26" t="str">
        <f>VLOOKUP(A720,'Nouveaux seuils'!$B$7:$E$796,4,FALSE)</f>
        <v>/</v>
      </c>
      <c r="V720" s="30"/>
      <c r="W720" s="27" t="s">
        <v>200</v>
      </c>
      <c r="X720" s="27"/>
      <c r="Y720" s="27"/>
    </row>
    <row r="721" spans="1:25" ht="12.75" customHeight="1">
      <c r="A721" s="2" t="str">
        <f t="shared" si="27"/>
        <v>234Pu</v>
      </c>
      <c r="B721" s="2" t="str">
        <f t="shared" si="26"/>
        <v>Pu234</v>
      </c>
      <c r="C721" s="2" t="s">
        <v>2589</v>
      </c>
      <c r="D721" s="2" t="s">
        <v>98</v>
      </c>
      <c r="E721" s="2">
        <v>234</v>
      </c>
      <c r="F721" s="2"/>
      <c r="G721" s="2"/>
      <c r="H721" s="26">
        <v>10</v>
      </c>
      <c r="I721" s="26">
        <f>VLOOKUP(A721,'Anciens seuils'!$B$2:$D$786,2,FALSE)</f>
        <v>10000000</v>
      </c>
      <c r="J721" s="26">
        <f>VLOOKUP(A721,'Nouveaux seuils'!$B$7:$C$796,2,FALSE)</f>
        <v>10000000</v>
      </c>
      <c r="K721" s="27" t="s">
        <v>200</v>
      </c>
      <c r="L721" s="27" t="str">
        <f>VLOOKUP(A721,'Anciens seuils'!$B$2:$D$786,3,FALSE)</f>
        <v>NA</v>
      </c>
      <c r="M721" s="27" t="s">
        <v>200</v>
      </c>
      <c r="N721" s="27" t="str">
        <f>VLOOKUP(A721,'Nouveaux seuils'!$B$7:$F$796,5,FALSE)</f>
        <v>NA</v>
      </c>
      <c r="O721" s="28">
        <v>5</v>
      </c>
      <c r="P721" s="28">
        <v>0.5</v>
      </c>
      <c r="Q721" s="2">
        <v>3</v>
      </c>
      <c r="R721" s="2"/>
      <c r="S721" s="26">
        <v>100</v>
      </c>
      <c r="T721" s="26">
        <f>VLOOKUP(A721,'Nouveaux seuils'!$B$7:$E$796,3,FALSE)</f>
        <v>100</v>
      </c>
      <c r="U721" s="26">
        <f>VLOOKUP(A721,'Nouveaux seuils'!$B$7:$E$796,4,FALSE)</f>
        <v>100</v>
      </c>
      <c r="V721" s="30"/>
      <c r="W721" s="27" t="s">
        <v>200</v>
      </c>
      <c r="X721" s="27"/>
      <c r="Y721" s="27"/>
    </row>
    <row r="722" spans="1:25" ht="12.75" customHeight="1">
      <c r="A722" s="2" t="str">
        <f t="shared" si="27"/>
        <v>234Th</v>
      </c>
      <c r="B722" s="2" t="str">
        <f t="shared" si="26"/>
        <v>Th234</v>
      </c>
      <c r="C722" s="2" t="s">
        <v>2590</v>
      </c>
      <c r="D722" s="2" t="s">
        <v>72</v>
      </c>
      <c r="E722" s="2">
        <v>234</v>
      </c>
      <c r="F722" s="2"/>
      <c r="G722" s="2"/>
      <c r="H722" s="26">
        <v>0.1</v>
      </c>
      <c r="I722" s="26">
        <f>VLOOKUP(A722,'Anciens seuils'!$B$2:$D$786,2,FALSE)</f>
        <v>100000</v>
      </c>
      <c r="J722" s="26">
        <f>VLOOKUP(A722,'Nouveaux seuils'!$B$7:$C$796,2,FALSE)</f>
        <v>100000</v>
      </c>
      <c r="K722" s="27">
        <v>3000</v>
      </c>
      <c r="L722" s="27">
        <v>3000000000</v>
      </c>
      <c r="M722" s="27">
        <v>2000000</v>
      </c>
      <c r="N722" s="27">
        <f>VLOOKUP(A722,'Nouveaux seuils'!$B$7:$F$796,5,FALSE)</f>
        <v>2000000000000</v>
      </c>
      <c r="O722" s="28">
        <v>5</v>
      </c>
      <c r="P722" s="28">
        <v>0.5</v>
      </c>
      <c r="Q722" s="2">
        <v>3</v>
      </c>
      <c r="R722" s="2" t="s">
        <v>17</v>
      </c>
      <c r="S722" s="26">
        <v>1000</v>
      </c>
      <c r="T722" s="26" t="str">
        <f>VLOOKUP(A722,'Nouveaux seuils'!$B$7:$E$796,3,FALSE)</f>
        <v>/</v>
      </c>
      <c r="U722" s="26">
        <f>VLOOKUP(A722,'Nouveaux seuils'!$B$7:$E$796,4,FALSE)</f>
        <v>1000</v>
      </c>
      <c r="V722" s="30"/>
      <c r="W722" s="27" t="s">
        <v>129</v>
      </c>
      <c r="X722" s="27" t="s">
        <v>200</v>
      </c>
      <c r="Y722" s="27"/>
    </row>
    <row r="723" spans="1:25" ht="12.75" customHeight="1">
      <c r="A723" s="2" t="str">
        <f t="shared" si="27"/>
        <v>234U</v>
      </c>
      <c r="B723" s="2" t="str">
        <f t="shared" si="26"/>
        <v>U234</v>
      </c>
      <c r="C723" s="2" t="s">
        <v>2591</v>
      </c>
      <c r="D723" s="2" t="s">
        <v>96</v>
      </c>
      <c r="E723" s="2">
        <v>234</v>
      </c>
      <c r="F723" s="2"/>
      <c r="G723" s="2"/>
      <c r="H723" s="26">
        <v>0.01</v>
      </c>
      <c r="I723" s="26">
        <f>VLOOKUP(A723,'Anciens seuils'!$B$2:$D$786,2,FALSE)</f>
        <v>10000</v>
      </c>
      <c r="J723" s="26">
        <f>VLOOKUP(A723,'Nouveaux seuils'!$B$7:$C$796,2,FALSE)</f>
        <v>10000</v>
      </c>
      <c r="K723" s="27">
        <v>400000</v>
      </c>
      <c r="L723" s="27">
        <v>400000000000</v>
      </c>
      <c r="M723" s="27">
        <v>100000</v>
      </c>
      <c r="N723" s="27">
        <f>VLOOKUP(A723,'Nouveaux seuils'!$B$7:$F$796,5,FALSE)</f>
        <v>100000000000</v>
      </c>
      <c r="O723" s="28">
        <v>5.0000000000000001E-3</v>
      </c>
      <c r="P723" s="28">
        <v>5.0000000000000001E-3</v>
      </c>
      <c r="Q723" s="2">
        <v>1</v>
      </c>
      <c r="R723" s="2"/>
      <c r="S723" s="26">
        <v>10</v>
      </c>
      <c r="T723" s="26" t="str">
        <f>VLOOKUP(A723,'Nouveaux seuils'!$B$7:$E$796,3,FALSE)</f>
        <v>/</v>
      </c>
      <c r="U723" s="26">
        <f>VLOOKUP(A723,'Nouveaux seuils'!$B$7:$E$796,4,FALSE)</f>
        <v>10</v>
      </c>
      <c r="V723" s="30"/>
      <c r="W723" s="27" t="s">
        <v>132</v>
      </c>
      <c r="X723" s="27" t="s">
        <v>153</v>
      </c>
      <c r="Y723" s="27"/>
    </row>
    <row r="724" spans="1:25" ht="12.75" customHeight="1">
      <c r="A724" s="2" t="str">
        <f t="shared" si="27"/>
        <v>235Np</v>
      </c>
      <c r="B724" s="2" t="str">
        <f t="shared" si="26"/>
        <v>Np235</v>
      </c>
      <c r="C724" s="2" t="s">
        <v>2592</v>
      </c>
      <c r="D724" s="2" t="s">
        <v>97</v>
      </c>
      <c r="E724" s="2">
        <v>235</v>
      </c>
      <c r="F724" s="2"/>
      <c r="G724" s="2"/>
      <c r="H724" s="26">
        <v>10</v>
      </c>
      <c r="I724" s="26">
        <f>VLOOKUP(A724,'Anciens seuils'!$B$2:$D$786,2,FALSE)</f>
        <v>10000000</v>
      </c>
      <c r="J724" s="26">
        <f>VLOOKUP(A724,'Nouveaux seuils'!$B$7:$C$796,2,FALSE)</f>
        <v>10000000</v>
      </c>
      <c r="K724" s="27">
        <v>400000</v>
      </c>
      <c r="L724" s="27">
        <f>VLOOKUP(A724,'Anciens seuils'!$B$2:$D$786,3,FALSE)</f>
        <v>400000000000</v>
      </c>
      <c r="M724" s="27">
        <v>100000000</v>
      </c>
      <c r="N724" s="27">
        <f>VLOOKUP(A724,'Nouveaux seuils'!$B$7:$F$796,5,FALSE)</f>
        <v>100000000000000</v>
      </c>
      <c r="O724" s="28">
        <v>5</v>
      </c>
      <c r="P724" s="28">
        <v>0.5</v>
      </c>
      <c r="Q724" s="2">
        <v>3</v>
      </c>
      <c r="R724" s="2"/>
      <c r="S724" s="26">
        <v>1000</v>
      </c>
      <c r="T724" s="26" t="str">
        <f>VLOOKUP(A724,'Nouveaux seuils'!$B$7:$E$796,3,FALSE)</f>
        <v>/</v>
      </c>
      <c r="U724" s="26" t="str">
        <f>VLOOKUP(A724,'Nouveaux seuils'!$B$7:$E$796,4,FALSE)</f>
        <v>/</v>
      </c>
      <c r="V724" s="30"/>
      <c r="W724" s="27" t="s">
        <v>200</v>
      </c>
      <c r="X724" s="27" t="s">
        <v>200</v>
      </c>
      <c r="Y724" s="27"/>
    </row>
    <row r="725" spans="1:25" ht="12.75" customHeight="1">
      <c r="A725" s="2" t="str">
        <f t="shared" si="27"/>
        <v>235Pu</v>
      </c>
      <c r="B725" s="2" t="str">
        <f t="shared" si="26"/>
        <v>Pu235</v>
      </c>
      <c r="C725" s="2" t="s">
        <v>2593</v>
      </c>
      <c r="D725" s="2" t="s">
        <v>98</v>
      </c>
      <c r="E725" s="2">
        <v>235</v>
      </c>
      <c r="F725" s="2"/>
      <c r="G725" s="2"/>
      <c r="H725" s="26">
        <v>10</v>
      </c>
      <c r="I725" s="26">
        <f>VLOOKUP(A725,'Anciens seuils'!$B$2:$D$786,2,FALSE)</f>
        <v>10000000</v>
      </c>
      <c r="J725" s="26">
        <f>VLOOKUP(A725,'Nouveaux seuils'!$B$7:$C$796,2,FALSE)</f>
        <v>10000000</v>
      </c>
      <c r="K725" s="27" t="s">
        <v>200</v>
      </c>
      <c r="L725" s="27" t="str">
        <f>VLOOKUP(A725,'Anciens seuils'!$B$2:$D$786,3,FALSE)</f>
        <v>NA</v>
      </c>
      <c r="M725" s="27" t="s">
        <v>200</v>
      </c>
      <c r="N725" s="27" t="str">
        <f>VLOOKUP(A725,'Nouveaux seuils'!$B$7:$F$796,5,FALSE)</f>
        <v>NA</v>
      </c>
      <c r="O725" s="28">
        <v>50</v>
      </c>
      <c r="P725" s="28">
        <v>5</v>
      </c>
      <c r="Q725" s="2">
        <v>4</v>
      </c>
      <c r="R725" s="2"/>
      <c r="S725" s="26">
        <v>100</v>
      </c>
      <c r="T725" s="26">
        <f>VLOOKUP(A725,'Nouveaux seuils'!$B$7:$E$796,3,FALSE)</f>
        <v>100</v>
      </c>
      <c r="U725" s="26">
        <f>VLOOKUP(A725,'Nouveaux seuils'!$B$7:$E$796,4,FALSE)</f>
        <v>100</v>
      </c>
      <c r="V725" s="30"/>
      <c r="W725" s="27" t="s">
        <v>200</v>
      </c>
      <c r="X725" s="27"/>
      <c r="Y725" s="27"/>
    </row>
    <row r="726" spans="1:25" ht="12.75" customHeight="1">
      <c r="A726" s="2" t="str">
        <f t="shared" si="27"/>
        <v>235U</v>
      </c>
      <c r="B726" s="2" t="str">
        <f t="shared" si="26"/>
        <v>U235</v>
      </c>
      <c r="C726" s="2" t="s">
        <v>2594</v>
      </c>
      <c r="D726" s="2" t="s">
        <v>96</v>
      </c>
      <c r="E726" s="2">
        <v>235</v>
      </c>
      <c r="F726" s="2"/>
      <c r="G726" s="2"/>
      <c r="H726" s="26">
        <v>0.01</v>
      </c>
      <c r="I726" s="26">
        <f>VLOOKUP(A726,'Anciens seuils'!$B$2:$D$786,2,FALSE)</f>
        <v>10000</v>
      </c>
      <c r="J726" s="26">
        <f>VLOOKUP(A726,'Nouveaux seuils'!$B$7:$C$796,2,FALSE)</f>
        <v>10000</v>
      </c>
      <c r="K726" s="27" t="s">
        <v>166</v>
      </c>
      <c r="L726" s="27" t="s">
        <v>166</v>
      </c>
      <c r="M726" s="27">
        <v>80</v>
      </c>
      <c r="N726" s="27">
        <f>VLOOKUP(A726,'Nouveaux seuils'!$B$7:$F$796,5,FALSE)</f>
        <v>80000000</v>
      </c>
      <c r="O726" s="28">
        <v>50</v>
      </c>
      <c r="P726" s="28">
        <v>5</v>
      </c>
      <c r="Q726" s="2">
        <v>4</v>
      </c>
      <c r="R726" s="2" t="s">
        <v>17</v>
      </c>
      <c r="S726" s="26">
        <v>10</v>
      </c>
      <c r="T726" s="26" t="str">
        <f>VLOOKUP(A726,'Nouveaux seuils'!$B$7:$E$796,3,FALSE)</f>
        <v>/</v>
      </c>
      <c r="U726" s="26">
        <f>VLOOKUP(A726,'Nouveaux seuils'!$B$7:$E$796,4,FALSE)</f>
        <v>10</v>
      </c>
      <c r="V726" s="30"/>
      <c r="W726" s="27" t="s">
        <v>133</v>
      </c>
      <c r="X726" s="27" t="s">
        <v>153</v>
      </c>
      <c r="Y726" s="27"/>
    </row>
    <row r="727" spans="1:25" ht="15.75" customHeight="1">
      <c r="A727" s="2" t="str">
        <f t="shared" si="27"/>
        <v>236Np (2)</v>
      </c>
      <c r="B727" s="2" t="str">
        <f t="shared" si="26"/>
        <v>Np236 (2)</v>
      </c>
      <c r="C727" s="2" t="s">
        <v>2595</v>
      </c>
      <c r="D727" s="24" t="s">
        <v>97</v>
      </c>
      <c r="E727" s="24">
        <v>236</v>
      </c>
      <c r="F727" s="25" t="s">
        <v>164</v>
      </c>
      <c r="G727" s="24"/>
      <c r="H727" s="26">
        <v>10</v>
      </c>
      <c r="I727" s="26">
        <f>VLOOKUP(A727,'Anciens seuils'!$B$2:$D$786,2,FALSE)</f>
        <v>10000000</v>
      </c>
      <c r="J727" s="26">
        <f>VLOOKUP(A727,'Nouveaux seuils'!$B$7:$C$796,2,FALSE)</f>
        <v>10000000</v>
      </c>
      <c r="K727" s="27">
        <v>200000</v>
      </c>
      <c r="L727" s="27">
        <f>VLOOKUP(A727,'Anciens seuils'!$B$2:$D$786,3,FALSE)</f>
        <v>200000000000</v>
      </c>
      <c r="M727" s="27">
        <v>800000</v>
      </c>
      <c r="N727" s="27">
        <f>VLOOKUP(A727,'Nouveaux seuils'!$B$7:$F$796,5,FALSE)</f>
        <v>800000000000</v>
      </c>
      <c r="O727" s="28">
        <v>5</v>
      </c>
      <c r="P727" s="28">
        <v>0.05</v>
      </c>
      <c r="Q727" s="2">
        <v>2</v>
      </c>
      <c r="R727" s="2" t="s">
        <v>128</v>
      </c>
      <c r="S727" s="26">
        <v>1000</v>
      </c>
      <c r="T727" s="26" t="str">
        <f>VLOOKUP(A727,'Nouveaux seuils'!$B$7:$E$796,3,FALSE)</f>
        <v>/</v>
      </c>
      <c r="U727" s="26" t="str">
        <f>VLOOKUP(A727,'Nouveaux seuils'!$B$7:$E$796,4,FALSE)</f>
        <v>/</v>
      </c>
      <c r="V727" s="29"/>
      <c r="W727" s="2"/>
      <c r="X727" s="27" t="s">
        <v>200</v>
      </c>
      <c r="Y727" s="27">
        <f>CONVERT(22.5,"hr","day")</f>
        <v>0.9375</v>
      </c>
    </row>
    <row r="728" spans="1:25" ht="12.75" customHeight="1">
      <c r="A728" s="2" t="str">
        <f t="shared" si="27"/>
        <v>236Np (1)</v>
      </c>
      <c r="B728" s="2" t="str">
        <f t="shared" si="26"/>
        <v>Np236 (1)</v>
      </c>
      <c r="C728" s="2" t="s">
        <v>2596</v>
      </c>
      <c r="D728" s="2" t="s">
        <v>97</v>
      </c>
      <c r="E728" s="2">
        <v>236</v>
      </c>
      <c r="F728" s="13" t="s">
        <v>163</v>
      </c>
      <c r="G728" s="2"/>
      <c r="H728" s="26">
        <v>0.1</v>
      </c>
      <c r="I728" s="26">
        <f>VLOOKUP(A728,'Anciens seuils'!$B$2:$D$786,2,FALSE)</f>
        <v>100000</v>
      </c>
      <c r="J728" s="26">
        <f>VLOOKUP(A728,'Nouveaux seuils'!$B$7:$C$796,2,FALSE)</f>
        <v>100000</v>
      </c>
      <c r="K728" s="27">
        <v>90000</v>
      </c>
      <c r="L728" s="27">
        <f>VLOOKUP(A728,'Anciens seuils'!$B$2:$D$786,3,FALSE)</f>
        <v>90000000000</v>
      </c>
      <c r="M728" s="27">
        <v>7000</v>
      </c>
      <c r="N728" s="27">
        <f>VLOOKUP(A728,'Nouveaux seuils'!$B$7:$F$796,5,FALSE)</f>
        <v>7000000000</v>
      </c>
      <c r="O728" s="28">
        <v>5.0000000000000001E-3</v>
      </c>
      <c r="P728" s="28">
        <v>5.0000000000000001E-3</v>
      </c>
      <c r="Q728" s="2">
        <v>1</v>
      </c>
      <c r="R728" s="2" t="s">
        <v>108</v>
      </c>
      <c r="S728" s="26">
        <v>100</v>
      </c>
      <c r="T728" s="26" t="str">
        <f>VLOOKUP(A728,'Nouveaux seuils'!$B$7:$E$796,3,FALSE)</f>
        <v>/</v>
      </c>
      <c r="U728" s="26" t="str">
        <f>VLOOKUP(A728,'Nouveaux seuils'!$B$7:$E$796,4,FALSE)</f>
        <v>/</v>
      </c>
      <c r="V728" s="30"/>
      <c r="W728" s="27" t="s">
        <v>108</v>
      </c>
      <c r="X728" s="27"/>
      <c r="Y728" s="27">
        <f>CONVERT(115000,"yr","day")</f>
        <v>42003750</v>
      </c>
    </row>
    <row r="729" spans="1:25" ht="12.75" customHeight="1">
      <c r="A729" s="2" t="str">
        <f t="shared" si="27"/>
        <v>236Pu</v>
      </c>
      <c r="B729" s="2" t="str">
        <f t="shared" si="26"/>
        <v>Pu236</v>
      </c>
      <c r="C729" s="2" t="s">
        <v>2597</v>
      </c>
      <c r="D729" s="2" t="s">
        <v>98</v>
      </c>
      <c r="E729" s="2">
        <v>236</v>
      </c>
      <c r="F729" s="2"/>
      <c r="G729" s="2"/>
      <c r="H729" s="26">
        <v>0.01</v>
      </c>
      <c r="I729" s="26">
        <f>VLOOKUP(A729,'Anciens seuils'!$B$2:$D$786,2,FALSE)</f>
        <v>10000</v>
      </c>
      <c r="J729" s="26">
        <f>VLOOKUP(A729,'Nouveaux seuils'!$B$7:$C$796,2,FALSE)</f>
        <v>10000</v>
      </c>
      <c r="K729" s="27">
        <v>300000</v>
      </c>
      <c r="L729" s="27">
        <f>VLOOKUP(A729,'Anciens seuils'!$B$2:$D$786,3,FALSE)</f>
        <v>300000000000</v>
      </c>
      <c r="M729" s="27">
        <v>100000</v>
      </c>
      <c r="N729" s="27">
        <f>VLOOKUP(A729,'Nouveaux seuils'!$B$7:$F$796,5,FALSE)</f>
        <v>100000000000</v>
      </c>
      <c r="O729" s="28">
        <v>5.0000000000000001E-3</v>
      </c>
      <c r="P729" s="28">
        <v>5.0000000000000001E-3</v>
      </c>
      <c r="Q729" s="2">
        <v>1</v>
      </c>
      <c r="R729" s="2"/>
      <c r="S729" s="26">
        <v>10</v>
      </c>
      <c r="T729" s="26">
        <f>VLOOKUP(A729,'Nouveaux seuils'!$B$7:$E$796,3,FALSE)</f>
        <v>1</v>
      </c>
      <c r="U729" s="26">
        <f>VLOOKUP(A729,'Nouveaux seuils'!$B$7:$E$796,4,FALSE)</f>
        <v>10</v>
      </c>
      <c r="V729" s="30"/>
      <c r="W729" s="27" t="s">
        <v>200</v>
      </c>
      <c r="X729" s="27" t="s">
        <v>200</v>
      </c>
      <c r="Y729" s="27"/>
    </row>
    <row r="730" spans="1:25" ht="12.75" customHeight="1">
      <c r="A730" s="2" t="str">
        <f t="shared" si="27"/>
        <v>236U</v>
      </c>
      <c r="B730" s="2" t="str">
        <f t="shared" si="26"/>
        <v>U236</v>
      </c>
      <c r="C730" s="2" t="s">
        <v>2598</v>
      </c>
      <c r="D730" s="2" t="s">
        <v>96</v>
      </c>
      <c r="E730" s="2">
        <v>236</v>
      </c>
      <c r="F730" s="2"/>
      <c r="G730" s="2"/>
      <c r="H730" s="26">
        <v>0.01</v>
      </c>
      <c r="I730" s="26">
        <f>VLOOKUP(A730,'Anciens seuils'!$B$2:$D$786,2,FALSE)</f>
        <v>10000</v>
      </c>
      <c r="J730" s="26">
        <f>VLOOKUP(A730,'Nouveaux seuils'!$B$7:$C$796,2,FALSE)</f>
        <v>10000</v>
      </c>
      <c r="K730" s="27" t="s">
        <v>166</v>
      </c>
      <c r="L730" s="27" t="s">
        <v>166</v>
      </c>
      <c r="M730" s="27">
        <v>200000</v>
      </c>
      <c r="N730" s="27">
        <f>VLOOKUP(A730,'Nouveaux seuils'!$B$7:$F$796,5,FALSE)</f>
        <v>200000000000</v>
      </c>
      <c r="O730" s="28" t="s">
        <v>200</v>
      </c>
      <c r="P730" s="28" t="s">
        <v>200</v>
      </c>
      <c r="Q730" s="2"/>
      <c r="R730" s="2"/>
      <c r="S730" s="26">
        <v>10</v>
      </c>
      <c r="T730" s="26">
        <f>VLOOKUP(A730,'Nouveaux seuils'!$B$7:$E$796,3,FALSE)</f>
        <v>10</v>
      </c>
      <c r="U730" s="26">
        <f>VLOOKUP(A730,'Nouveaux seuils'!$B$7:$E$796,4,FALSE)</f>
        <v>10</v>
      </c>
      <c r="V730" s="30"/>
      <c r="W730" s="27" t="s">
        <v>134</v>
      </c>
      <c r="X730" s="27" t="s">
        <v>151</v>
      </c>
      <c r="Y730" s="27"/>
    </row>
    <row r="731" spans="1:25" ht="12.75" customHeight="1">
      <c r="A731" s="2" t="str">
        <f t="shared" si="27"/>
        <v>237Am</v>
      </c>
      <c r="B731" s="2" t="str">
        <f t="shared" si="26"/>
        <v>Am237</v>
      </c>
      <c r="C731" s="2" t="s">
        <v>2599</v>
      </c>
      <c r="D731" s="2" t="s">
        <v>99</v>
      </c>
      <c r="E731" s="2">
        <v>237</v>
      </c>
      <c r="F731" s="2"/>
      <c r="G731" s="2"/>
      <c r="H731" s="26">
        <v>1</v>
      </c>
      <c r="I731" s="26">
        <f>VLOOKUP(A731,'Anciens seuils'!$B$2:$D$786,2,FALSE)</f>
        <v>1000000</v>
      </c>
      <c r="J731" s="26">
        <f>VLOOKUP(A731,'Nouveaux seuils'!$B$7:$C$796,2,FALSE)</f>
        <v>1000000</v>
      </c>
      <c r="K731" s="27" t="s">
        <v>200</v>
      </c>
      <c r="L731" s="27" t="str">
        <f>VLOOKUP(A731,'Anciens seuils'!$B$2:$D$786,3,FALSE)</f>
        <v>NA</v>
      </c>
      <c r="M731" s="27" t="s">
        <v>200</v>
      </c>
      <c r="N731" s="27" t="str">
        <f>VLOOKUP(A731,'Nouveaux seuils'!$B$7:$F$796,5,FALSE)</f>
        <v>NA</v>
      </c>
      <c r="O731" s="28">
        <v>50</v>
      </c>
      <c r="P731" s="28">
        <v>5</v>
      </c>
      <c r="Q731" s="2">
        <v>4</v>
      </c>
      <c r="R731" s="2"/>
      <c r="S731" s="26">
        <v>100</v>
      </c>
      <c r="T731" s="26" t="str">
        <f>VLOOKUP(A731,'Nouveaux seuils'!$B$7:$E$796,3,FALSE)</f>
        <v>/</v>
      </c>
      <c r="U731" s="26" t="str">
        <f>VLOOKUP(A731,'Nouveaux seuils'!$B$7:$E$796,4,FALSE)</f>
        <v>/</v>
      </c>
      <c r="V731" s="30"/>
      <c r="W731" s="27" t="s">
        <v>200</v>
      </c>
      <c r="X731" s="27"/>
      <c r="Y731" s="27"/>
    </row>
    <row r="732" spans="1:25" ht="12.75" customHeight="1">
      <c r="A732" s="2" t="str">
        <f t="shared" si="27"/>
        <v>237Np</v>
      </c>
      <c r="B732" s="2" t="str">
        <f t="shared" si="26"/>
        <v>Np237</v>
      </c>
      <c r="C732" s="2" t="s">
        <v>2600</v>
      </c>
      <c r="D732" s="2" t="s">
        <v>97</v>
      </c>
      <c r="E732" s="2">
        <v>237</v>
      </c>
      <c r="F732" s="2"/>
      <c r="G732" s="2"/>
      <c r="H732" s="26">
        <v>1E-3</v>
      </c>
      <c r="I732" s="26">
        <f>VLOOKUP(A732,'Anciens seuils'!$B$2:$D$786,2,FALSE)</f>
        <v>1000</v>
      </c>
      <c r="J732" s="26">
        <f>VLOOKUP(A732,'Nouveaux seuils'!$B$7:$C$796,2,FALSE)</f>
        <v>1000</v>
      </c>
      <c r="K732" s="27">
        <v>200000</v>
      </c>
      <c r="L732" s="27">
        <f>VLOOKUP(A732,'Anciens seuils'!$B$2:$D$786,3,FALSE)</f>
        <v>200000000000</v>
      </c>
      <c r="M732" s="27">
        <v>70000</v>
      </c>
      <c r="N732" s="27">
        <f>VLOOKUP(A732,'Nouveaux seuils'!$B$7:$F$796,5,FALSE)</f>
        <v>70000000000</v>
      </c>
      <c r="O732" s="28">
        <v>5.0000000000000001E-3</v>
      </c>
      <c r="P732" s="28">
        <v>5.0000000000000001E-3</v>
      </c>
      <c r="Q732" s="2">
        <v>1</v>
      </c>
      <c r="R732" s="2" t="s">
        <v>17</v>
      </c>
      <c r="S732" s="26">
        <v>1</v>
      </c>
      <c r="T732" s="26">
        <f>VLOOKUP(A732,'Nouveaux seuils'!$B$7:$E$796,3,FALSE)</f>
        <v>1</v>
      </c>
      <c r="U732" s="26">
        <f>VLOOKUP(A732,'Nouveaux seuils'!$B$7:$E$796,4,FALSE)</f>
        <v>1</v>
      </c>
      <c r="V732" s="30"/>
      <c r="W732" s="27" t="s">
        <v>200</v>
      </c>
      <c r="X732" s="27" t="s">
        <v>200</v>
      </c>
      <c r="Y732" s="27"/>
    </row>
    <row r="733" spans="1:25" ht="12.75" customHeight="1">
      <c r="A733" s="2" t="str">
        <f t="shared" si="27"/>
        <v>237Pu</v>
      </c>
      <c r="B733" s="2" t="str">
        <f t="shared" si="26"/>
        <v>Pu237</v>
      </c>
      <c r="C733" s="2" t="s">
        <v>2601</v>
      </c>
      <c r="D733" s="2" t="s">
        <v>98</v>
      </c>
      <c r="E733" s="2">
        <v>237</v>
      </c>
      <c r="F733" s="2"/>
      <c r="G733" s="2"/>
      <c r="H733" s="26">
        <v>10</v>
      </c>
      <c r="I733" s="26">
        <f>VLOOKUP(A733,'Anciens seuils'!$B$2:$D$786,2,FALSE)</f>
        <v>10000000</v>
      </c>
      <c r="J733" s="26">
        <f>VLOOKUP(A733,'Nouveaux seuils'!$B$7:$C$796,2,FALSE)</f>
        <v>10000000</v>
      </c>
      <c r="K733" s="27">
        <v>200000</v>
      </c>
      <c r="L733" s="27">
        <f>VLOOKUP(A733,'Anciens seuils'!$B$2:$D$786,3,FALSE)</f>
        <v>200000000000</v>
      </c>
      <c r="M733" s="27">
        <v>2000000</v>
      </c>
      <c r="N733" s="27">
        <f>VLOOKUP(A733,'Nouveaux seuils'!$B$7:$F$796,5,FALSE)</f>
        <v>2000000000000</v>
      </c>
      <c r="O733" s="28">
        <v>5</v>
      </c>
      <c r="P733" s="28">
        <v>0.5</v>
      </c>
      <c r="Q733" s="2">
        <v>3</v>
      </c>
      <c r="R733" s="2"/>
      <c r="S733" s="26">
        <v>1000</v>
      </c>
      <c r="T733" s="26">
        <f>VLOOKUP(A733,'Nouveaux seuils'!$B$7:$E$796,3,FALSE)</f>
        <v>100</v>
      </c>
      <c r="U733" s="26">
        <f>VLOOKUP(A733,'Nouveaux seuils'!$B$7:$E$796,4,FALSE)</f>
        <v>1000</v>
      </c>
      <c r="V733" s="30"/>
      <c r="W733" s="27" t="s">
        <v>200</v>
      </c>
      <c r="X733" s="27" t="s">
        <v>200</v>
      </c>
      <c r="Y733" s="27"/>
    </row>
    <row r="734" spans="1:25" ht="12.75" customHeight="1">
      <c r="A734" s="2" t="str">
        <f t="shared" si="27"/>
        <v>237U</v>
      </c>
      <c r="B734" s="2" t="str">
        <f t="shared" si="26"/>
        <v>U237</v>
      </c>
      <c r="C734" s="2" t="s">
        <v>2602</v>
      </c>
      <c r="D734" s="2" t="s">
        <v>96</v>
      </c>
      <c r="E734" s="2">
        <v>237</v>
      </c>
      <c r="F734" s="2"/>
      <c r="G734" s="2"/>
      <c r="H734" s="26">
        <v>1</v>
      </c>
      <c r="I734" s="26">
        <f>VLOOKUP(A734,'Anciens seuils'!$B$2:$D$786,2,FALSE)</f>
        <v>1000000</v>
      </c>
      <c r="J734" s="26">
        <f>VLOOKUP(A734,'Nouveaux seuils'!$B$7:$C$796,2,FALSE)</f>
        <v>1000000</v>
      </c>
      <c r="K734" s="27" t="s">
        <v>200</v>
      </c>
      <c r="L734" s="27" t="str">
        <f>VLOOKUP(A734,'Anciens seuils'!$B$2:$D$786,3,FALSE)</f>
        <v>NA</v>
      </c>
      <c r="M734" s="27" t="s">
        <v>200</v>
      </c>
      <c r="N734" s="27" t="str">
        <f>VLOOKUP(A734,'Nouveaux seuils'!$B$7:$F$796,5,FALSE)</f>
        <v>NA</v>
      </c>
      <c r="O734" s="28">
        <v>5</v>
      </c>
      <c r="P734" s="28">
        <v>0.5</v>
      </c>
      <c r="Q734" s="2">
        <v>3</v>
      </c>
      <c r="R734" s="2"/>
      <c r="S734" s="26">
        <v>100</v>
      </c>
      <c r="T734" s="26">
        <f>VLOOKUP(A734,'Nouveaux seuils'!$B$7:$E$796,3,FALSE)</f>
        <v>100</v>
      </c>
      <c r="U734" s="26">
        <f>VLOOKUP(A734,'Nouveaux seuils'!$B$7:$E$796,4,FALSE)</f>
        <v>100</v>
      </c>
      <c r="V734" s="30"/>
      <c r="W734" s="27" t="s">
        <v>200</v>
      </c>
      <c r="X734" s="27"/>
      <c r="Y734" s="27"/>
    </row>
    <row r="735" spans="1:25" ht="12.75" customHeight="1">
      <c r="A735" s="2" t="str">
        <f t="shared" si="27"/>
        <v>238Am</v>
      </c>
      <c r="B735" s="2" t="str">
        <f t="shared" si="26"/>
        <v>Am238</v>
      </c>
      <c r="C735" s="2" t="s">
        <v>2603</v>
      </c>
      <c r="D735" s="2" t="s">
        <v>99</v>
      </c>
      <c r="E735" s="2">
        <v>238</v>
      </c>
      <c r="F735" s="2"/>
      <c r="G735" s="2"/>
      <c r="H735" s="26">
        <v>1</v>
      </c>
      <c r="I735" s="26">
        <f>VLOOKUP(A735,'Anciens seuils'!$B$2:$D$786,2,FALSE)</f>
        <v>1000000</v>
      </c>
      <c r="J735" s="26">
        <f>VLOOKUP(A735,'Nouveaux seuils'!$B$7:$C$796,2,FALSE)</f>
        <v>1000000</v>
      </c>
      <c r="K735" s="27" t="s">
        <v>200</v>
      </c>
      <c r="L735" s="27" t="str">
        <f>VLOOKUP(A735,'Anciens seuils'!$B$2:$D$786,3,FALSE)</f>
        <v>NA</v>
      </c>
      <c r="M735" s="27" t="s">
        <v>200</v>
      </c>
      <c r="N735" s="27" t="str">
        <f>VLOOKUP(A735,'Nouveaux seuils'!$B$7:$F$796,5,FALSE)</f>
        <v>NA</v>
      </c>
      <c r="O735" s="28">
        <v>5</v>
      </c>
      <c r="P735" s="28">
        <v>0.5</v>
      </c>
      <c r="Q735" s="2">
        <v>3</v>
      </c>
      <c r="R735" s="2"/>
      <c r="S735" s="26">
        <v>10</v>
      </c>
      <c r="T735" s="26" t="str">
        <f>VLOOKUP(A735,'Nouveaux seuils'!$B$7:$E$796,3,FALSE)</f>
        <v>/</v>
      </c>
      <c r="U735" s="26" t="str">
        <f>VLOOKUP(A735,'Nouveaux seuils'!$B$7:$E$796,4,FALSE)</f>
        <v>/</v>
      </c>
      <c r="V735" s="30"/>
      <c r="W735" s="27" t="s">
        <v>200</v>
      </c>
      <c r="X735" s="27"/>
      <c r="Y735" s="27"/>
    </row>
    <row r="736" spans="1:25" ht="12.75" customHeight="1">
      <c r="A736" s="2" t="str">
        <f t="shared" si="27"/>
        <v>238Cm</v>
      </c>
      <c r="B736" s="2" t="str">
        <f t="shared" si="26"/>
        <v>Cm238</v>
      </c>
      <c r="C736" s="2" t="s">
        <v>2604</v>
      </c>
      <c r="D736" s="2" t="s">
        <v>100</v>
      </c>
      <c r="E736" s="2">
        <v>238</v>
      </c>
      <c r="F736" s="2"/>
      <c r="G736" s="2"/>
      <c r="H736" s="26">
        <v>10</v>
      </c>
      <c r="I736" s="26">
        <f>VLOOKUP(A736,'Anciens seuils'!$B$2:$D$786,2,FALSE)</f>
        <v>10000000</v>
      </c>
      <c r="J736" s="26">
        <f>VLOOKUP(A736,'Nouveaux seuils'!$B$7:$C$796,2,FALSE)</f>
        <v>10000000</v>
      </c>
      <c r="K736" s="27" t="s">
        <v>200</v>
      </c>
      <c r="L736" s="27" t="str">
        <f>VLOOKUP(A736,'Anciens seuils'!$B$2:$D$786,3,FALSE)</f>
        <v>NA</v>
      </c>
      <c r="M736" s="27" t="s">
        <v>200</v>
      </c>
      <c r="N736" s="27" t="str">
        <f>VLOOKUP(A736,'Nouveaux seuils'!$B$7:$F$796,5,FALSE)</f>
        <v>NA</v>
      </c>
      <c r="O736" s="28">
        <v>5</v>
      </c>
      <c r="P736" s="28">
        <v>0.5</v>
      </c>
      <c r="Q736" s="2">
        <v>3</v>
      </c>
      <c r="R736" s="2"/>
      <c r="S736" s="26">
        <v>100</v>
      </c>
      <c r="T736" s="26" t="str">
        <f>VLOOKUP(A736,'Nouveaux seuils'!$B$7:$E$796,3,FALSE)</f>
        <v>/</v>
      </c>
      <c r="U736" s="26" t="str">
        <f>VLOOKUP(A736,'Nouveaux seuils'!$B$7:$E$796,4,FALSE)</f>
        <v>/</v>
      </c>
      <c r="V736" s="30"/>
      <c r="W736" s="27" t="s">
        <v>200</v>
      </c>
      <c r="X736" s="27"/>
      <c r="Y736" s="27"/>
    </row>
    <row r="737" spans="1:25" ht="12.75" customHeight="1">
      <c r="A737" s="2" t="str">
        <f t="shared" si="27"/>
        <v>238Np</v>
      </c>
      <c r="B737" s="2" t="str">
        <f t="shared" si="26"/>
        <v>Np238</v>
      </c>
      <c r="C737" s="2" t="s">
        <v>2605</v>
      </c>
      <c r="D737" s="2" t="s">
        <v>97</v>
      </c>
      <c r="E737" s="2">
        <v>238</v>
      </c>
      <c r="F737" s="2"/>
      <c r="G737" s="2"/>
      <c r="H737" s="26">
        <v>1</v>
      </c>
      <c r="I737" s="26">
        <f>VLOOKUP(A737,'Anciens seuils'!$B$2:$D$786,2,FALSE)</f>
        <v>1000000</v>
      </c>
      <c r="J737" s="26">
        <f>VLOOKUP(A737,'Nouveaux seuils'!$B$7:$C$796,2,FALSE)</f>
        <v>1000000</v>
      </c>
      <c r="K737" s="27" t="s">
        <v>200</v>
      </c>
      <c r="L737" s="27" t="str">
        <f>VLOOKUP(A737,'Anciens seuils'!$B$2:$D$786,3,FALSE)</f>
        <v>NA</v>
      </c>
      <c r="M737" s="27" t="s">
        <v>200</v>
      </c>
      <c r="N737" s="27" t="str">
        <f>VLOOKUP(A737,'Nouveaux seuils'!$B$7:$F$796,5,FALSE)</f>
        <v>NA</v>
      </c>
      <c r="O737" s="28">
        <v>5</v>
      </c>
      <c r="P737" s="28">
        <v>0.05</v>
      </c>
      <c r="Q737" s="2">
        <v>2</v>
      </c>
      <c r="R737" s="2"/>
      <c r="S737" s="26">
        <v>100</v>
      </c>
      <c r="T737" s="26" t="str">
        <f>VLOOKUP(A737,'Nouveaux seuils'!$B$7:$E$796,3,FALSE)</f>
        <v>/</v>
      </c>
      <c r="U737" s="26" t="str">
        <f>VLOOKUP(A737,'Nouveaux seuils'!$B$7:$E$796,4,FALSE)</f>
        <v>/</v>
      </c>
      <c r="V737" s="30"/>
      <c r="W737" s="27" t="s">
        <v>200</v>
      </c>
      <c r="X737" s="27"/>
      <c r="Y737" s="27"/>
    </row>
    <row r="738" spans="1:25" ht="12.75" customHeight="1">
      <c r="A738" s="2" t="str">
        <f t="shared" si="27"/>
        <v>238Pu</v>
      </c>
      <c r="B738" s="2" t="str">
        <f t="shared" si="26"/>
        <v>Pu238</v>
      </c>
      <c r="C738" s="2" t="s">
        <v>2606</v>
      </c>
      <c r="D738" s="2" t="s">
        <v>98</v>
      </c>
      <c r="E738" s="2">
        <v>238</v>
      </c>
      <c r="F738" s="2"/>
      <c r="G738" s="2"/>
      <c r="H738" s="26">
        <v>0.01</v>
      </c>
      <c r="I738" s="26">
        <f>VLOOKUP(A738,'Anciens seuils'!$B$2:$D$786,2,FALSE)</f>
        <v>10000</v>
      </c>
      <c r="J738" s="26">
        <f>VLOOKUP(A738,'Nouveaux seuils'!$B$7:$C$796,2,FALSE)</f>
        <v>10000</v>
      </c>
      <c r="K738" s="27">
        <v>100000</v>
      </c>
      <c r="L738" s="27">
        <f>VLOOKUP(A738,'Anciens seuils'!$B$2:$D$786,3,FALSE)</f>
        <v>100000000000</v>
      </c>
      <c r="M738" s="27">
        <v>60000</v>
      </c>
      <c r="N738" s="27">
        <f>VLOOKUP(A738,'Nouveaux seuils'!$B$7:$F$796,5,FALSE)</f>
        <v>60000000000</v>
      </c>
      <c r="O738" s="28">
        <v>5.0000000000000001E-3</v>
      </c>
      <c r="P738" s="28">
        <v>5.0000000000000001E-3</v>
      </c>
      <c r="Q738" s="2">
        <v>1</v>
      </c>
      <c r="R738" s="2"/>
      <c r="S738" s="26">
        <v>1</v>
      </c>
      <c r="T738" s="26">
        <f>VLOOKUP(A738,'Nouveaux seuils'!$B$7:$E$796,3,FALSE)</f>
        <v>0.1</v>
      </c>
      <c r="U738" s="26">
        <f>VLOOKUP(A738,'Nouveaux seuils'!$B$7:$E$796,4,FALSE)</f>
        <v>1</v>
      </c>
      <c r="V738" s="30"/>
      <c r="W738" s="27" t="s">
        <v>200</v>
      </c>
      <c r="X738" s="27" t="s">
        <v>200</v>
      </c>
      <c r="Y738" s="27"/>
    </row>
    <row r="739" spans="1:25" ht="12.75" customHeight="1">
      <c r="A739" s="2" t="str">
        <f t="shared" si="27"/>
        <v>238U sec</v>
      </c>
      <c r="B739" s="2" t="str">
        <f t="shared" si="26"/>
        <v>U238 sec</v>
      </c>
      <c r="C739" s="2" t="s">
        <v>2607</v>
      </c>
      <c r="D739" s="2" t="s">
        <v>96</v>
      </c>
      <c r="E739" s="2">
        <v>238</v>
      </c>
      <c r="F739" s="2" t="s">
        <v>162</v>
      </c>
      <c r="G739" s="2"/>
      <c r="H739" s="26">
        <v>1E-3</v>
      </c>
      <c r="I739" s="26">
        <f>VLOOKUP(A739,'Anciens seuils'!$B$2:$D$786,2,FALSE)</f>
        <v>1000</v>
      </c>
      <c r="J739" s="26">
        <f>VLOOKUP(A739,'Nouveaux seuils'!$B$7:$C$796,2,FALSE)</f>
        <v>1000</v>
      </c>
      <c r="K739" s="27" t="s">
        <v>200</v>
      </c>
      <c r="L739" s="27" t="str">
        <f>VLOOKUP(A739,'Anciens seuils'!$B$2:$D$786,3,FALSE)</f>
        <v>NA</v>
      </c>
      <c r="M739" s="27" t="s">
        <v>200</v>
      </c>
      <c r="N739" s="27" t="str">
        <f>VLOOKUP(A739,'Nouveaux seuils'!$B$7:$F$796,5,FALSE)</f>
        <v>NA</v>
      </c>
      <c r="O739" s="28" t="s">
        <v>200</v>
      </c>
      <c r="P739" s="28" t="s">
        <v>200</v>
      </c>
      <c r="Q739" s="2"/>
      <c r="R739" s="2"/>
      <c r="S739" s="26">
        <v>1</v>
      </c>
      <c r="T739" s="26" t="str">
        <f>VLOOKUP(A739,'Nouveaux seuils'!$B$7:$E$796,3,FALSE)</f>
        <v>/</v>
      </c>
      <c r="U739" s="26" t="str">
        <f>VLOOKUP(A739,'Nouveaux seuils'!$B$7:$E$796,4,FALSE)</f>
        <v>/</v>
      </c>
      <c r="V739" s="30"/>
      <c r="W739" s="27"/>
      <c r="X739" s="27"/>
      <c r="Y739" s="27"/>
    </row>
    <row r="740" spans="1:25" ht="12.75" customHeight="1">
      <c r="A740" s="2" t="str">
        <f t="shared" si="27"/>
        <v>238U</v>
      </c>
      <c r="B740" s="2" t="str">
        <f t="shared" si="26"/>
        <v>U238</v>
      </c>
      <c r="C740" s="2" t="s">
        <v>2608</v>
      </c>
      <c r="D740" s="2" t="s">
        <v>96</v>
      </c>
      <c r="E740" s="2">
        <v>238</v>
      </c>
      <c r="F740" s="2"/>
      <c r="G740" s="2"/>
      <c r="H740" s="26">
        <v>0.01</v>
      </c>
      <c r="I740" s="26">
        <f>VLOOKUP(A740,'Anciens seuils'!$B$2:$D$786,2,FALSE)</f>
        <v>10000</v>
      </c>
      <c r="J740" s="26">
        <f>VLOOKUP(A740,'Nouveaux seuils'!$B$7:$C$796,2,FALSE)</f>
        <v>10000</v>
      </c>
      <c r="K740" s="27" t="s">
        <v>166</v>
      </c>
      <c r="L740" s="27" t="s">
        <v>166</v>
      </c>
      <c r="M740" s="27" t="s">
        <v>166</v>
      </c>
      <c r="N740" s="27" t="str">
        <f>VLOOKUP(A740,'Nouveaux seuils'!$B$7:$F$796,5,FALSE)</f>
        <v>NA</v>
      </c>
      <c r="O740" s="28">
        <v>50</v>
      </c>
      <c r="P740" s="28">
        <v>5</v>
      </c>
      <c r="Q740" s="2">
        <v>4</v>
      </c>
      <c r="R740" s="2" t="s">
        <v>17</v>
      </c>
      <c r="S740" s="26">
        <v>10</v>
      </c>
      <c r="T740" s="26" t="str">
        <f>VLOOKUP(A740,'Nouveaux seuils'!$B$7:$E$796,3,FALSE)</f>
        <v>/</v>
      </c>
      <c r="U740" s="26">
        <f>VLOOKUP(A740,'Nouveaux seuils'!$B$7:$E$796,4,FALSE)</f>
        <v>10</v>
      </c>
      <c r="V740" s="30"/>
      <c r="W740" s="27" t="s">
        <v>135</v>
      </c>
      <c r="X740" s="27" t="s">
        <v>152</v>
      </c>
      <c r="Y740" s="27"/>
    </row>
    <row r="741" spans="1:25" ht="12.75" customHeight="1">
      <c r="A741" s="2" t="str">
        <f t="shared" si="27"/>
        <v>239Am</v>
      </c>
      <c r="B741" s="2" t="str">
        <f t="shared" si="26"/>
        <v>Am239</v>
      </c>
      <c r="C741" s="2" t="s">
        <v>2609</v>
      </c>
      <c r="D741" s="2" t="s">
        <v>99</v>
      </c>
      <c r="E741" s="2">
        <v>239</v>
      </c>
      <c r="F741" s="2"/>
      <c r="G741" s="2"/>
      <c r="H741" s="26">
        <v>1</v>
      </c>
      <c r="I741" s="26">
        <f>VLOOKUP(A741,'Anciens seuils'!$B$2:$D$786,2,FALSE)</f>
        <v>1000000</v>
      </c>
      <c r="J741" s="26">
        <f>VLOOKUP(A741,'Nouveaux seuils'!$B$7:$C$796,2,FALSE)</f>
        <v>1000000</v>
      </c>
      <c r="K741" s="27" t="s">
        <v>200</v>
      </c>
      <c r="L741" s="27" t="str">
        <f>VLOOKUP(A741,'Anciens seuils'!$B$2:$D$786,3,FALSE)</f>
        <v>NA</v>
      </c>
      <c r="M741" s="27" t="s">
        <v>200</v>
      </c>
      <c r="N741" s="27" t="str">
        <f>VLOOKUP(A741,'Nouveaux seuils'!$B$7:$F$796,5,FALSE)</f>
        <v>NA</v>
      </c>
      <c r="O741" s="28">
        <v>50</v>
      </c>
      <c r="P741" s="28">
        <v>5</v>
      </c>
      <c r="Q741" s="2">
        <v>4</v>
      </c>
      <c r="R741" s="2"/>
      <c r="S741" s="26">
        <v>100</v>
      </c>
      <c r="T741" s="26" t="str">
        <f>VLOOKUP(A741,'Nouveaux seuils'!$B$7:$E$796,3,FALSE)</f>
        <v>/</v>
      </c>
      <c r="U741" s="26" t="str">
        <f>VLOOKUP(A741,'Nouveaux seuils'!$B$7:$E$796,4,FALSE)</f>
        <v>/</v>
      </c>
      <c r="V741" s="30"/>
      <c r="W741" s="27" t="s">
        <v>200</v>
      </c>
      <c r="X741" s="27"/>
      <c r="Y741" s="27"/>
    </row>
    <row r="742" spans="1:25" ht="12.75" customHeight="1">
      <c r="A742" s="2" t="str">
        <f t="shared" si="27"/>
        <v>239Np</v>
      </c>
      <c r="B742" s="2" t="str">
        <f t="shared" si="26"/>
        <v>Np239</v>
      </c>
      <c r="C742" s="2" t="s">
        <v>2610</v>
      </c>
      <c r="D742" s="2" t="s">
        <v>97</v>
      </c>
      <c r="E742" s="2">
        <v>239</v>
      </c>
      <c r="F742" s="2"/>
      <c r="G742" s="2"/>
      <c r="H742" s="26">
        <v>10</v>
      </c>
      <c r="I742" s="26">
        <f>VLOOKUP(A742,'Anciens seuils'!$B$2:$D$786,2,FALSE)</f>
        <v>10000000</v>
      </c>
      <c r="J742" s="26">
        <f>VLOOKUP(A742,'Nouveaux seuils'!$B$7:$C$796,2,FALSE)</f>
        <v>10000000</v>
      </c>
      <c r="K742" s="27">
        <v>70000</v>
      </c>
      <c r="L742" s="27">
        <f>VLOOKUP(A742,'Anciens seuils'!$B$2:$D$786,3,FALSE)</f>
        <v>70000000000</v>
      </c>
      <c r="M742" s="27">
        <v>500000</v>
      </c>
      <c r="N742" s="27">
        <f>VLOOKUP(A742,'Nouveaux seuils'!$B$7:$F$796,5,FALSE)</f>
        <v>500000000000</v>
      </c>
      <c r="O742" s="28">
        <v>5</v>
      </c>
      <c r="P742" s="28">
        <v>0.5</v>
      </c>
      <c r="Q742" s="2">
        <v>3</v>
      </c>
      <c r="R742" s="2"/>
      <c r="S742" s="26">
        <v>100</v>
      </c>
      <c r="T742" s="26">
        <f>VLOOKUP(A742,'Nouveaux seuils'!$B$7:$E$796,3,FALSE)</f>
        <v>100</v>
      </c>
      <c r="U742" s="26">
        <f>VLOOKUP(A742,'Nouveaux seuils'!$B$7:$E$796,4,FALSE)</f>
        <v>100</v>
      </c>
      <c r="V742" s="30"/>
      <c r="W742" s="27" t="s">
        <v>200</v>
      </c>
      <c r="X742" s="27" t="s">
        <v>200</v>
      </c>
      <c r="Y742" s="27"/>
    </row>
    <row r="743" spans="1:25" ht="12.75" customHeight="1">
      <c r="A743" s="2" t="str">
        <f t="shared" si="27"/>
        <v>239Pu</v>
      </c>
      <c r="B743" s="2" t="str">
        <f t="shared" si="26"/>
        <v>Pu239</v>
      </c>
      <c r="C743" s="2" t="s">
        <v>2611</v>
      </c>
      <c r="D743" s="2" t="s">
        <v>98</v>
      </c>
      <c r="E743" s="2">
        <v>239</v>
      </c>
      <c r="F743" s="2"/>
      <c r="G743" s="2"/>
      <c r="H743" s="26">
        <v>0.01</v>
      </c>
      <c r="I743" s="26">
        <f>VLOOKUP(A743,'Anciens seuils'!$B$2:$D$786,2,FALSE)</f>
        <v>10000</v>
      </c>
      <c r="J743" s="26">
        <f>VLOOKUP(A743,'Nouveaux seuils'!$B$7:$C$796,2,FALSE)</f>
        <v>10000</v>
      </c>
      <c r="K743" s="27">
        <v>100000</v>
      </c>
      <c r="L743" s="27">
        <f>VLOOKUP(A743,'Anciens seuils'!$B$2:$D$786,3,FALSE)</f>
        <v>100000000000</v>
      </c>
      <c r="M743" s="27">
        <v>60000</v>
      </c>
      <c r="N743" s="27">
        <f>VLOOKUP(A743,'Nouveaux seuils'!$B$7:$F$796,5,FALSE)</f>
        <v>60000000000</v>
      </c>
      <c r="O743" s="28">
        <v>5.0000000000000001E-3</v>
      </c>
      <c r="P743" s="28">
        <v>5.0000000000000001E-3</v>
      </c>
      <c r="Q743" s="2">
        <v>1</v>
      </c>
      <c r="R743" s="2"/>
      <c r="S743" s="26">
        <v>1</v>
      </c>
      <c r="T743" s="26">
        <f>VLOOKUP(A743,'Nouveaux seuils'!$B$7:$E$796,3,FALSE)</f>
        <v>0.1</v>
      </c>
      <c r="U743" s="26">
        <f>VLOOKUP(A743,'Nouveaux seuils'!$B$7:$E$796,4,FALSE)</f>
        <v>1</v>
      </c>
      <c r="V743" s="30"/>
      <c r="W743" s="27" t="s">
        <v>200</v>
      </c>
      <c r="X743" s="27" t="s">
        <v>200</v>
      </c>
      <c r="Y743" s="27"/>
    </row>
    <row r="744" spans="1:25" ht="12.75" customHeight="1">
      <c r="A744" s="2" t="s">
        <v>1864</v>
      </c>
      <c r="B744" s="2" t="str">
        <f t="shared" si="26"/>
        <v>Pu/Be239</v>
      </c>
      <c r="C744" s="2" t="s">
        <v>2612</v>
      </c>
      <c r="D744" s="2" t="s">
        <v>154</v>
      </c>
      <c r="E744" s="2">
        <v>239</v>
      </c>
      <c r="F744" s="2"/>
      <c r="G744" s="2"/>
      <c r="H744" s="26"/>
      <c r="I744" s="26" t="e">
        <f>VLOOKUP(A744,'Anciens seuils'!$B$2:$D$786,2,FALSE)</f>
        <v>#N/A</v>
      </c>
      <c r="J744" s="26" t="str">
        <f>VLOOKUP(A744,'Nouveaux seuils'!$B$7:$C$796,2,FALSE)</f>
        <v>/</v>
      </c>
      <c r="K744" s="27">
        <v>100000</v>
      </c>
      <c r="L744" s="27">
        <v>100000000000</v>
      </c>
      <c r="M744" s="27">
        <v>60000</v>
      </c>
      <c r="N744" s="27">
        <f>VLOOKUP(A744,'Nouveaux seuils'!$B$7:$F$796,5,FALSE)</f>
        <v>60000000000</v>
      </c>
      <c r="O744" s="28" t="s">
        <v>200</v>
      </c>
      <c r="P744" s="28" t="s">
        <v>200</v>
      </c>
      <c r="Q744" s="2"/>
      <c r="R744" s="2"/>
      <c r="S744" s="2"/>
      <c r="T744" s="26" t="str">
        <f>VLOOKUP(A744,'Nouveaux seuils'!$B$7:$E$796,3,FALSE)</f>
        <v>/</v>
      </c>
      <c r="U744" s="26" t="str">
        <f>VLOOKUP(A744,'Nouveaux seuils'!$B$7:$E$796,4,FALSE)</f>
        <v>/</v>
      </c>
      <c r="V744" s="30"/>
      <c r="W744" s="27" t="s">
        <v>200</v>
      </c>
      <c r="X744" s="27" t="s">
        <v>155</v>
      </c>
      <c r="Y744" s="27"/>
    </row>
    <row r="745" spans="1:25" ht="12.75" customHeight="1">
      <c r="A745" s="2" t="str">
        <f t="shared" ref="A745:A752" si="28">TRIM(E745&amp;D745&amp;" " &amp;F745&amp;" " &amp;G745)</f>
        <v>239U</v>
      </c>
      <c r="B745" s="2" t="str">
        <f t="shared" si="26"/>
        <v>U239</v>
      </c>
      <c r="C745" s="2" t="s">
        <v>2613</v>
      </c>
      <c r="D745" s="2" t="s">
        <v>96</v>
      </c>
      <c r="E745" s="2">
        <v>239</v>
      </c>
      <c r="F745" s="2"/>
      <c r="G745" s="2"/>
      <c r="H745" s="26">
        <v>1</v>
      </c>
      <c r="I745" s="26">
        <f>VLOOKUP(A745,'Anciens seuils'!$B$2:$D$786,2,FALSE)</f>
        <v>1000000</v>
      </c>
      <c r="J745" s="26">
        <f>VLOOKUP(A745,'Nouveaux seuils'!$B$7:$C$796,2,FALSE)</f>
        <v>1000000</v>
      </c>
      <c r="K745" s="27" t="s">
        <v>200</v>
      </c>
      <c r="L745" s="27" t="str">
        <f>VLOOKUP(A745,'Anciens seuils'!$B$2:$D$786,3,FALSE)</f>
        <v>NA</v>
      </c>
      <c r="M745" s="27" t="s">
        <v>200</v>
      </c>
      <c r="N745" s="27" t="str">
        <f>VLOOKUP(A745,'Nouveaux seuils'!$B$7:$F$796,5,FALSE)</f>
        <v>NA</v>
      </c>
      <c r="O745" s="28">
        <v>50</v>
      </c>
      <c r="P745" s="28">
        <v>5</v>
      </c>
      <c r="Q745" s="2">
        <v>4</v>
      </c>
      <c r="R745" s="2"/>
      <c r="S745" s="26">
        <v>100</v>
      </c>
      <c r="T745" s="26">
        <f>VLOOKUP(A745,'Nouveaux seuils'!$B$7:$E$796,3,FALSE)</f>
        <v>100</v>
      </c>
      <c r="U745" s="26">
        <f>VLOOKUP(A745,'Nouveaux seuils'!$B$7:$E$796,4,FALSE)</f>
        <v>100</v>
      </c>
      <c r="V745" s="30"/>
      <c r="W745" s="27" t="s">
        <v>200</v>
      </c>
      <c r="X745" s="27"/>
      <c r="Y745" s="27"/>
    </row>
    <row r="746" spans="1:25" ht="12.75" customHeight="1">
      <c r="A746" s="2" t="str">
        <f t="shared" si="28"/>
        <v>240Am</v>
      </c>
      <c r="B746" s="2" t="str">
        <f t="shared" si="26"/>
        <v>Am240</v>
      </c>
      <c r="C746" s="2" t="s">
        <v>2614</v>
      </c>
      <c r="D746" s="2" t="s">
        <v>99</v>
      </c>
      <c r="E746" s="2">
        <v>240</v>
      </c>
      <c r="F746" s="2"/>
      <c r="G746" s="2"/>
      <c r="H746" s="26">
        <v>1</v>
      </c>
      <c r="I746" s="26">
        <f>VLOOKUP(A746,'Anciens seuils'!$B$2:$D$786,2,FALSE)</f>
        <v>1000000</v>
      </c>
      <c r="J746" s="26">
        <f>VLOOKUP(A746,'Nouveaux seuils'!$B$7:$C$796,2,FALSE)</f>
        <v>1000000</v>
      </c>
      <c r="K746" s="27" t="s">
        <v>200</v>
      </c>
      <c r="L746" s="27" t="str">
        <f>VLOOKUP(A746,'Anciens seuils'!$B$2:$D$786,3,FALSE)</f>
        <v>NA</v>
      </c>
      <c r="M746" s="27" t="s">
        <v>200</v>
      </c>
      <c r="N746" s="27" t="str">
        <f>VLOOKUP(A746,'Nouveaux seuils'!$B$7:$F$796,5,FALSE)</f>
        <v>NA</v>
      </c>
      <c r="O746" s="28">
        <v>5</v>
      </c>
      <c r="P746" s="28">
        <v>0.5</v>
      </c>
      <c r="Q746" s="2">
        <v>3</v>
      </c>
      <c r="R746" s="2"/>
      <c r="S746" s="26">
        <v>10</v>
      </c>
      <c r="T746" s="26" t="str">
        <f>VLOOKUP(A746,'Nouveaux seuils'!$B$7:$E$796,3,FALSE)</f>
        <v>/</v>
      </c>
      <c r="U746" s="26" t="str">
        <f>VLOOKUP(A746,'Nouveaux seuils'!$B$7:$E$796,4,FALSE)</f>
        <v>/</v>
      </c>
      <c r="V746" s="30"/>
      <c r="W746" s="27" t="s">
        <v>200</v>
      </c>
      <c r="X746" s="27"/>
      <c r="Y746" s="27"/>
    </row>
    <row r="747" spans="1:25" ht="12.75" customHeight="1">
      <c r="A747" s="2" t="str">
        <f t="shared" si="28"/>
        <v>240Cm</v>
      </c>
      <c r="B747" s="2" t="str">
        <f t="shared" si="26"/>
        <v>Cm240</v>
      </c>
      <c r="C747" s="2" t="s">
        <v>2615</v>
      </c>
      <c r="D747" s="2" t="s">
        <v>100</v>
      </c>
      <c r="E747" s="2">
        <v>240</v>
      </c>
      <c r="F747" s="2"/>
      <c r="G747" s="2"/>
      <c r="H747" s="26">
        <v>0.1</v>
      </c>
      <c r="I747" s="26">
        <f>VLOOKUP(A747,'Anciens seuils'!$B$2:$D$786,2,FALSE)</f>
        <v>100000</v>
      </c>
      <c r="J747" s="26">
        <f>VLOOKUP(A747,'Nouveaux seuils'!$B$7:$C$796,2,FALSE)</f>
        <v>100000</v>
      </c>
      <c r="K747" s="27">
        <v>400000</v>
      </c>
      <c r="L747" s="27">
        <f>VLOOKUP(A747,'Anciens seuils'!$B$2:$D$786,3,FALSE)</f>
        <v>400000000000</v>
      </c>
      <c r="M747" s="27">
        <v>300000</v>
      </c>
      <c r="N747" s="27">
        <f>VLOOKUP(A747,'Nouveaux seuils'!$B$7:$F$796,5,FALSE)</f>
        <v>300000000000</v>
      </c>
      <c r="O747" s="28">
        <v>5.0000000000000001E-3</v>
      </c>
      <c r="P747" s="28">
        <v>5.0000000000000001E-3</v>
      </c>
      <c r="Q747" s="2">
        <v>1</v>
      </c>
      <c r="R747" s="2"/>
      <c r="S747" s="26">
        <v>100</v>
      </c>
      <c r="T747" s="26" t="str">
        <f>VLOOKUP(A747,'Nouveaux seuils'!$B$7:$E$796,3,FALSE)</f>
        <v>/</v>
      </c>
      <c r="U747" s="26" t="str">
        <f>VLOOKUP(A747,'Nouveaux seuils'!$B$7:$E$796,4,FALSE)</f>
        <v>/</v>
      </c>
      <c r="V747" s="30"/>
      <c r="W747" s="27" t="s">
        <v>200</v>
      </c>
      <c r="X747" s="27" t="s">
        <v>200</v>
      </c>
      <c r="Y747" s="27"/>
    </row>
    <row r="748" spans="1:25" ht="12.75" customHeight="1">
      <c r="A748" s="2" t="str">
        <f t="shared" si="28"/>
        <v>240Np</v>
      </c>
      <c r="B748" s="2" t="str">
        <f t="shared" si="26"/>
        <v>Np240</v>
      </c>
      <c r="C748" s="2" t="s">
        <v>2616</v>
      </c>
      <c r="D748" s="2" t="s">
        <v>97</v>
      </c>
      <c r="E748" s="2">
        <v>240</v>
      </c>
      <c r="F748" s="2"/>
      <c r="G748" s="2"/>
      <c r="H748" s="26">
        <v>1</v>
      </c>
      <c r="I748" s="26">
        <f>VLOOKUP(A748,'Anciens seuils'!$B$2:$D$786,2,FALSE)</f>
        <v>1000000</v>
      </c>
      <c r="J748" s="26">
        <f>VLOOKUP(A748,'Nouveaux seuils'!$B$7:$C$796,2,FALSE)</f>
        <v>1000000</v>
      </c>
      <c r="K748" s="27" t="s">
        <v>200</v>
      </c>
      <c r="L748" s="27" t="str">
        <f>VLOOKUP(A748,'Anciens seuils'!$B$2:$D$786,3,FALSE)</f>
        <v>NA</v>
      </c>
      <c r="M748" s="27" t="s">
        <v>200</v>
      </c>
      <c r="N748" s="27" t="str">
        <f>VLOOKUP(A748,'Nouveaux seuils'!$B$7:$F$796,5,FALSE)</f>
        <v>NA</v>
      </c>
      <c r="O748" s="28">
        <v>50</v>
      </c>
      <c r="P748" s="28">
        <v>5</v>
      </c>
      <c r="Q748" s="2">
        <v>4</v>
      </c>
      <c r="R748" s="2"/>
      <c r="S748" s="26">
        <v>10</v>
      </c>
      <c r="T748" s="26">
        <f>VLOOKUP(A748,'Nouveaux seuils'!$B$7:$E$796,3,FALSE)</f>
        <v>10</v>
      </c>
      <c r="U748" s="26">
        <f>VLOOKUP(A748,'Nouveaux seuils'!$B$7:$E$796,4,FALSE)</f>
        <v>10</v>
      </c>
      <c r="V748" s="30"/>
      <c r="W748" s="27" t="s">
        <v>200</v>
      </c>
      <c r="X748" s="27"/>
      <c r="Y748" s="27"/>
    </row>
    <row r="749" spans="1:25" ht="12.75" customHeight="1">
      <c r="A749" s="2" t="str">
        <f t="shared" si="28"/>
        <v>240Pu</v>
      </c>
      <c r="B749" s="2" t="str">
        <f t="shared" si="26"/>
        <v>Pu240</v>
      </c>
      <c r="C749" s="2" t="s">
        <v>2617</v>
      </c>
      <c r="D749" s="2" t="s">
        <v>98</v>
      </c>
      <c r="E749" s="2">
        <v>240</v>
      </c>
      <c r="F749" s="2"/>
      <c r="G749" s="2"/>
      <c r="H749" s="26">
        <v>1E-3</v>
      </c>
      <c r="I749" s="26">
        <f>VLOOKUP(A749,'Anciens seuils'!$B$2:$D$786,2,FALSE)</f>
        <v>1000</v>
      </c>
      <c r="J749" s="26">
        <f>VLOOKUP(A749,'Nouveaux seuils'!$B$7:$C$796,2,FALSE)</f>
        <v>1000</v>
      </c>
      <c r="K749" s="27">
        <v>100000</v>
      </c>
      <c r="L749" s="27">
        <f>VLOOKUP(A749,'Anciens seuils'!$B$2:$D$786,3,FALSE)</f>
        <v>100000000000</v>
      </c>
      <c r="M749" s="27">
        <v>60000</v>
      </c>
      <c r="N749" s="27">
        <f>VLOOKUP(A749,'Nouveaux seuils'!$B$7:$F$796,5,FALSE)</f>
        <v>60000000000</v>
      </c>
      <c r="O749" s="28">
        <v>5.0000000000000001E-3</v>
      </c>
      <c r="P749" s="28">
        <v>5.0000000000000001E-3</v>
      </c>
      <c r="Q749" s="2">
        <v>1</v>
      </c>
      <c r="R749" s="2"/>
      <c r="S749" s="26">
        <v>1</v>
      </c>
      <c r="T749" s="26">
        <f>VLOOKUP(A749,'Nouveaux seuils'!$B$7:$E$796,3,FALSE)</f>
        <v>0.1</v>
      </c>
      <c r="U749" s="26">
        <f>VLOOKUP(A749,'Nouveaux seuils'!$B$7:$E$796,4,FALSE)</f>
        <v>1</v>
      </c>
      <c r="V749" s="30"/>
      <c r="W749" s="27" t="s">
        <v>200</v>
      </c>
      <c r="X749" s="27" t="s">
        <v>200</v>
      </c>
      <c r="Y749" s="27"/>
    </row>
    <row r="750" spans="1:25" ht="24" customHeight="1">
      <c r="A750" s="2" t="str">
        <f t="shared" si="28"/>
        <v>240U</v>
      </c>
      <c r="B750" s="2" t="str">
        <f t="shared" si="26"/>
        <v>U240</v>
      </c>
      <c r="C750" s="2" t="s">
        <v>2618</v>
      </c>
      <c r="D750" s="2" t="s">
        <v>96</v>
      </c>
      <c r="E750" s="2">
        <v>240</v>
      </c>
      <c r="F750" s="2"/>
      <c r="G750" s="2"/>
      <c r="H750" s="26">
        <v>10</v>
      </c>
      <c r="I750" s="26">
        <f>VLOOKUP(A750,'Anciens seuils'!$B$2:$D$786,2,FALSE)</f>
        <v>10000000</v>
      </c>
      <c r="J750" s="26">
        <f>VLOOKUP(A750,'Nouveaux seuils'!$B$7:$C$796,2,FALSE)</f>
        <v>10000000</v>
      </c>
      <c r="K750" s="27" t="s">
        <v>200</v>
      </c>
      <c r="L750" s="27" t="str">
        <f>VLOOKUP(A750,'Anciens seuils'!$B$2:$D$786,3,FALSE)</f>
        <v>NA</v>
      </c>
      <c r="M750" s="27" t="s">
        <v>200</v>
      </c>
      <c r="N750" s="27" t="str">
        <f>VLOOKUP(A750,'Nouveaux seuils'!$B$7:$F$796,5,FALSE)</f>
        <v>NA</v>
      </c>
      <c r="O750" s="28">
        <v>5</v>
      </c>
      <c r="P750" s="28">
        <v>0.5</v>
      </c>
      <c r="Q750" s="2">
        <v>3</v>
      </c>
      <c r="R750" s="2"/>
      <c r="S750" s="26">
        <v>1000</v>
      </c>
      <c r="T750" s="26">
        <f>VLOOKUP(A750,'Nouveaux seuils'!$B$7:$E$796,3,FALSE)</f>
        <v>100</v>
      </c>
      <c r="U750" s="26">
        <f>VLOOKUP(A750,'Nouveaux seuils'!$B$7:$E$796,4,FALSE)</f>
        <v>1000</v>
      </c>
      <c r="V750" s="30" t="s">
        <v>184</v>
      </c>
      <c r="W750" s="27" t="s">
        <v>200</v>
      </c>
      <c r="X750" s="27"/>
      <c r="Y750" s="27"/>
    </row>
    <row r="751" spans="1:25" ht="38.25" customHeight="1">
      <c r="A751" s="2" t="str">
        <f t="shared" si="28"/>
        <v>240U +</v>
      </c>
      <c r="B751" s="2" t="str">
        <f t="shared" si="26"/>
        <v>U240 +</v>
      </c>
      <c r="C751" s="2" t="s">
        <v>2618</v>
      </c>
      <c r="D751" s="2" t="s">
        <v>96</v>
      </c>
      <c r="E751" s="2">
        <v>240</v>
      </c>
      <c r="F751" s="64" t="s">
        <v>17</v>
      </c>
      <c r="G751" s="2"/>
      <c r="H751" s="26">
        <v>1</v>
      </c>
      <c r="I751" s="26">
        <f>VLOOKUP(A751,'Anciens seuils'!$B$2:$D$786,2,FALSE)</f>
        <v>1000000</v>
      </c>
      <c r="J751" s="26">
        <f>VLOOKUP(A751,'Nouveaux seuils'!$B$7:$C$796,2,FALSE)</f>
        <v>1000000</v>
      </c>
      <c r="K751" s="27" t="s">
        <v>200</v>
      </c>
      <c r="L751" s="27" t="str">
        <f>VLOOKUP(A751,'Anciens seuils'!$B$2:$D$786,3,FALSE)</f>
        <v>NA</v>
      </c>
      <c r="M751" s="27" t="s">
        <v>200</v>
      </c>
      <c r="N751" s="27" t="str">
        <f>VLOOKUP(A751,'Nouveaux seuils'!$B$7:$F$796,5,FALSE)</f>
        <v>NA</v>
      </c>
      <c r="O751" s="28">
        <v>5</v>
      </c>
      <c r="P751" s="28">
        <v>0.5</v>
      </c>
      <c r="Q751" s="2">
        <v>3</v>
      </c>
      <c r="R751" s="2" t="s">
        <v>17</v>
      </c>
      <c r="S751" s="26">
        <v>10</v>
      </c>
      <c r="T751" s="26">
        <f>VLOOKUP(A751,'Nouveaux seuils'!$B$7:$E$796,3,FALSE)</f>
        <v>0</v>
      </c>
      <c r="U751" s="26">
        <f>VLOOKUP(A751,'Nouveaux seuils'!$B$7:$E$796,4,FALSE)</f>
        <v>10</v>
      </c>
      <c r="V751" s="30" t="s">
        <v>184</v>
      </c>
      <c r="W751" s="27" t="s">
        <v>200</v>
      </c>
      <c r="X751" s="27"/>
      <c r="Y751" s="27"/>
    </row>
    <row r="752" spans="1:25" ht="12.75" customHeight="1">
      <c r="A752" s="2" t="str">
        <f t="shared" si="28"/>
        <v>241Am</v>
      </c>
      <c r="B752" s="2" t="str">
        <f t="shared" si="26"/>
        <v>Am241</v>
      </c>
      <c r="C752" s="2" t="s">
        <v>2619</v>
      </c>
      <c r="D752" s="2" t="s">
        <v>99</v>
      </c>
      <c r="E752" s="2">
        <v>241</v>
      </c>
      <c r="F752" s="2"/>
      <c r="G752" s="2"/>
      <c r="H752" s="26">
        <v>0.01</v>
      </c>
      <c r="I752" s="26">
        <f>VLOOKUP(A752,'Anciens seuils'!$B$2:$D$786,2,FALSE)</f>
        <v>10000</v>
      </c>
      <c r="J752" s="26">
        <f>VLOOKUP(A752,'Nouveaux seuils'!$B$7:$C$796,2,FALSE)</f>
        <v>10000</v>
      </c>
      <c r="K752" s="27">
        <v>100000</v>
      </c>
      <c r="L752" s="27">
        <v>100000000000</v>
      </c>
      <c r="M752" s="27">
        <v>60000</v>
      </c>
      <c r="N752" s="27">
        <f>VLOOKUP(A752,'Nouveaux seuils'!$B$7:$F$796,5,FALSE)</f>
        <v>60000000000</v>
      </c>
      <c r="O752" s="28">
        <v>5.0000000000000001E-3</v>
      </c>
      <c r="P752" s="28">
        <v>5.0000000000000001E-3</v>
      </c>
      <c r="Q752" s="2">
        <v>1</v>
      </c>
      <c r="R752" s="2"/>
      <c r="S752" s="26">
        <v>1</v>
      </c>
      <c r="T752" s="26">
        <f>VLOOKUP(A752,'Nouveaux seuils'!$B$7:$E$796,3,FALSE)</f>
        <v>0.1</v>
      </c>
      <c r="U752" s="26">
        <f>VLOOKUP(A752,'Nouveaux seuils'!$B$7:$E$796,4,FALSE)</f>
        <v>1</v>
      </c>
      <c r="V752" s="30"/>
      <c r="W752" s="27" t="s">
        <v>130</v>
      </c>
      <c r="X752" s="27" t="s">
        <v>200</v>
      </c>
      <c r="Y752" s="27"/>
    </row>
    <row r="753" spans="1:25" ht="12.75" customHeight="1">
      <c r="A753" s="2" t="s">
        <v>1866</v>
      </c>
      <c r="B753" s="2" t="str">
        <f t="shared" si="26"/>
        <v>Am/Be241</v>
      </c>
      <c r="C753" s="2" t="s">
        <v>2620</v>
      </c>
      <c r="D753" s="2" t="s">
        <v>165</v>
      </c>
      <c r="E753" s="2">
        <v>241</v>
      </c>
      <c r="F753" s="2"/>
      <c r="G753" s="2"/>
      <c r="H753" s="26"/>
      <c r="I753" s="26" t="e">
        <f>VLOOKUP(A753,'Anciens seuils'!$B$2:$D$786,2,FALSE)</f>
        <v>#N/A</v>
      </c>
      <c r="J753" s="26" t="str">
        <f>VLOOKUP(A753,'Nouveaux seuils'!$B$7:$C$796,2,FALSE)</f>
        <v>/</v>
      </c>
      <c r="K753" s="27">
        <v>100000</v>
      </c>
      <c r="L753" s="27">
        <v>100000000000</v>
      </c>
      <c r="M753" s="27">
        <v>60000</v>
      </c>
      <c r="N753" s="27">
        <f>VLOOKUP(A753,'Nouveaux seuils'!$B$7:$F$796,5,FALSE)</f>
        <v>60000000000</v>
      </c>
      <c r="O753" s="28" t="s">
        <v>200</v>
      </c>
      <c r="P753" s="28" t="s">
        <v>200</v>
      </c>
      <c r="Q753" s="2"/>
      <c r="R753" s="2" t="s">
        <v>206</v>
      </c>
      <c r="S753" s="2"/>
      <c r="T753" s="26" t="str">
        <f>VLOOKUP(A753,'Nouveaux seuils'!$B$7:$E$796,3,FALSE)</f>
        <v>/</v>
      </c>
      <c r="U753" s="26" t="str">
        <f>VLOOKUP(A753,'Nouveaux seuils'!$B$7:$E$796,4,FALSE)</f>
        <v>/</v>
      </c>
      <c r="V753" s="30"/>
      <c r="W753" s="27" t="s">
        <v>200</v>
      </c>
      <c r="X753" s="27" t="s">
        <v>155</v>
      </c>
      <c r="Y753" s="27"/>
    </row>
    <row r="754" spans="1:25" ht="12.75" customHeight="1">
      <c r="A754" s="2" t="str">
        <f t="shared" ref="A754:A810" si="29">TRIM(E754&amp;D754&amp;" " &amp;F754&amp;" " &amp;G754)</f>
        <v>241Cm</v>
      </c>
      <c r="B754" s="2" t="str">
        <f t="shared" si="26"/>
        <v>Cm241</v>
      </c>
      <c r="C754" s="2" t="s">
        <v>2621</v>
      </c>
      <c r="D754" s="2" t="s">
        <v>100</v>
      </c>
      <c r="E754" s="2">
        <v>241</v>
      </c>
      <c r="F754" s="2"/>
      <c r="G754" s="2"/>
      <c r="H754" s="26">
        <v>1</v>
      </c>
      <c r="I754" s="26">
        <f>VLOOKUP(A754,'Anciens seuils'!$B$2:$D$786,2,FALSE)</f>
        <v>1000000</v>
      </c>
      <c r="J754" s="26">
        <f>VLOOKUP(A754,'Nouveaux seuils'!$B$7:$C$796,2,FALSE)</f>
        <v>1000000</v>
      </c>
      <c r="K754" s="27">
        <v>20000</v>
      </c>
      <c r="L754" s="27">
        <f>VLOOKUP(A754,'Anciens seuils'!$B$2:$D$786,3,FALSE)</f>
        <v>20000000000</v>
      </c>
      <c r="M754" s="27">
        <v>100000</v>
      </c>
      <c r="N754" s="27">
        <f>VLOOKUP(A754,'Nouveaux seuils'!$B$7:$F$796,5,FALSE)</f>
        <v>100000000000</v>
      </c>
      <c r="O754" s="28">
        <v>5</v>
      </c>
      <c r="P754" s="28">
        <v>0.05</v>
      </c>
      <c r="Q754" s="2">
        <v>2</v>
      </c>
      <c r="R754" s="2"/>
      <c r="S754" s="26">
        <v>100</v>
      </c>
      <c r="T754" s="26" t="str">
        <f>VLOOKUP(A754,'Nouveaux seuils'!$B$7:$E$796,3,FALSE)</f>
        <v>/</v>
      </c>
      <c r="U754" s="26" t="str">
        <f>VLOOKUP(A754,'Nouveaux seuils'!$B$7:$E$796,4,FALSE)</f>
        <v>/</v>
      </c>
      <c r="V754" s="30"/>
      <c r="W754" s="27" t="s">
        <v>200</v>
      </c>
      <c r="X754" s="27" t="s">
        <v>200</v>
      </c>
      <c r="Y754" s="27"/>
    </row>
    <row r="755" spans="1:25" ht="12.75" customHeight="1">
      <c r="A755" s="2" t="str">
        <f t="shared" si="29"/>
        <v>241Pu</v>
      </c>
      <c r="B755" s="2" t="str">
        <f t="shared" si="26"/>
        <v>Pu241</v>
      </c>
      <c r="C755" s="2" t="s">
        <v>2622</v>
      </c>
      <c r="D755" s="2" t="s">
        <v>98</v>
      </c>
      <c r="E755" s="2">
        <v>241</v>
      </c>
      <c r="F755" s="2"/>
      <c r="G755" s="2"/>
      <c r="H755" s="26">
        <v>0.1</v>
      </c>
      <c r="I755" s="26">
        <f>VLOOKUP(A755,'Anciens seuils'!$B$2:$D$786,2,FALSE)</f>
        <v>100000</v>
      </c>
      <c r="J755" s="26">
        <f>VLOOKUP(A755,'Nouveaux seuils'!$B$7:$C$796,2,FALSE)</f>
        <v>100000</v>
      </c>
      <c r="K755" s="27">
        <v>400000</v>
      </c>
      <c r="L755" s="27">
        <v>400000000000</v>
      </c>
      <c r="M755" s="27">
        <v>3000000</v>
      </c>
      <c r="N755" s="27">
        <f>VLOOKUP(A755,'Nouveaux seuils'!$B$7:$F$796,5,FALSE)</f>
        <v>3000000000000</v>
      </c>
      <c r="O755" s="28">
        <v>5.0000000000000001E-3</v>
      </c>
      <c r="P755" s="28">
        <v>5.0000000000000001E-3</v>
      </c>
      <c r="Q755" s="2">
        <v>1</v>
      </c>
      <c r="R755" s="2"/>
      <c r="S755" s="26">
        <v>100</v>
      </c>
      <c r="T755" s="26">
        <f>VLOOKUP(A755,'Nouveaux seuils'!$B$7:$E$796,3,FALSE)</f>
        <v>10</v>
      </c>
      <c r="U755" s="26">
        <f>VLOOKUP(A755,'Nouveaux seuils'!$B$7:$E$796,4,FALSE)</f>
        <v>100</v>
      </c>
      <c r="V755" s="30"/>
      <c r="W755" s="27" t="s">
        <v>129</v>
      </c>
      <c r="X755" s="27" t="s">
        <v>200</v>
      </c>
      <c r="Y755" s="27"/>
    </row>
    <row r="756" spans="1:25" ht="12.75" customHeight="1">
      <c r="A756" s="2" t="str">
        <f t="shared" si="29"/>
        <v>242Am m</v>
      </c>
      <c r="B756" s="2" t="str">
        <f t="shared" si="26"/>
        <v>Am242 m</v>
      </c>
      <c r="C756" s="2" t="s">
        <v>2623</v>
      </c>
      <c r="D756" s="2" t="s">
        <v>99</v>
      </c>
      <c r="E756" s="2">
        <v>242</v>
      </c>
      <c r="F756" s="2" t="s">
        <v>156</v>
      </c>
      <c r="G756" s="2"/>
      <c r="H756" s="26">
        <v>0.01</v>
      </c>
      <c r="I756" s="26">
        <f>VLOOKUP(A756,'Anciens seuils'!$B$2:$D$786,2,FALSE)</f>
        <v>10000</v>
      </c>
      <c r="J756" s="26">
        <f>VLOOKUP(A756,'Nouveaux seuils'!$B$7:$C$796,2,FALSE)</f>
        <v>10000</v>
      </c>
      <c r="K756" s="27">
        <v>100000</v>
      </c>
      <c r="L756" s="27">
        <v>100000000000</v>
      </c>
      <c r="M756" s="27">
        <v>300000</v>
      </c>
      <c r="N756" s="27">
        <f>VLOOKUP(A756,'Nouveaux seuils'!$B$7:$F$796,5,FALSE)</f>
        <v>300000000000</v>
      </c>
      <c r="O756" s="28">
        <v>5.0000000000000001E-3</v>
      </c>
      <c r="P756" s="28">
        <v>5.0000000000000001E-3</v>
      </c>
      <c r="Q756" s="2">
        <v>1</v>
      </c>
      <c r="R756" s="2" t="s">
        <v>17</v>
      </c>
      <c r="S756" s="26">
        <v>1</v>
      </c>
      <c r="T756" s="26">
        <f>VLOOKUP(A756,'Nouveaux seuils'!$B$7:$E$796,3,FALSE)</f>
        <v>0.1</v>
      </c>
      <c r="U756" s="26">
        <f>VLOOKUP(A756,'Nouveaux seuils'!$B$7:$E$796,4,FALSE)</f>
        <v>1</v>
      </c>
      <c r="V756" s="30"/>
      <c r="W756" s="27" t="s">
        <v>129</v>
      </c>
      <c r="X756" s="27" t="s">
        <v>200</v>
      </c>
      <c r="Y756" s="27"/>
    </row>
    <row r="757" spans="1:25" ht="12.75" customHeight="1">
      <c r="A757" s="2" t="str">
        <f t="shared" si="29"/>
        <v>242Am</v>
      </c>
      <c r="B757" s="2" t="str">
        <f t="shared" si="26"/>
        <v>Am242</v>
      </c>
      <c r="C757" s="2" t="s">
        <v>2624</v>
      </c>
      <c r="D757" s="2" t="s">
        <v>99</v>
      </c>
      <c r="E757" s="2">
        <v>242</v>
      </c>
      <c r="F757" s="2"/>
      <c r="G757" s="2"/>
      <c r="H757" s="26">
        <v>1</v>
      </c>
      <c r="I757" s="26">
        <f>VLOOKUP(A757,'Anciens seuils'!$B$2:$D$786,2,FALSE)</f>
        <v>1000000</v>
      </c>
      <c r="J757" s="26">
        <f>VLOOKUP(A757,'Nouveaux seuils'!$B$7:$C$796,2,FALSE)</f>
        <v>1000000</v>
      </c>
      <c r="K757" s="27" t="s">
        <v>200</v>
      </c>
      <c r="L757" s="27" t="str">
        <f>VLOOKUP(A757,'Anciens seuils'!$B$2:$D$786,3,FALSE)</f>
        <v>NA</v>
      </c>
      <c r="M757" s="27" t="s">
        <v>200</v>
      </c>
      <c r="N757" s="27" t="str">
        <f>VLOOKUP(A757,'Nouveaux seuils'!$B$7:$F$796,5,FALSE)</f>
        <v>NA</v>
      </c>
      <c r="O757" s="28">
        <v>5</v>
      </c>
      <c r="P757" s="28">
        <v>0.05</v>
      </c>
      <c r="Q757" s="2">
        <v>2</v>
      </c>
      <c r="R757" s="2"/>
      <c r="S757" s="26">
        <v>1000</v>
      </c>
      <c r="T757" s="26">
        <f>VLOOKUP(A757,'Nouveaux seuils'!$B$7:$E$796,3,FALSE)</f>
        <v>1000</v>
      </c>
      <c r="U757" s="26">
        <f>VLOOKUP(A757,'Nouveaux seuils'!$B$7:$E$796,4,FALSE)</f>
        <v>1000</v>
      </c>
      <c r="V757" s="30"/>
      <c r="W757" s="27" t="s">
        <v>200</v>
      </c>
      <c r="X757" s="27"/>
      <c r="Y757" s="27"/>
    </row>
    <row r="758" spans="1:25" ht="12.75" customHeight="1">
      <c r="A758" s="2" t="str">
        <f t="shared" si="29"/>
        <v>242Cm</v>
      </c>
      <c r="B758" s="2" t="str">
        <f t="shared" si="26"/>
        <v>Cm242</v>
      </c>
      <c r="C758" s="2" t="s">
        <v>2625</v>
      </c>
      <c r="D758" s="2" t="s">
        <v>100</v>
      </c>
      <c r="E758" s="2">
        <v>242</v>
      </c>
      <c r="F758" s="2"/>
      <c r="G758" s="2"/>
      <c r="H758" s="26">
        <v>0.1</v>
      </c>
      <c r="I758" s="26">
        <f>VLOOKUP(A758,'Anciens seuils'!$B$2:$D$786,2,FALSE)</f>
        <v>100000</v>
      </c>
      <c r="J758" s="26">
        <f>VLOOKUP(A758,'Nouveaux seuils'!$B$7:$C$796,2,FALSE)</f>
        <v>100000</v>
      </c>
      <c r="K758" s="27">
        <v>400000</v>
      </c>
      <c r="L758" s="27">
        <f>VLOOKUP(A758,'Anciens seuils'!$B$2:$D$786,3,FALSE)</f>
        <v>400000000000</v>
      </c>
      <c r="M758" s="27">
        <v>40000</v>
      </c>
      <c r="N758" s="27">
        <f>VLOOKUP(A758,'Nouveaux seuils'!$B$7:$F$796,5,FALSE)</f>
        <v>40000000000</v>
      </c>
      <c r="O758" s="28">
        <v>5.0000000000000001E-3</v>
      </c>
      <c r="P758" s="28">
        <v>5.0000000000000001E-3</v>
      </c>
      <c r="Q758" s="2">
        <v>1</v>
      </c>
      <c r="R758" s="2"/>
      <c r="S758" s="26">
        <v>100</v>
      </c>
      <c r="T758" s="26">
        <f>VLOOKUP(A758,'Nouveaux seuils'!$B$7:$E$796,3,FALSE)</f>
        <v>10</v>
      </c>
      <c r="U758" s="26">
        <f>VLOOKUP(A758,'Nouveaux seuils'!$B$7:$E$796,4,FALSE)</f>
        <v>100</v>
      </c>
      <c r="V758" s="30"/>
      <c r="W758" s="27" t="s">
        <v>200</v>
      </c>
      <c r="X758" s="27" t="s">
        <v>200</v>
      </c>
      <c r="Y758" s="27"/>
    </row>
    <row r="759" spans="1:25" ht="12.75" customHeight="1">
      <c r="A759" s="2" t="str">
        <f t="shared" si="29"/>
        <v>242Pu</v>
      </c>
      <c r="B759" s="2" t="str">
        <f t="shared" si="26"/>
        <v>Pu242</v>
      </c>
      <c r="C759" s="2" t="s">
        <v>2626</v>
      </c>
      <c r="D759" s="2" t="s">
        <v>98</v>
      </c>
      <c r="E759" s="2">
        <v>242</v>
      </c>
      <c r="F759" s="2"/>
      <c r="G759" s="2"/>
      <c r="H759" s="26">
        <v>0.01</v>
      </c>
      <c r="I759" s="26">
        <f>VLOOKUP(A759,'Anciens seuils'!$B$2:$D$786,2,FALSE)</f>
        <v>10000</v>
      </c>
      <c r="J759" s="26">
        <f>VLOOKUP(A759,'Nouveaux seuils'!$B$7:$C$796,2,FALSE)</f>
        <v>10000</v>
      </c>
      <c r="K759" s="27">
        <v>100000</v>
      </c>
      <c r="L759" s="27">
        <f>VLOOKUP(A759,'Anciens seuils'!$B$2:$D$786,3,FALSE)</f>
        <v>100000000000</v>
      </c>
      <c r="M759" s="27">
        <v>70000</v>
      </c>
      <c r="N759" s="27">
        <f>VLOOKUP(A759,'Nouveaux seuils'!$B$7:$F$796,5,FALSE)</f>
        <v>70000000000</v>
      </c>
      <c r="O759" s="28">
        <v>5.0000000000000001E-3</v>
      </c>
      <c r="P759" s="28">
        <v>5.0000000000000001E-3</v>
      </c>
      <c r="Q759" s="2">
        <v>1</v>
      </c>
      <c r="R759" s="2"/>
      <c r="S759" s="26">
        <v>1</v>
      </c>
      <c r="T759" s="26">
        <f>VLOOKUP(A759,'Nouveaux seuils'!$B$7:$E$796,3,FALSE)</f>
        <v>0.1</v>
      </c>
      <c r="U759" s="26">
        <f>VLOOKUP(A759,'Nouveaux seuils'!$B$7:$E$796,4,FALSE)</f>
        <v>1</v>
      </c>
      <c r="V759" s="30"/>
      <c r="W759" s="27" t="s">
        <v>200</v>
      </c>
      <c r="X759" s="27" t="s">
        <v>157</v>
      </c>
      <c r="Y759" s="27"/>
    </row>
    <row r="760" spans="1:25" ht="12.75" customHeight="1">
      <c r="A760" s="2" t="str">
        <f t="shared" si="29"/>
        <v>243Am</v>
      </c>
      <c r="B760" s="2" t="str">
        <f t="shared" si="26"/>
        <v>Am243</v>
      </c>
      <c r="C760" s="2" t="s">
        <v>2627</v>
      </c>
      <c r="D760" s="2" t="s">
        <v>99</v>
      </c>
      <c r="E760" s="2">
        <v>243</v>
      </c>
      <c r="F760" s="2"/>
      <c r="G760" s="2"/>
      <c r="H760" s="26">
        <v>1E-3</v>
      </c>
      <c r="I760" s="26">
        <f>VLOOKUP(A760,'Anciens seuils'!$B$2:$D$786,2,FALSE)</f>
        <v>1000</v>
      </c>
      <c r="J760" s="26">
        <f>VLOOKUP(A760,'Nouveaux seuils'!$B$7:$C$796,2,FALSE)</f>
        <v>1000</v>
      </c>
      <c r="K760" s="27">
        <v>50000</v>
      </c>
      <c r="L760" s="27">
        <v>50000000000</v>
      </c>
      <c r="M760" s="27">
        <v>200000</v>
      </c>
      <c r="N760" s="27">
        <f>VLOOKUP(A760,'Nouveaux seuils'!$B$7:$F$796,5,FALSE)</f>
        <v>200000000000</v>
      </c>
      <c r="O760" s="28">
        <v>5.0000000000000001E-3</v>
      </c>
      <c r="P760" s="28">
        <v>5.0000000000000001E-3</v>
      </c>
      <c r="Q760" s="2">
        <v>1</v>
      </c>
      <c r="R760" s="2" t="s">
        <v>17</v>
      </c>
      <c r="S760" s="26">
        <v>1</v>
      </c>
      <c r="T760" s="26">
        <f>VLOOKUP(A760,'Nouveaux seuils'!$B$7:$E$796,3,FALSE)</f>
        <v>0.1</v>
      </c>
      <c r="U760" s="26">
        <f>VLOOKUP(A760,'Nouveaux seuils'!$B$7:$E$796,4,FALSE)</f>
        <v>1</v>
      </c>
      <c r="V760" s="30"/>
      <c r="W760" s="27" t="s">
        <v>129</v>
      </c>
      <c r="X760" s="27" t="s">
        <v>200</v>
      </c>
      <c r="Y760" s="27"/>
    </row>
    <row r="761" spans="1:25" ht="12.75" customHeight="1">
      <c r="A761" s="2" t="str">
        <f t="shared" si="29"/>
        <v>243Cm</v>
      </c>
      <c r="B761" s="2" t="str">
        <f t="shared" si="26"/>
        <v>Cm243</v>
      </c>
      <c r="C761" s="2" t="s">
        <v>2628</v>
      </c>
      <c r="D761" s="2" t="s">
        <v>100</v>
      </c>
      <c r="E761" s="2">
        <v>243</v>
      </c>
      <c r="F761" s="2"/>
      <c r="G761" s="2"/>
      <c r="H761" s="26">
        <v>0.01</v>
      </c>
      <c r="I761" s="26">
        <f>VLOOKUP(A761,'Anciens seuils'!$B$2:$D$786,2,FALSE)</f>
        <v>10000</v>
      </c>
      <c r="J761" s="26">
        <f>VLOOKUP(A761,'Nouveaux seuils'!$B$7:$C$796,2,FALSE)</f>
        <v>10000</v>
      </c>
      <c r="K761" s="27">
        <v>90000</v>
      </c>
      <c r="L761" s="27">
        <f>VLOOKUP(A761,'Anciens seuils'!$B$2:$D$786,3,FALSE)</f>
        <v>90000000000</v>
      </c>
      <c r="M761" s="27">
        <v>200000</v>
      </c>
      <c r="N761" s="27">
        <f>VLOOKUP(A761,'Nouveaux seuils'!$B$7:$F$796,5,FALSE)</f>
        <v>200000000000</v>
      </c>
      <c r="O761" s="28">
        <v>5.0000000000000001E-3</v>
      </c>
      <c r="P761" s="28">
        <v>5.0000000000000001E-3</v>
      </c>
      <c r="Q761" s="2">
        <v>1</v>
      </c>
      <c r="R761" s="2"/>
      <c r="S761" s="26">
        <v>1</v>
      </c>
      <c r="T761" s="26">
        <f>VLOOKUP(A761,'Nouveaux seuils'!$B$7:$E$796,3,FALSE)</f>
        <v>1</v>
      </c>
      <c r="U761" s="26">
        <f>VLOOKUP(A761,'Nouveaux seuils'!$B$7:$E$796,4,FALSE)</f>
        <v>1</v>
      </c>
      <c r="V761" s="30"/>
      <c r="W761" s="27" t="s">
        <v>200</v>
      </c>
      <c r="X761" s="27" t="s">
        <v>200</v>
      </c>
      <c r="Y761" s="27"/>
    </row>
    <row r="762" spans="1:25" ht="12.75" customHeight="1">
      <c r="A762" s="2" t="str">
        <f t="shared" si="29"/>
        <v>243Pu</v>
      </c>
      <c r="B762" s="2" t="str">
        <f t="shared" si="26"/>
        <v>Pu243</v>
      </c>
      <c r="C762" s="2" t="s">
        <v>2629</v>
      </c>
      <c r="D762" s="2" t="s">
        <v>98</v>
      </c>
      <c r="E762" s="2">
        <v>243</v>
      </c>
      <c r="F762" s="2"/>
      <c r="G762" s="2"/>
      <c r="H762" s="26">
        <v>10</v>
      </c>
      <c r="I762" s="26">
        <f>VLOOKUP(A762,'Anciens seuils'!$B$2:$D$786,2,FALSE)</f>
        <v>10000000</v>
      </c>
      <c r="J762" s="26">
        <f>VLOOKUP(A762,'Nouveaux seuils'!$B$7:$C$796,2,FALSE)</f>
        <v>10000000</v>
      </c>
      <c r="K762" s="27" t="s">
        <v>200</v>
      </c>
      <c r="L762" s="27" t="str">
        <f>VLOOKUP(A762,'Anciens seuils'!$B$2:$D$786,3,FALSE)</f>
        <v>NA</v>
      </c>
      <c r="M762" s="27" t="s">
        <v>200</v>
      </c>
      <c r="N762" s="27" t="str">
        <f>VLOOKUP(A762,'Nouveaux seuils'!$B$7:$F$796,5,FALSE)</f>
        <v>NA</v>
      </c>
      <c r="O762" s="28">
        <v>50</v>
      </c>
      <c r="P762" s="28">
        <v>5</v>
      </c>
      <c r="Q762" s="2">
        <v>4</v>
      </c>
      <c r="R762" s="2"/>
      <c r="S762" s="26">
        <v>1000</v>
      </c>
      <c r="T762" s="26">
        <f>VLOOKUP(A762,'Nouveaux seuils'!$B$7:$E$796,3,FALSE)</f>
        <v>1000</v>
      </c>
      <c r="U762" s="26">
        <f>VLOOKUP(A762,'Nouveaux seuils'!$B$7:$E$796,4,FALSE)</f>
        <v>1000</v>
      </c>
      <c r="V762" s="30"/>
      <c r="W762" s="27" t="s">
        <v>200</v>
      </c>
      <c r="X762" s="27"/>
      <c r="Y762" s="27"/>
    </row>
    <row r="763" spans="1:25" ht="12.75" customHeight="1">
      <c r="A763" s="2" t="str">
        <f t="shared" si="29"/>
        <v>244Am m</v>
      </c>
      <c r="B763" s="2" t="str">
        <f t="shared" si="26"/>
        <v>Am244 m</v>
      </c>
      <c r="C763" s="2" t="s">
        <v>2630</v>
      </c>
      <c r="D763" s="2" t="s">
        <v>99</v>
      </c>
      <c r="E763" s="2">
        <v>244</v>
      </c>
      <c r="F763" s="2" t="s">
        <v>156</v>
      </c>
      <c r="G763" s="2"/>
      <c r="H763" s="26">
        <v>10</v>
      </c>
      <c r="I763" s="26">
        <f>VLOOKUP(A763,'Anciens seuils'!$B$2:$D$786,2,FALSE)</f>
        <v>10000000</v>
      </c>
      <c r="J763" s="26">
        <f>VLOOKUP(A763,'Nouveaux seuils'!$B$7:$C$796,2,FALSE)</f>
        <v>10000000</v>
      </c>
      <c r="K763" s="27" t="s">
        <v>200</v>
      </c>
      <c r="L763" s="27" t="str">
        <f>VLOOKUP(A763,'Anciens seuils'!$B$2:$D$786,3,FALSE)</f>
        <v>NA</v>
      </c>
      <c r="M763" s="27" t="s">
        <v>200</v>
      </c>
      <c r="N763" s="27" t="str">
        <f>VLOOKUP(A763,'Nouveaux seuils'!$B$7:$F$796,5,FALSE)</f>
        <v>NA</v>
      </c>
      <c r="O763" s="28">
        <v>5</v>
      </c>
      <c r="P763" s="28">
        <v>0.5</v>
      </c>
      <c r="Q763" s="2">
        <v>3</v>
      </c>
      <c r="R763" s="2"/>
      <c r="S763" s="26">
        <v>10000</v>
      </c>
      <c r="T763" s="26" t="str">
        <f>VLOOKUP(A763,'Nouveaux seuils'!$B$7:$E$796,3,FALSE)</f>
        <v>/</v>
      </c>
      <c r="U763" s="26" t="str">
        <f>VLOOKUP(A763,'Nouveaux seuils'!$B$7:$E$796,4,FALSE)</f>
        <v>/</v>
      </c>
      <c r="V763" s="30"/>
      <c r="W763" s="27" t="s">
        <v>200</v>
      </c>
      <c r="X763" s="27"/>
      <c r="Y763" s="27"/>
    </row>
    <row r="764" spans="1:25" ht="12.75" customHeight="1">
      <c r="A764" s="2" t="str">
        <f t="shared" si="29"/>
        <v>244Am</v>
      </c>
      <c r="B764" s="2" t="str">
        <f t="shared" si="26"/>
        <v>Am244</v>
      </c>
      <c r="C764" s="2" t="s">
        <v>2631</v>
      </c>
      <c r="D764" s="2" t="s">
        <v>99</v>
      </c>
      <c r="E764" s="2">
        <v>244</v>
      </c>
      <c r="F764" s="2"/>
      <c r="G764" s="2"/>
      <c r="H764" s="26">
        <v>1</v>
      </c>
      <c r="I764" s="26">
        <f>VLOOKUP(A764,'Anciens seuils'!$B$2:$D$786,2,FALSE)</f>
        <v>1000000</v>
      </c>
      <c r="J764" s="26">
        <f>VLOOKUP(A764,'Nouveaux seuils'!$B$7:$C$796,2,FALSE)</f>
        <v>1000000</v>
      </c>
      <c r="K764" s="27" t="s">
        <v>200</v>
      </c>
      <c r="L764" s="27" t="str">
        <f>VLOOKUP(A764,'Anciens seuils'!$B$2:$D$786,3,FALSE)</f>
        <v>NA</v>
      </c>
      <c r="M764" s="27">
        <v>90000</v>
      </c>
      <c r="N764" s="27">
        <f>VLOOKUP(A764,'Nouveaux seuils'!$B$7:$F$796,5,FALSE)</f>
        <v>90000000000</v>
      </c>
      <c r="O764" s="28">
        <v>5</v>
      </c>
      <c r="P764" s="28">
        <v>0.5</v>
      </c>
      <c r="Q764" s="2">
        <v>3</v>
      </c>
      <c r="R764" s="2"/>
      <c r="S764" s="26">
        <v>10</v>
      </c>
      <c r="T764" s="26" t="str">
        <f>VLOOKUP(A764,'Nouveaux seuils'!$B$7:$E$796,3,FALSE)</f>
        <v>/</v>
      </c>
      <c r="U764" s="26" t="str">
        <f>VLOOKUP(A764,'Nouveaux seuils'!$B$7:$E$796,4,FALSE)</f>
        <v>/</v>
      </c>
      <c r="V764" s="30"/>
      <c r="W764" s="27" t="s">
        <v>200</v>
      </c>
      <c r="X764" s="27" t="s">
        <v>200</v>
      </c>
      <c r="Y764" s="27"/>
    </row>
    <row r="765" spans="1:25" ht="12.75" customHeight="1">
      <c r="A765" s="2" t="str">
        <f t="shared" si="29"/>
        <v>244Cf</v>
      </c>
      <c r="B765" s="2" t="str">
        <f t="shared" si="26"/>
        <v>Cf244</v>
      </c>
      <c r="C765" s="2" t="s">
        <v>2632</v>
      </c>
      <c r="D765" s="2" t="s">
        <v>101</v>
      </c>
      <c r="E765" s="2">
        <v>244</v>
      </c>
      <c r="F765" s="2"/>
      <c r="G765" s="2"/>
      <c r="H765" s="26">
        <v>10</v>
      </c>
      <c r="I765" s="26">
        <f>VLOOKUP(A765,'Anciens seuils'!$B$2:$D$786,2,FALSE)</f>
        <v>10000000</v>
      </c>
      <c r="J765" s="26">
        <f>VLOOKUP(A765,'Nouveaux seuils'!$B$7:$C$796,2,FALSE)</f>
        <v>10000000</v>
      </c>
      <c r="K765" s="27" t="s">
        <v>200</v>
      </c>
      <c r="L765" s="27" t="str">
        <f>VLOOKUP(A765,'Anciens seuils'!$B$2:$D$786,3,FALSE)</f>
        <v>NA</v>
      </c>
      <c r="M765" s="27" t="s">
        <v>200</v>
      </c>
      <c r="N765" s="27" t="str">
        <f>VLOOKUP(A765,'Nouveaux seuils'!$B$7:$F$796,5,FALSE)</f>
        <v>NA</v>
      </c>
      <c r="O765" s="28">
        <v>5</v>
      </c>
      <c r="P765" s="28">
        <v>0.5</v>
      </c>
      <c r="Q765" s="2">
        <v>3</v>
      </c>
      <c r="R765" s="2"/>
      <c r="S765" s="26">
        <v>10000</v>
      </c>
      <c r="T765" s="26" t="str">
        <f>VLOOKUP(A765,'Nouveaux seuils'!$B$7:$E$796,3,FALSE)</f>
        <v>/</v>
      </c>
      <c r="U765" s="26" t="str">
        <f>VLOOKUP(A765,'Nouveaux seuils'!$B$7:$E$796,4,FALSE)</f>
        <v>/</v>
      </c>
      <c r="V765" s="30"/>
      <c r="W765" s="27" t="s">
        <v>200</v>
      </c>
      <c r="X765" s="27"/>
      <c r="Y765" s="27"/>
    </row>
    <row r="766" spans="1:25" ht="12.75" customHeight="1">
      <c r="A766" s="2" t="str">
        <f t="shared" si="29"/>
        <v>244Cm</v>
      </c>
      <c r="B766" s="2" t="str">
        <f t="shared" si="26"/>
        <v>Cm244</v>
      </c>
      <c r="C766" s="2" t="s">
        <v>2633</v>
      </c>
      <c r="D766" s="2" t="s">
        <v>100</v>
      </c>
      <c r="E766" s="2">
        <v>244</v>
      </c>
      <c r="F766" s="2"/>
      <c r="G766" s="2"/>
      <c r="H766" s="26">
        <v>0.01</v>
      </c>
      <c r="I766" s="26">
        <f>VLOOKUP(A766,'Anciens seuils'!$B$2:$D$786,2,FALSE)</f>
        <v>10000</v>
      </c>
      <c r="J766" s="26">
        <f>VLOOKUP(A766,'Nouveaux seuils'!$B$7:$C$796,2,FALSE)</f>
        <v>10000</v>
      </c>
      <c r="K766" s="27">
        <v>200000</v>
      </c>
      <c r="L766" s="27">
        <f>VLOOKUP(A766,'Anciens seuils'!$B$2:$D$786,3,FALSE)</f>
        <v>200000000000</v>
      </c>
      <c r="M766" s="27">
        <v>50000</v>
      </c>
      <c r="N766" s="27">
        <f>VLOOKUP(A766,'Nouveaux seuils'!$B$7:$F$796,5,FALSE)</f>
        <v>50000000000</v>
      </c>
      <c r="O766" s="28">
        <v>5.0000000000000001E-3</v>
      </c>
      <c r="P766" s="28">
        <v>5.0000000000000001E-3</v>
      </c>
      <c r="Q766" s="2">
        <v>1</v>
      </c>
      <c r="R766" s="2"/>
      <c r="S766" s="26">
        <v>10</v>
      </c>
      <c r="T766" s="26">
        <f>VLOOKUP(A766,'Nouveaux seuils'!$B$7:$E$796,3,FALSE)</f>
        <v>1</v>
      </c>
      <c r="U766" s="26">
        <f>VLOOKUP(A766,'Nouveaux seuils'!$B$7:$E$796,4,FALSE)</f>
        <v>10</v>
      </c>
      <c r="V766" s="30"/>
      <c r="W766" s="27" t="s">
        <v>200</v>
      </c>
      <c r="X766" s="27" t="s">
        <v>200</v>
      </c>
      <c r="Y766" s="27"/>
    </row>
    <row r="767" spans="1:25" ht="12.75" customHeight="1">
      <c r="A767" s="2" t="str">
        <f t="shared" si="29"/>
        <v>244Pu</v>
      </c>
      <c r="B767" s="2" t="str">
        <f t="shared" si="26"/>
        <v>Pu244</v>
      </c>
      <c r="C767" s="2" t="s">
        <v>2634</v>
      </c>
      <c r="D767" s="2" t="s">
        <v>98</v>
      </c>
      <c r="E767" s="2">
        <v>244</v>
      </c>
      <c r="F767" s="2"/>
      <c r="G767" s="2"/>
      <c r="H767" s="26">
        <v>0.01</v>
      </c>
      <c r="I767" s="26">
        <f>VLOOKUP(A767,'Anciens seuils'!$B$2:$D$786,2,FALSE)</f>
        <v>10000</v>
      </c>
      <c r="J767" s="26">
        <f>VLOOKUP(A767,'Nouveaux seuils'!$B$7:$C$796,2,FALSE)</f>
        <v>10000</v>
      </c>
      <c r="K767" s="27">
        <v>4000</v>
      </c>
      <c r="L767" s="27">
        <v>4000000000</v>
      </c>
      <c r="M767" s="27">
        <v>300</v>
      </c>
      <c r="N767" s="27">
        <f>VLOOKUP(A767,'Nouveaux seuils'!$B$7:$F$796,5,FALSE)</f>
        <v>300000000</v>
      </c>
      <c r="O767" s="28">
        <v>5</v>
      </c>
      <c r="P767" s="28">
        <v>0.05</v>
      </c>
      <c r="Q767" s="2">
        <v>2</v>
      </c>
      <c r="R767" s="2"/>
      <c r="S767" s="26">
        <v>1</v>
      </c>
      <c r="T767" s="26">
        <f>VLOOKUP(A767,'Nouveaux seuils'!$B$7:$E$796,3,FALSE)</f>
        <v>0.1</v>
      </c>
      <c r="U767" s="26">
        <f>VLOOKUP(A767,'Nouveaux seuils'!$B$7:$E$796,4,FALSE)</f>
        <v>1</v>
      </c>
      <c r="V767" s="30"/>
      <c r="W767" s="27" t="s">
        <v>129</v>
      </c>
      <c r="X767" s="27" t="s">
        <v>157</v>
      </c>
      <c r="Y767" s="27"/>
    </row>
    <row r="768" spans="1:25" ht="12.75" customHeight="1">
      <c r="A768" s="2" t="str">
        <f t="shared" si="29"/>
        <v>245Am</v>
      </c>
      <c r="B768" s="2" t="str">
        <f t="shared" si="26"/>
        <v>Am245</v>
      </c>
      <c r="C768" s="2" t="s">
        <v>2635</v>
      </c>
      <c r="D768" s="2" t="s">
        <v>99</v>
      </c>
      <c r="E768" s="2">
        <v>245</v>
      </c>
      <c r="F768" s="2"/>
      <c r="G768" s="2"/>
      <c r="H768" s="26">
        <v>1</v>
      </c>
      <c r="I768" s="26">
        <f>VLOOKUP(A768,'Anciens seuils'!$B$2:$D$786,2,FALSE)</f>
        <v>1000000</v>
      </c>
      <c r="J768" s="26">
        <f>VLOOKUP(A768,'Nouveaux seuils'!$B$7:$C$796,2,FALSE)</f>
        <v>1000000</v>
      </c>
      <c r="K768" s="27" t="s">
        <v>200</v>
      </c>
      <c r="L768" s="27" t="str">
        <f>VLOOKUP(A768,'Anciens seuils'!$B$2:$D$786,3,FALSE)</f>
        <v>NA</v>
      </c>
      <c r="M768" s="27" t="s">
        <v>200</v>
      </c>
      <c r="N768" s="27" t="str">
        <f>VLOOKUP(A768,'Nouveaux seuils'!$B$7:$F$796,5,FALSE)</f>
        <v>NA</v>
      </c>
      <c r="O768" s="28">
        <v>50</v>
      </c>
      <c r="P768" s="28">
        <v>5</v>
      </c>
      <c r="Q768" s="2">
        <v>4</v>
      </c>
      <c r="R768" s="2"/>
      <c r="S768" s="26">
        <v>1000</v>
      </c>
      <c r="T768" s="26" t="str">
        <f>VLOOKUP(A768,'Nouveaux seuils'!$B$7:$E$796,3,FALSE)</f>
        <v>/</v>
      </c>
      <c r="U768" s="26" t="str">
        <f>VLOOKUP(A768,'Nouveaux seuils'!$B$7:$E$796,4,FALSE)</f>
        <v>/</v>
      </c>
      <c r="V768" s="30"/>
      <c r="W768" s="27" t="s">
        <v>200</v>
      </c>
      <c r="X768" s="27"/>
      <c r="Y768" s="27"/>
    </row>
    <row r="769" spans="1:25" ht="12.75" customHeight="1">
      <c r="A769" s="2" t="str">
        <f t="shared" si="29"/>
        <v>245Bk</v>
      </c>
      <c r="B769" s="2" t="str">
        <f t="shared" si="26"/>
        <v>Bk245</v>
      </c>
      <c r="C769" s="2" t="s">
        <v>2636</v>
      </c>
      <c r="D769" s="2" t="s">
        <v>102</v>
      </c>
      <c r="E769" s="2">
        <v>245</v>
      </c>
      <c r="F769" s="2"/>
      <c r="G769" s="2"/>
      <c r="H769" s="26">
        <v>1</v>
      </c>
      <c r="I769" s="26">
        <f>VLOOKUP(A769,'Anciens seuils'!$B$2:$D$786,2,FALSE)</f>
        <v>1000000</v>
      </c>
      <c r="J769" s="26">
        <f>VLOOKUP(A769,'Nouveaux seuils'!$B$7:$C$796,2,FALSE)</f>
        <v>1000000</v>
      </c>
      <c r="K769" s="27" t="s">
        <v>200</v>
      </c>
      <c r="L769" s="27" t="str">
        <f>VLOOKUP(A769,'Anciens seuils'!$B$2:$D$786,3,FALSE)</f>
        <v>NA</v>
      </c>
      <c r="M769" s="27" t="s">
        <v>200</v>
      </c>
      <c r="N769" s="27" t="str">
        <f>VLOOKUP(A769,'Nouveaux seuils'!$B$7:$F$796,5,FALSE)</f>
        <v>NA</v>
      </c>
      <c r="O769" s="28">
        <v>5</v>
      </c>
      <c r="P769" s="28">
        <v>0.5</v>
      </c>
      <c r="Q769" s="2">
        <v>3</v>
      </c>
      <c r="R769" s="2"/>
      <c r="S769" s="26">
        <v>100</v>
      </c>
      <c r="T769" s="26" t="str">
        <f>VLOOKUP(A769,'Nouveaux seuils'!$B$7:$E$796,3,FALSE)</f>
        <v>/</v>
      </c>
      <c r="U769" s="26" t="str">
        <f>VLOOKUP(A769,'Nouveaux seuils'!$B$7:$E$796,4,FALSE)</f>
        <v>/</v>
      </c>
      <c r="V769" s="30"/>
      <c r="W769" s="27" t="s">
        <v>200</v>
      </c>
      <c r="X769" s="27"/>
      <c r="Y769" s="27"/>
    </row>
    <row r="770" spans="1:25" ht="12.75" customHeight="1">
      <c r="A770" s="2" t="str">
        <f t="shared" si="29"/>
        <v>245Cm</v>
      </c>
      <c r="B770" s="2" t="str">
        <f t="shared" ref="B770:B810" si="30">TRIM($D770&amp;$E770&amp;" " &amp;$F770&amp;" " &amp;$G770)</f>
        <v>Cm245</v>
      </c>
      <c r="C770" s="2" t="s">
        <v>2637</v>
      </c>
      <c r="D770" s="2" t="s">
        <v>100</v>
      </c>
      <c r="E770" s="2">
        <v>245</v>
      </c>
      <c r="F770" s="2"/>
      <c r="G770" s="2"/>
      <c r="H770" s="26">
        <v>1E-3</v>
      </c>
      <c r="I770" s="26">
        <f>VLOOKUP(A770,'Anciens seuils'!$B$2:$D$786,2,FALSE)</f>
        <v>1000</v>
      </c>
      <c r="J770" s="26">
        <f>VLOOKUP(A770,'Nouveaux seuils'!$B$7:$C$796,2,FALSE)</f>
        <v>1000</v>
      </c>
      <c r="K770" s="27">
        <v>90000</v>
      </c>
      <c r="L770" s="27">
        <f>VLOOKUP(A770,'Anciens seuils'!$B$2:$D$786,3,FALSE)</f>
        <v>90000000000</v>
      </c>
      <c r="M770" s="27">
        <v>90000</v>
      </c>
      <c r="N770" s="27">
        <f>VLOOKUP(A770,'Nouveaux seuils'!$B$7:$F$796,5,FALSE)</f>
        <v>90000000000</v>
      </c>
      <c r="O770" s="28">
        <v>5.0000000000000001E-3</v>
      </c>
      <c r="P770" s="28">
        <v>5.0000000000000001E-3</v>
      </c>
      <c r="Q770" s="2">
        <v>1</v>
      </c>
      <c r="R770" s="2"/>
      <c r="S770" s="26">
        <v>1</v>
      </c>
      <c r="T770" s="26">
        <f>VLOOKUP(A770,'Nouveaux seuils'!$B$7:$E$796,3,FALSE)</f>
        <v>0.1</v>
      </c>
      <c r="U770" s="26">
        <f>VLOOKUP(A770,'Nouveaux seuils'!$B$7:$E$796,4,FALSE)</f>
        <v>1</v>
      </c>
      <c r="V770" s="30"/>
      <c r="W770" s="27" t="s">
        <v>200</v>
      </c>
      <c r="X770" s="27" t="s">
        <v>200</v>
      </c>
      <c r="Y770" s="27"/>
    </row>
    <row r="771" spans="1:25" ht="12.75" customHeight="1">
      <c r="A771" s="2" t="str">
        <f t="shared" si="29"/>
        <v>245Pu</v>
      </c>
      <c r="B771" s="2" t="str">
        <f t="shared" si="30"/>
        <v>Pu245</v>
      </c>
      <c r="C771" s="2" t="s">
        <v>2638</v>
      </c>
      <c r="D771" s="2" t="s">
        <v>98</v>
      </c>
      <c r="E771" s="2">
        <v>245</v>
      </c>
      <c r="F771" s="2"/>
      <c r="G771" s="2"/>
      <c r="H771" s="26">
        <v>1</v>
      </c>
      <c r="I771" s="26">
        <f>VLOOKUP(A771,'Anciens seuils'!$B$2:$D$786,2,FALSE)</f>
        <v>1000000</v>
      </c>
      <c r="J771" s="26">
        <f>VLOOKUP(A771,'Nouveaux seuils'!$B$7:$C$796,2,FALSE)</f>
        <v>1000000</v>
      </c>
      <c r="K771" s="27" t="s">
        <v>200</v>
      </c>
      <c r="L771" s="27" t="str">
        <f>VLOOKUP(A771,'Anciens seuils'!$B$2:$D$786,3,FALSE)</f>
        <v>NA</v>
      </c>
      <c r="M771" s="27" t="s">
        <v>200</v>
      </c>
      <c r="N771" s="27" t="str">
        <f>VLOOKUP(A771,'Nouveaux seuils'!$B$7:$F$796,5,FALSE)</f>
        <v>NA</v>
      </c>
      <c r="O771" s="28">
        <v>5</v>
      </c>
      <c r="P771" s="28">
        <v>0.5</v>
      </c>
      <c r="Q771" s="2">
        <v>3</v>
      </c>
      <c r="R771" s="2"/>
      <c r="S771" s="26">
        <v>100</v>
      </c>
      <c r="T771" s="26" t="str">
        <f>VLOOKUP(A771,'Nouveaux seuils'!$B$7:$E$796,3,FALSE)</f>
        <v>/</v>
      </c>
      <c r="U771" s="26" t="str">
        <f>VLOOKUP(A771,'Nouveaux seuils'!$B$7:$E$796,4,FALSE)</f>
        <v>/</v>
      </c>
      <c r="V771" s="30"/>
      <c r="W771" s="27" t="s">
        <v>200</v>
      </c>
      <c r="X771" s="27"/>
      <c r="Y771" s="27"/>
    </row>
    <row r="772" spans="1:25" ht="12.75" customHeight="1">
      <c r="A772" s="2" t="str">
        <f t="shared" si="29"/>
        <v>246Am m</v>
      </c>
      <c r="B772" s="2" t="str">
        <f t="shared" si="30"/>
        <v>Am246 m</v>
      </c>
      <c r="C772" s="2" t="s">
        <v>2639</v>
      </c>
      <c r="D772" s="2" t="s">
        <v>99</v>
      </c>
      <c r="E772" s="2">
        <v>246</v>
      </c>
      <c r="F772" s="2" t="s">
        <v>156</v>
      </c>
      <c r="G772" s="2"/>
      <c r="H772" s="26">
        <v>1</v>
      </c>
      <c r="I772" s="26">
        <f>VLOOKUP(A772,'Anciens seuils'!$B$2:$D$786,2,FALSE)</f>
        <v>1000000</v>
      </c>
      <c r="J772" s="26">
        <f>VLOOKUP(A772,'Nouveaux seuils'!$B$7:$C$796,2,FALSE)</f>
        <v>1000000</v>
      </c>
      <c r="K772" s="27" t="s">
        <v>200</v>
      </c>
      <c r="L772" s="27" t="str">
        <f>VLOOKUP(A772,'Anciens seuils'!$B$2:$D$786,3,FALSE)</f>
        <v>NA</v>
      </c>
      <c r="M772" s="27" t="s">
        <v>200</v>
      </c>
      <c r="N772" s="27" t="str">
        <f>VLOOKUP(A772,'Nouveaux seuils'!$B$7:$F$796,5,FALSE)</f>
        <v>NA</v>
      </c>
      <c r="O772" s="28">
        <v>50</v>
      </c>
      <c r="P772" s="28">
        <v>5</v>
      </c>
      <c r="Q772" s="2">
        <v>4</v>
      </c>
      <c r="R772" s="2"/>
      <c r="S772" s="26">
        <v>10</v>
      </c>
      <c r="T772" s="26" t="str">
        <f>VLOOKUP(A772,'Nouveaux seuils'!$B$7:$E$796,3,FALSE)</f>
        <v>/</v>
      </c>
      <c r="U772" s="26" t="str">
        <f>VLOOKUP(A772,'Nouveaux seuils'!$B$7:$E$796,4,FALSE)</f>
        <v>/</v>
      </c>
      <c r="V772" s="30"/>
      <c r="W772" s="27" t="s">
        <v>200</v>
      </c>
      <c r="X772" s="27"/>
      <c r="Y772" s="27"/>
    </row>
    <row r="773" spans="1:25" ht="12.75" customHeight="1">
      <c r="A773" s="2" t="str">
        <f t="shared" si="29"/>
        <v>246Am</v>
      </c>
      <c r="B773" s="2" t="str">
        <f t="shared" si="30"/>
        <v>Am246</v>
      </c>
      <c r="C773" s="2" t="s">
        <v>2640</v>
      </c>
      <c r="D773" s="2" t="s">
        <v>99</v>
      </c>
      <c r="E773" s="2">
        <v>246</v>
      </c>
      <c r="F773" s="2"/>
      <c r="G773" s="2"/>
      <c r="H773" s="26">
        <v>0.1</v>
      </c>
      <c r="I773" s="26">
        <f>VLOOKUP(A773,'Anciens seuils'!$B$2:$D$786,2,FALSE)</f>
        <v>100000</v>
      </c>
      <c r="J773" s="26">
        <f>VLOOKUP(A773,'Nouveaux seuils'!$B$7:$C$796,2,FALSE)</f>
        <v>100000</v>
      </c>
      <c r="K773" s="27" t="s">
        <v>200</v>
      </c>
      <c r="L773" s="27" t="str">
        <f>VLOOKUP(A773,'Anciens seuils'!$B$2:$D$786,3,FALSE)</f>
        <v>NA</v>
      </c>
      <c r="M773" s="27" t="s">
        <v>200</v>
      </c>
      <c r="N773" s="27" t="str">
        <f>VLOOKUP(A773,'Nouveaux seuils'!$B$7:$F$796,5,FALSE)</f>
        <v>NA</v>
      </c>
      <c r="O773" s="28">
        <v>50</v>
      </c>
      <c r="P773" s="28">
        <v>5</v>
      </c>
      <c r="Q773" s="2">
        <v>4</v>
      </c>
      <c r="R773" s="2"/>
      <c r="S773" s="26">
        <v>10</v>
      </c>
      <c r="T773" s="26" t="str">
        <f>VLOOKUP(A773,'Nouveaux seuils'!$B$7:$E$796,3,FALSE)</f>
        <v>/</v>
      </c>
      <c r="U773" s="26" t="str">
        <f>VLOOKUP(A773,'Nouveaux seuils'!$B$7:$E$796,4,FALSE)</f>
        <v>/</v>
      </c>
      <c r="V773" s="30"/>
      <c r="W773" s="27" t="s">
        <v>200</v>
      </c>
      <c r="X773" s="27"/>
      <c r="Y773" s="27"/>
    </row>
    <row r="774" spans="1:25" ht="12.75" customHeight="1">
      <c r="A774" s="2" t="str">
        <f t="shared" si="29"/>
        <v>246Bk</v>
      </c>
      <c r="B774" s="2" t="str">
        <f t="shared" si="30"/>
        <v>Bk246</v>
      </c>
      <c r="C774" s="2" t="s">
        <v>2641</v>
      </c>
      <c r="D774" s="2" t="s">
        <v>102</v>
      </c>
      <c r="E774" s="2">
        <v>246</v>
      </c>
      <c r="F774" s="2"/>
      <c r="G774" s="2"/>
      <c r="H774" s="26">
        <v>1</v>
      </c>
      <c r="I774" s="26">
        <f>VLOOKUP(A774,'Anciens seuils'!$B$2:$D$786,2,FALSE)</f>
        <v>1000000</v>
      </c>
      <c r="J774" s="26">
        <f>VLOOKUP(A774,'Nouveaux seuils'!$B$7:$C$796,2,FALSE)</f>
        <v>1000000</v>
      </c>
      <c r="K774" s="27" t="s">
        <v>200</v>
      </c>
      <c r="L774" s="27" t="str">
        <f>VLOOKUP(A774,'Anciens seuils'!$B$2:$D$786,3,FALSE)</f>
        <v>NA</v>
      </c>
      <c r="M774" s="27" t="s">
        <v>200</v>
      </c>
      <c r="N774" s="27" t="str">
        <f>VLOOKUP(A774,'Nouveaux seuils'!$B$7:$F$796,5,FALSE)</f>
        <v>NA</v>
      </c>
      <c r="O774" s="28">
        <v>5</v>
      </c>
      <c r="P774" s="28">
        <v>0.5</v>
      </c>
      <c r="Q774" s="2">
        <v>3</v>
      </c>
      <c r="R774" s="2"/>
      <c r="S774" s="26">
        <v>10</v>
      </c>
      <c r="T774" s="26" t="str">
        <f>VLOOKUP(A774,'Nouveaux seuils'!$B$7:$E$796,3,FALSE)</f>
        <v>/</v>
      </c>
      <c r="U774" s="26" t="str">
        <f>VLOOKUP(A774,'Nouveaux seuils'!$B$7:$E$796,4,FALSE)</f>
        <v>/</v>
      </c>
      <c r="V774" s="30"/>
      <c r="W774" s="27" t="s">
        <v>200</v>
      </c>
      <c r="X774" s="27"/>
      <c r="Y774" s="27"/>
    </row>
    <row r="775" spans="1:25" ht="12.75" customHeight="1">
      <c r="A775" s="2" t="str">
        <f t="shared" si="29"/>
        <v>246Cf</v>
      </c>
      <c r="B775" s="2" t="str">
        <f t="shared" si="30"/>
        <v>Cf246</v>
      </c>
      <c r="C775" s="2" t="s">
        <v>2642</v>
      </c>
      <c r="D775" s="2" t="s">
        <v>101</v>
      </c>
      <c r="E775" s="2">
        <v>246</v>
      </c>
      <c r="F775" s="2"/>
      <c r="G775" s="2"/>
      <c r="H775" s="26">
        <v>1</v>
      </c>
      <c r="I775" s="26">
        <f>VLOOKUP(A775,'Anciens seuils'!$B$2:$D$786,2,FALSE)</f>
        <v>1000000</v>
      </c>
      <c r="J775" s="26">
        <f>VLOOKUP(A775,'Nouveaux seuils'!$B$7:$C$796,2,FALSE)</f>
        <v>1000000</v>
      </c>
      <c r="K775" s="27" t="s">
        <v>200</v>
      </c>
      <c r="L775" s="27" t="str">
        <f>VLOOKUP(A775,'Anciens seuils'!$B$2:$D$786,3,FALSE)</f>
        <v>NA</v>
      </c>
      <c r="M775" s="27" t="s">
        <v>200</v>
      </c>
      <c r="N775" s="27" t="str">
        <f>VLOOKUP(A775,'Nouveaux seuils'!$B$7:$F$796,5,FALSE)</f>
        <v>NA</v>
      </c>
      <c r="O775" s="28">
        <v>5</v>
      </c>
      <c r="P775" s="28">
        <v>0.05</v>
      </c>
      <c r="Q775" s="2">
        <v>2</v>
      </c>
      <c r="R775" s="2"/>
      <c r="S775" s="26">
        <v>1000</v>
      </c>
      <c r="T775" s="26">
        <f>VLOOKUP(A775,'Nouveaux seuils'!$B$7:$E$796,3,FALSE)</f>
        <v>1000</v>
      </c>
      <c r="U775" s="26">
        <f>VLOOKUP(A775,'Nouveaux seuils'!$B$7:$E$796,4,FALSE)</f>
        <v>1000</v>
      </c>
      <c r="V775" s="30"/>
      <c r="W775" s="27" t="s">
        <v>200</v>
      </c>
      <c r="X775" s="27"/>
      <c r="Y775" s="27"/>
    </row>
    <row r="776" spans="1:25" ht="12.75" customHeight="1">
      <c r="A776" s="2" t="str">
        <f t="shared" si="29"/>
        <v>246Cm</v>
      </c>
      <c r="B776" s="2" t="str">
        <f t="shared" si="30"/>
        <v>Cm246</v>
      </c>
      <c r="C776" s="2" t="s">
        <v>2643</v>
      </c>
      <c r="D776" s="2" t="s">
        <v>100</v>
      </c>
      <c r="E776" s="2">
        <v>246</v>
      </c>
      <c r="F776" s="2"/>
      <c r="G776" s="2"/>
      <c r="H776" s="26">
        <v>1E-3</v>
      </c>
      <c r="I776" s="26">
        <f>VLOOKUP(A776,'Anciens seuils'!$B$2:$D$786,2,FALSE)</f>
        <v>1000</v>
      </c>
      <c r="J776" s="26">
        <f>VLOOKUP(A776,'Nouveaux seuils'!$B$7:$C$796,2,FALSE)</f>
        <v>1000</v>
      </c>
      <c r="K776" s="27">
        <v>90000</v>
      </c>
      <c r="L776" s="27">
        <f>VLOOKUP(A776,'Anciens seuils'!$B$2:$D$786,3,FALSE)</f>
        <v>90000000000</v>
      </c>
      <c r="M776" s="27">
        <v>200000</v>
      </c>
      <c r="N776" s="27">
        <f>VLOOKUP(A776,'Nouveaux seuils'!$B$7:$F$796,5,FALSE)</f>
        <v>200000000000</v>
      </c>
      <c r="O776" s="28">
        <v>5.0000000000000001E-3</v>
      </c>
      <c r="P776" s="28">
        <v>5.0000000000000001E-3</v>
      </c>
      <c r="Q776" s="2">
        <v>1</v>
      </c>
      <c r="R776" s="2"/>
      <c r="S776" s="26">
        <v>1</v>
      </c>
      <c r="T776" s="26">
        <f>VLOOKUP(A776,'Nouveaux seuils'!$B$7:$E$796,3,FALSE)</f>
        <v>0.1</v>
      </c>
      <c r="U776" s="26">
        <f>VLOOKUP(A776,'Nouveaux seuils'!$B$7:$E$796,4,FALSE)</f>
        <v>1</v>
      </c>
      <c r="V776" s="30"/>
      <c r="W776" s="27" t="s">
        <v>200</v>
      </c>
      <c r="X776" s="27" t="s">
        <v>200</v>
      </c>
      <c r="Y776" s="27"/>
    </row>
    <row r="777" spans="1:25" ht="12.75" customHeight="1">
      <c r="A777" s="2" t="str">
        <f t="shared" si="29"/>
        <v>246Pu</v>
      </c>
      <c r="B777" s="2" t="str">
        <f t="shared" si="30"/>
        <v>Pu246</v>
      </c>
      <c r="C777" s="2" t="s">
        <v>2644</v>
      </c>
      <c r="D777" s="2" t="s">
        <v>98</v>
      </c>
      <c r="E777" s="2">
        <v>246</v>
      </c>
      <c r="F777" s="2"/>
      <c r="G777" s="2"/>
      <c r="H777" s="26">
        <v>1</v>
      </c>
      <c r="I777" s="26">
        <f>VLOOKUP(A777,'Anciens seuils'!$B$2:$D$786,2,FALSE)</f>
        <v>1000000</v>
      </c>
      <c r="J777" s="26">
        <f>VLOOKUP(A777,'Nouveaux seuils'!$B$7:$C$796,2,FALSE)</f>
        <v>1000000</v>
      </c>
      <c r="K777" s="27" t="s">
        <v>200</v>
      </c>
      <c r="L777" s="27" t="str">
        <f>VLOOKUP(A777,'Anciens seuils'!$B$2:$D$786,3,FALSE)</f>
        <v>NA</v>
      </c>
      <c r="M777" s="27" t="s">
        <v>200</v>
      </c>
      <c r="N777" s="27" t="str">
        <f>VLOOKUP(A777,'Nouveaux seuils'!$B$7:$F$796,5,FALSE)</f>
        <v>NA</v>
      </c>
      <c r="O777" s="28" t="s">
        <v>200</v>
      </c>
      <c r="P777" s="28" t="s">
        <v>200</v>
      </c>
      <c r="Q777" s="2"/>
      <c r="R777" s="2"/>
      <c r="S777" s="26">
        <v>100</v>
      </c>
      <c r="T777" s="26" t="str">
        <f>VLOOKUP(A777,'Nouveaux seuils'!$B$7:$E$796,3,FALSE)</f>
        <v>/</v>
      </c>
      <c r="U777" s="26" t="str">
        <f>VLOOKUP(A777,'Nouveaux seuils'!$B$7:$E$796,4,FALSE)</f>
        <v>/</v>
      </c>
      <c r="V777" s="30"/>
      <c r="W777" s="27" t="s">
        <v>200</v>
      </c>
      <c r="X777" s="27"/>
      <c r="Y777" s="27"/>
    </row>
    <row r="778" spans="1:25" ht="12.75" customHeight="1">
      <c r="A778" s="2" t="str">
        <f t="shared" si="29"/>
        <v>247Bk</v>
      </c>
      <c r="B778" s="2" t="str">
        <f t="shared" si="30"/>
        <v>Bk247</v>
      </c>
      <c r="C778" s="2" t="s">
        <v>2645</v>
      </c>
      <c r="D778" s="2" t="s">
        <v>102</v>
      </c>
      <c r="E778" s="2">
        <v>247</v>
      </c>
      <c r="F778" s="2"/>
      <c r="G778" s="2"/>
      <c r="H778" s="26">
        <v>0.01</v>
      </c>
      <c r="I778" s="26">
        <f>VLOOKUP(A778,'Anciens seuils'!$B$2:$D$786,2,FALSE)</f>
        <v>10000</v>
      </c>
      <c r="J778" s="26">
        <f>VLOOKUP(A778,'Nouveaux seuils'!$B$7:$C$796,2,FALSE)</f>
        <v>10000</v>
      </c>
      <c r="K778" s="27">
        <v>80000</v>
      </c>
      <c r="L778" s="27">
        <f>VLOOKUP(A778,'Anciens seuils'!$B$2:$D$786,3,FALSE)</f>
        <v>80000000000</v>
      </c>
      <c r="M778" s="27">
        <v>80000</v>
      </c>
      <c r="N778" s="27">
        <f>VLOOKUP(A778,'Nouveaux seuils'!$B$7:$F$796,5,FALSE)</f>
        <v>80000000000</v>
      </c>
      <c r="O778" s="28">
        <v>5.0000000000000001E-3</v>
      </c>
      <c r="P778" s="28">
        <v>5.0000000000000001E-3</v>
      </c>
      <c r="Q778" s="2">
        <v>1</v>
      </c>
      <c r="R778" s="2"/>
      <c r="S778" s="26">
        <v>1</v>
      </c>
      <c r="T778" s="26" t="str">
        <f>VLOOKUP(A778,'Nouveaux seuils'!$B$7:$E$796,3,FALSE)</f>
        <v>/</v>
      </c>
      <c r="U778" s="26" t="str">
        <f>VLOOKUP(A778,'Nouveaux seuils'!$B$7:$E$796,4,FALSE)</f>
        <v>/</v>
      </c>
      <c r="V778" s="30"/>
      <c r="W778" s="27" t="s">
        <v>200</v>
      </c>
      <c r="X778" s="27" t="s">
        <v>200</v>
      </c>
      <c r="Y778" s="27"/>
    </row>
    <row r="779" spans="1:25" ht="12.75" customHeight="1">
      <c r="A779" s="2" t="str">
        <f t="shared" si="29"/>
        <v>247Cm</v>
      </c>
      <c r="B779" s="2" t="str">
        <f t="shared" si="30"/>
        <v>Cm247</v>
      </c>
      <c r="C779" s="2" t="s">
        <v>2646</v>
      </c>
      <c r="D779" s="2" t="s">
        <v>100</v>
      </c>
      <c r="E779" s="2">
        <v>247</v>
      </c>
      <c r="F779" s="2"/>
      <c r="G779" s="2"/>
      <c r="H779" s="26">
        <v>0.01</v>
      </c>
      <c r="I779" s="26">
        <f>VLOOKUP(A779,'Anciens seuils'!$B$2:$D$786,2,FALSE)</f>
        <v>10000</v>
      </c>
      <c r="J779" s="26">
        <f>VLOOKUP(A779,'Nouveaux seuils'!$B$7:$C$796,2,FALSE)</f>
        <v>10000</v>
      </c>
      <c r="K779" s="27">
        <v>30000</v>
      </c>
      <c r="L779" s="27">
        <v>30000000000</v>
      </c>
      <c r="M779" s="27">
        <v>1000</v>
      </c>
      <c r="N779" s="27">
        <f>VLOOKUP(A779,'Nouveaux seuils'!$B$7:$F$796,5,FALSE)</f>
        <v>1000000000</v>
      </c>
      <c r="O779" s="28">
        <v>5.0000000000000001E-3</v>
      </c>
      <c r="P779" s="28">
        <v>5.0000000000000001E-3</v>
      </c>
      <c r="Q779" s="2">
        <v>1</v>
      </c>
      <c r="R779" s="2"/>
      <c r="S779" s="26">
        <v>1</v>
      </c>
      <c r="T779" s="26">
        <f>VLOOKUP(A779,'Nouveaux seuils'!$B$7:$E$796,3,FALSE)</f>
        <v>0.1</v>
      </c>
      <c r="U779" s="26">
        <f>VLOOKUP(A779,'Nouveaux seuils'!$B$7:$E$796,4,FALSE)</f>
        <v>1</v>
      </c>
      <c r="V779" s="30"/>
      <c r="W779" s="27" t="s">
        <v>129</v>
      </c>
      <c r="X779" s="27" t="s">
        <v>153</v>
      </c>
      <c r="Y779" s="27"/>
    </row>
    <row r="780" spans="1:25" ht="12.75" customHeight="1">
      <c r="A780" s="2" t="str">
        <f t="shared" si="29"/>
        <v>248Cf</v>
      </c>
      <c r="B780" s="2" t="str">
        <f t="shared" si="30"/>
        <v>Cf248</v>
      </c>
      <c r="C780" s="2" t="s">
        <v>2647</v>
      </c>
      <c r="D780" s="2" t="s">
        <v>101</v>
      </c>
      <c r="E780" s="2">
        <v>248</v>
      </c>
      <c r="F780" s="2"/>
      <c r="G780" s="2"/>
      <c r="H780" s="26">
        <v>0.01</v>
      </c>
      <c r="I780" s="26">
        <f>VLOOKUP(A780,'Anciens seuils'!$B$2:$D$786,2,FALSE)</f>
        <v>10000</v>
      </c>
      <c r="J780" s="26">
        <f>VLOOKUP(A780,'Nouveaux seuils'!$B$7:$C$796,2,FALSE)</f>
        <v>10000</v>
      </c>
      <c r="K780" s="27">
        <v>400000</v>
      </c>
      <c r="L780" s="27">
        <f>VLOOKUP(A780,'Anciens seuils'!$B$2:$D$786,3,FALSE)</f>
        <v>400000000000</v>
      </c>
      <c r="M780" s="27">
        <v>100000</v>
      </c>
      <c r="N780" s="27">
        <f>VLOOKUP(A780,'Nouveaux seuils'!$B$7:$F$796,5,FALSE)</f>
        <v>100000000000</v>
      </c>
      <c r="O780" s="28">
        <v>5.0000000000000001E-3</v>
      </c>
      <c r="P780" s="28">
        <v>5.0000000000000001E-3</v>
      </c>
      <c r="Q780" s="2">
        <v>1</v>
      </c>
      <c r="R780" s="2"/>
      <c r="S780" s="26">
        <v>10</v>
      </c>
      <c r="T780" s="26">
        <f>VLOOKUP(A780,'Nouveaux seuils'!$B$7:$E$796,3,FALSE)</f>
        <v>1</v>
      </c>
      <c r="U780" s="26">
        <f>VLOOKUP(A780,'Nouveaux seuils'!$B$7:$E$796,4,FALSE)</f>
        <v>10</v>
      </c>
      <c r="V780" s="30"/>
      <c r="W780" s="27" t="s">
        <v>200</v>
      </c>
      <c r="X780" s="27" t="s">
        <v>200</v>
      </c>
      <c r="Y780" s="27"/>
    </row>
    <row r="781" spans="1:25" ht="12.75" customHeight="1">
      <c r="A781" s="2" t="str">
        <f t="shared" si="29"/>
        <v>248Cm</v>
      </c>
      <c r="B781" s="2" t="str">
        <f t="shared" si="30"/>
        <v>Cm248</v>
      </c>
      <c r="C781" s="2" t="s">
        <v>2648</v>
      </c>
      <c r="D781" s="2" t="s">
        <v>100</v>
      </c>
      <c r="E781" s="2">
        <v>248</v>
      </c>
      <c r="F781" s="2"/>
      <c r="G781" s="2"/>
      <c r="H781" s="26">
        <v>1E-3</v>
      </c>
      <c r="I781" s="26">
        <f>VLOOKUP(A781,'Anciens seuils'!$B$2:$D$786,2,FALSE)</f>
        <v>1000</v>
      </c>
      <c r="J781" s="26">
        <f>VLOOKUP(A781,'Nouveaux seuils'!$B$7:$C$796,2,FALSE)</f>
        <v>1000</v>
      </c>
      <c r="K781" s="27">
        <v>200</v>
      </c>
      <c r="L781" s="27">
        <f>VLOOKUP(A781,'Anciens seuils'!$B$2:$D$786,3,FALSE)</f>
        <v>200000000</v>
      </c>
      <c r="M781" s="27">
        <v>5000</v>
      </c>
      <c r="N781" s="27">
        <f>VLOOKUP(A781,'Nouveaux seuils'!$B$7:$F$796,5,FALSE)</f>
        <v>5000000000</v>
      </c>
      <c r="O781" s="28">
        <v>5.0000000000000001E-3</v>
      </c>
      <c r="P781" s="28">
        <v>5.0000000000000001E-3</v>
      </c>
      <c r="Q781" s="2">
        <v>1</v>
      </c>
      <c r="R781" s="2"/>
      <c r="S781" s="26">
        <v>1</v>
      </c>
      <c r="T781" s="26">
        <f>VLOOKUP(A781,'Nouveaux seuils'!$B$7:$E$796,3,FALSE)</f>
        <v>0.1</v>
      </c>
      <c r="U781" s="26">
        <f>VLOOKUP(A781,'Nouveaux seuils'!$B$7:$E$796,4,FALSE)</f>
        <v>1</v>
      </c>
      <c r="V781" s="30"/>
      <c r="W781" s="27" t="s">
        <v>200</v>
      </c>
      <c r="X781" s="27" t="s">
        <v>200</v>
      </c>
      <c r="Y781" s="27"/>
    </row>
    <row r="782" spans="1:25" ht="12.75" customHeight="1">
      <c r="A782" s="2" t="str">
        <f t="shared" si="29"/>
        <v>249Bk</v>
      </c>
      <c r="B782" s="2" t="str">
        <f t="shared" si="30"/>
        <v>Bk249</v>
      </c>
      <c r="C782" s="2" t="s">
        <v>2649</v>
      </c>
      <c r="D782" s="2" t="s">
        <v>102</v>
      </c>
      <c r="E782" s="2">
        <v>249</v>
      </c>
      <c r="F782" s="2"/>
      <c r="G782" s="2"/>
      <c r="H782" s="26">
        <v>1</v>
      </c>
      <c r="I782" s="26">
        <f>VLOOKUP(A782,'Anciens seuils'!$B$2:$D$786,2,FALSE)</f>
        <v>1000000</v>
      </c>
      <c r="J782" s="26">
        <f>VLOOKUP(A782,'Nouveaux seuils'!$B$7:$C$796,2,FALSE)</f>
        <v>1000000</v>
      </c>
      <c r="K782" s="27">
        <v>400000</v>
      </c>
      <c r="L782" s="27">
        <v>400000000000</v>
      </c>
      <c r="M782" s="27">
        <v>10000000</v>
      </c>
      <c r="N782" s="27">
        <f>VLOOKUP(A782,'Nouveaux seuils'!$B$7:$F$796,5,FALSE)</f>
        <v>10000000000000</v>
      </c>
      <c r="O782" s="28">
        <v>5</v>
      </c>
      <c r="P782" s="28">
        <v>0.05</v>
      </c>
      <c r="Q782" s="2">
        <v>2</v>
      </c>
      <c r="R782" s="2"/>
      <c r="S782" s="26">
        <v>1000</v>
      </c>
      <c r="T782" s="26">
        <f>VLOOKUP(A782,'Nouveaux seuils'!$B$7:$E$796,3,FALSE)</f>
        <v>100</v>
      </c>
      <c r="U782" s="26">
        <f>VLOOKUP(A782,'Nouveaux seuils'!$B$7:$E$796,4,FALSE)</f>
        <v>1000</v>
      </c>
      <c r="V782" s="30"/>
      <c r="W782" s="27" t="s">
        <v>129</v>
      </c>
      <c r="X782" s="27" t="s">
        <v>200</v>
      </c>
      <c r="Y782" s="27"/>
    </row>
    <row r="783" spans="1:25" ht="12.75" customHeight="1">
      <c r="A783" s="2" t="str">
        <f t="shared" si="29"/>
        <v>249Cf</v>
      </c>
      <c r="B783" s="2" t="str">
        <f t="shared" si="30"/>
        <v>Cf249</v>
      </c>
      <c r="C783" s="2" t="s">
        <v>2650</v>
      </c>
      <c r="D783" s="2" t="s">
        <v>101</v>
      </c>
      <c r="E783" s="2">
        <v>249</v>
      </c>
      <c r="F783" s="2"/>
      <c r="G783" s="2"/>
      <c r="H783" s="26">
        <v>1E-3</v>
      </c>
      <c r="I783" s="26">
        <f>VLOOKUP(A783,'Anciens seuils'!$B$2:$D$786,2,FALSE)</f>
        <v>1000</v>
      </c>
      <c r="J783" s="26">
        <f>VLOOKUP(A783,'Nouveaux seuils'!$B$7:$C$796,2,FALSE)</f>
        <v>1000</v>
      </c>
      <c r="K783" s="27">
        <v>30000</v>
      </c>
      <c r="L783" s="27">
        <f>VLOOKUP(A783,'Anciens seuils'!$B$2:$D$786,3,FALSE)</f>
        <v>30000000000</v>
      </c>
      <c r="M783" s="27">
        <v>100000</v>
      </c>
      <c r="N783" s="27">
        <f>VLOOKUP(A783,'Nouveaux seuils'!$B$7:$F$796,5,FALSE)</f>
        <v>100000000000</v>
      </c>
      <c r="O783" s="28">
        <v>5.0000000000000001E-3</v>
      </c>
      <c r="P783" s="28">
        <v>5.0000000000000001E-3</v>
      </c>
      <c r="Q783" s="2">
        <v>1</v>
      </c>
      <c r="R783" s="2"/>
      <c r="S783" s="26">
        <v>1</v>
      </c>
      <c r="T783" s="26">
        <f>VLOOKUP(A783,'Nouveaux seuils'!$B$7:$E$796,3,FALSE)</f>
        <v>0.1</v>
      </c>
      <c r="U783" s="26">
        <f>VLOOKUP(A783,'Nouveaux seuils'!$B$7:$E$796,4,FALSE)</f>
        <v>1</v>
      </c>
      <c r="V783" s="30"/>
      <c r="W783" s="27" t="s">
        <v>200</v>
      </c>
      <c r="X783" s="27" t="s">
        <v>200</v>
      </c>
      <c r="Y783" s="27"/>
    </row>
    <row r="784" spans="1:25" ht="12.75" customHeight="1">
      <c r="A784" s="2" t="str">
        <f t="shared" si="29"/>
        <v>249Cm</v>
      </c>
      <c r="B784" s="2" t="str">
        <f t="shared" si="30"/>
        <v>Cm249</v>
      </c>
      <c r="C784" s="2" t="s">
        <v>2651</v>
      </c>
      <c r="D784" s="2" t="s">
        <v>100</v>
      </c>
      <c r="E784" s="2">
        <v>249</v>
      </c>
      <c r="F784" s="2"/>
      <c r="G784" s="2"/>
      <c r="H784" s="26">
        <v>1</v>
      </c>
      <c r="I784" s="26">
        <f>VLOOKUP(A784,'Anciens seuils'!$B$2:$D$786,2,FALSE)</f>
        <v>1000000</v>
      </c>
      <c r="J784" s="26">
        <f>VLOOKUP(A784,'Nouveaux seuils'!$B$7:$C$796,2,FALSE)</f>
        <v>1000000</v>
      </c>
      <c r="K784" s="27" t="s">
        <v>200</v>
      </c>
      <c r="L784" s="27" t="str">
        <f>VLOOKUP(A784,'Anciens seuils'!$B$2:$D$786,3,FALSE)</f>
        <v>NA</v>
      </c>
      <c r="M784" s="27" t="s">
        <v>200</v>
      </c>
      <c r="N784" s="27" t="str">
        <f>VLOOKUP(A784,'Nouveaux seuils'!$B$7:$F$796,5,FALSE)</f>
        <v>NA</v>
      </c>
      <c r="O784" s="28">
        <v>50</v>
      </c>
      <c r="P784" s="28">
        <v>5</v>
      </c>
      <c r="Q784" s="2">
        <v>4</v>
      </c>
      <c r="R784" s="2"/>
      <c r="S784" s="26">
        <v>1000</v>
      </c>
      <c r="T784" s="26" t="str">
        <f>VLOOKUP(A784,'Nouveaux seuils'!$B$7:$E$796,3,FALSE)</f>
        <v>/</v>
      </c>
      <c r="U784" s="26" t="str">
        <f>VLOOKUP(A784,'Nouveaux seuils'!$B$7:$E$796,4,FALSE)</f>
        <v>/</v>
      </c>
      <c r="V784" s="30"/>
      <c r="W784" s="27" t="s">
        <v>200</v>
      </c>
      <c r="X784" s="27"/>
      <c r="Y784" s="27"/>
    </row>
    <row r="785" spans="1:25" ht="12.75" customHeight="1">
      <c r="A785" s="2" t="str">
        <f t="shared" si="29"/>
        <v>250Bk</v>
      </c>
      <c r="B785" s="2" t="str">
        <f t="shared" si="30"/>
        <v>Bk250</v>
      </c>
      <c r="C785" s="2" t="s">
        <v>2652</v>
      </c>
      <c r="D785" s="2" t="s">
        <v>102</v>
      </c>
      <c r="E785" s="2">
        <v>250</v>
      </c>
      <c r="F785" s="2"/>
      <c r="G785" s="2"/>
      <c r="H785" s="26">
        <v>1</v>
      </c>
      <c r="I785" s="26">
        <f>VLOOKUP(A785,'Anciens seuils'!$B$2:$D$786,2,FALSE)</f>
        <v>1000000</v>
      </c>
      <c r="J785" s="26">
        <f>VLOOKUP(A785,'Nouveaux seuils'!$B$7:$C$796,2,FALSE)</f>
        <v>1000000</v>
      </c>
      <c r="K785" s="27" t="s">
        <v>200</v>
      </c>
      <c r="L785" s="27" t="str">
        <f>VLOOKUP(A785,'Anciens seuils'!$B$2:$D$786,3,FALSE)</f>
        <v>NA</v>
      </c>
      <c r="M785" s="27" t="s">
        <v>200</v>
      </c>
      <c r="N785" s="27" t="str">
        <f>VLOOKUP(A785,'Nouveaux seuils'!$B$7:$F$796,5,FALSE)</f>
        <v>NA</v>
      </c>
      <c r="O785" s="28">
        <v>5</v>
      </c>
      <c r="P785" s="28">
        <v>0.5</v>
      </c>
      <c r="Q785" s="2">
        <v>3</v>
      </c>
      <c r="R785" s="2"/>
      <c r="S785" s="26">
        <v>10</v>
      </c>
      <c r="T785" s="26" t="str">
        <f>VLOOKUP(A785,'Nouveaux seuils'!$B$7:$E$796,3,FALSE)</f>
        <v>/</v>
      </c>
      <c r="U785" s="26" t="str">
        <f>VLOOKUP(A785,'Nouveaux seuils'!$B$7:$E$796,4,FALSE)</f>
        <v>/</v>
      </c>
      <c r="V785" s="30"/>
      <c r="W785" s="27" t="s">
        <v>200</v>
      </c>
      <c r="X785" s="27"/>
      <c r="Y785" s="27"/>
    </row>
    <row r="786" spans="1:25" ht="12.75" customHeight="1">
      <c r="A786" s="2" t="str">
        <f t="shared" si="29"/>
        <v>250Cf</v>
      </c>
      <c r="B786" s="2" t="str">
        <f t="shared" si="30"/>
        <v>Cf250</v>
      </c>
      <c r="C786" s="2" t="s">
        <v>2653</v>
      </c>
      <c r="D786" s="2" t="s">
        <v>101</v>
      </c>
      <c r="E786" s="2">
        <v>250</v>
      </c>
      <c r="F786" s="2"/>
      <c r="G786" s="2"/>
      <c r="H786" s="26">
        <v>0.01</v>
      </c>
      <c r="I786" s="26">
        <f>VLOOKUP(A786,'Anciens seuils'!$B$2:$D$786,2,FALSE)</f>
        <v>10000</v>
      </c>
      <c r="J786" s="26">
        <f>VLOOKUP(A786,'Nouveaux seuils'!$B$7:$C$796,2,FALSE)</f>
        <v>10000</v>
      </c>
      <c r="K786" s="27">
        <v>200000</v>
      </c>
      <c r="L786" s="27">
        <f>VLOOKUP(A786,'Anciens seuils'!$B$2:$D$786,3,FALSE)</f>
        <v>200000000000</v>
      </c>
      <c r="M786" s="27">
        <v>100000</v>
      </c>
      <c r="N786" s="27">
        <f>VLOOKUP(A786,'Nouveaux seuils'!$B$7:$F$796,5,FALSE)</f>
        <v>100000000000</v>
      </c>
      <c r="O786" s="28">
        <v>5.0000000000000001E-3</v>
      </c>
      <c r="P786" s="28">
        <v>5.0000000000000001E-3</v>
      </c>
      <c r="Q786" s="2">
        <v>1</v>
      </c>
      <c r="R786" s="2"/>
      <c r="S786" s="26">
        <v>10</v>
      </c>
      <c r="T786" s="26">
        <f>VLOOKUP(A786,'Nouveaux seuils'!$B$7:$E$796,3,FALSE)</f>
        <v>1</v>
      </c>
      <c r="U786" s="26">
        <f>VLOOKUP(A786,'Nouveaux seuils'!$B$7:$E$796,4,FALSE)</f>
        <v>10</v>
      </c>
      <c r="V786" s="30"/>
      <c r="W786" s="27" t="s">
        <v>200</v>
      </c>
      <c r="X786" s="27" t="s">
        <v>200</v>
      </c>
      <c r="Y786" s="27"/>
    </row>
    <row r="787" spans="1:25" ht="12.75" customHeight="1">
      <c r="A787" s="2" t="str">
        <f t="shared" si="29"/>
        <v>250Cm</v>
      </c>
      <c r="B787" s="2" t="str">
        <f t="shared" si="30"/>
        <v>Cm250</v>
      </c>
      <c r="C787" s="2" t="s">
        <v>2654</v>
      </c>
      <c r="D787" s="2" t="s">
        <v>100</v>
      </c>
      <c r="E787" s="2">
        <v>250</v>
      </c>
      <c r="F787" s="2"/>
      <c r="G787" s="2"/>
      <c r="H787" s="26">
        <v>1E-3</v>
      </c>
      <c r="I787" s="26">
        <f>VLOOKUP(A787,'Anciens seuils'!$B$2:$D$786,2,FALSE)</f>
        <v>1000</v>
      </c>
      <c r="J787" s="26">
        <f>VLOOKUP(A787,'Nouveaux seuils'!$B$7:$C$796,2,FALSE)</f>
        <v>1000</v>
      </c>
      <c r="K787" s="27" t="s">
        <v>200</v>
      </c>
      <c r="L787" s="27" t="str">
        <f>VLOOKUP(A787,'Anciens seuils'!$B$2:$D$786,3,FALSE)</f>
        <v>NA</v>
      </c>
      <c r="M787" s="27" t="s">
        <v>200</v>
      </c>
      <c r="N787" s="27" t="str">
        <f>VLOOKUP(A787,'Nouveaux seuils'!$B$7:$F$796,5,FALSE)</f>
        <v>NA</v>
      </c>
      <c r="O787" s="28" t="s">
        <v>200</v>
      </c>
      <c r="P787" s="28" t="s">
        <v>200</v>
      </c>
      <c r="Q787" s="2"/>
      <c r="R787" s="2"/>
      <c r="S787" s="26">
        <v>0.1</v>
      </c>
      <c r="T787" s="26" t="str">
        <f>VLOOKUP(A787,'Nouveaux seuils'!$B$7:$E$796,3,FALSE)</f>
        <v>/</v>
      </c>
      <c r="U787" s="26" t="str">
        <f>VLOOKUP(A787,'Nouveaux seuils'!$B$7:$E$796,4,FALSE)</f>
        <v>/</v>
      </c>
      <c r="V787" s="30"/>
      <c r="W787" s="27" t="s">
        <v>200</v>
      </c>
      <c r="X787" s="27"/>
      <c r="Y787" s="27"/>
    </row>
    <row r="788" spans="1:25" ht="12.75" customHeight="1">
      <c r="A788" s="2" t="str">
        <f t="shared" si="29"/>
        <v>250Es</v>
      </c>
      <c r="B788" s="2" t="str">
        <f t="shared" si="30"/>
        <v>Es250</v>
      </c>
      <c r="C788" s="2" t="s">
        <v>2655</v>
      </c>
      <c r="D788" s="2" t="s">
        <v>103</v>
      </c>
      <c r="E788" s="2">
        <v>250</v>
      </c>
      <c r="F788" s="2"/>
      <c r="G788" s="2"/>
      <c r="H788" s="26">
        <v>1</v>
      </c>
      <c r="I788" s="26">
        <f>VLOOKUP(A788,'Anciens seuils'!$B$2:$D$786,2,FALSE)</f>
        <v>1000000</v>
      </c>
      <c r="J788" s="26">
        <f>VLOOKUP(A788,'Nouveaux seuils'!$B$7:$C$796,2,FALSE)</f>
        <v>1000000</v>
      </c>
      <c r="K788" s="27" t="s">
        <v>200</v>
      </c>
      <c r="L788" s="27" t="str">
        <f>VLOOKUP(A788,'Anciens seuils'!$B$2:$D$786,3,FALSE)</f>
        <v>NA</v>
      </c>
      <c r="M788" s="27" t="s">
        <v>200</v>
      </c>
      <c r="N788" s="27" t="str">
        <f>VLOOKUP(A788,'Nouveaux seuils'!$B$7:$F$796,5,FALSE)</f>
        <v>NA</v>
      </c>
      <c r="O788" s="28">
        <v>5</v>
      </c>
      <c r="P788" s="28">
        <v>0.5</v>
      </c>
      <c r="Q788" s="2">
        <v>3</v>
      </c>
      <c r="R788" s="2"/>
      <c r="S788" s="26">
        <v>100</v>
      </c>
      <c r="T788" s="26" t="str">
        <f>VLOOKUP(A788,'Nouveaux seuils'!$B$7:$E$796,3,FALSE)</f>
        <v>/</v>
      </c>
      <c r="U788" s="26" t="str">
        <f>VLOOKUP(A788,'Nouveaux seuils'!$B$7:$E$796,4,FALSE)</f>
        <v>/</v>
      </c>
      <c r="V788" s="30"/>
      <c r="W788" s="27" t="s">
        <v>200</v>
      </c>
      <c r="X788" s="27"/>
      <c r="Y788" s="27"/>
    </row>
    <row r="789" spans="1:25" ht="12.75" customHeight="1">
      <c r="A789" s="2" t="str">
        <f t="shared" si="29"/>
        <v>251Cf</v>
      </c>
      <c r="B789" s="2" t="str">
        <f t="shared" si="30"/>
        <v>Cf251</v>
      </c>
      <c r="C789" s="2" t="s">
        <v>2656</v>
      </c>
      <c r="D789" s="2" t="s">
        <v>101</v>
      </c>
      <c r="E789" s="2">
        <v>251</v>
      </c>
      <c r="F789" s="2"/>
      <c r="G789" s="2"/>
      <c r="H789" s="26">
        <v>1E-3</v>
      </c>
      <c r="I789" s="26">
        <f>VLOOKUP(A789,'Anciens seuils'!$B$2:$D$786,2,FALSE)</f>
        <v>1000</v>
      </c>
      <c r="J789" s="26">
        <f>VLOOKUP(A789,'Nouveaux seuils'!$B$7:$C$796,2,FALSE)</f>
        <v>1000</v>
      </c>
      <c r="K789" s="27">
        <v>70000</v>
      </c>
      <c r="L789" s="27">
        <f>VLOOKUP(A789,'Anciens seuils'!$B$2:$D$786,3,FALSE)</f>
        <v>70000000000</v>
      </c>
      <c r="M789" s="27">
        <v>100000</v>
      </c>
      <c r="N789" s="27">
        <f>VLOOKUP(A789,'Nouveaux seuils'!$B$7:$F$796,5,FALSE)</f>
        <v>100000000000</v>
      </c>
      <c r="O789" s="28">
        <v>5.0000000000000001E-3</v>
      </c>
      <c r="P789" s="28">
        <v>5.0000000000000001E-3</v>
      </c>
      <c r="Q789" s="2">
        <v>1</v>
      </c>
      <c r="R789" s="2"/>
      <c r="S789" s="26">
        <v>1</v>
      </c>
      <c r="T789" s="26">
        <f>VLOOKUP(A789,'Nouveaux seuils'!$B$7:$E$796,3,FALSE)</f>
        <v>0.1</v>
      </c>
      <c r="U789" s="26">
        <f>VLOOKUP(A789,'Nouveaux seuils'!$B$7:$E$796,4,FALSE)</f>
        <v>1</v>
      </c>
      <c r="V789" s="30"/>
      <c r="W789" s="27" t="s">
        <v>200</v>
      </c>
      <c r="X789" s="27" t="s">
        <v>200</v>
      </c>
      <c r="Y789" s="27"/>
    </row>
    <row r="790" spans="1:25" ht="12.75" customHeight="1">
      <c r="A790" s="2" t="str">
        <f t="shared" si="29"/>
        <v>251Es</v>
      </c>
      <c r="B790" s="2" t="str">
        <f t="shared" si="30"/>
        <v>Es251</v>
      </c>
      <c r="C790" s="2" t="s">
        <v>2657</v>
      </c>
      <c r="D790" s="2" t="s">
        <v>103</v>
      </c>
      <c r="E790" s="2">
        <v>251</v>
      </c>
      <c r="F790" s="2"/>
      <c r="G790" s="2"/>
      <c r="H790" s="26">
        <v>10</v>
      </c>
      <c r="I790" s="26">
        <f>VLOOKUP(A790,'Anciens seuils'!$B$2:$D$786,2,FALSE)</f>
        <v>10000000</v>
      </c>
      <c r="J790" s="26">
        <f>VLOOKUP(A790,'Nouveaux seuils'!$B$7:$C$796,2,FALSE)</f>
        <v>10000000</v>
      </c>
      <c r="K790" s="27" t="s">
        <v>200</v>
      </c>
      <c r="L790" s="27" t="str">
        <f>VLOOKUP(A790,'Anciens seuils'!$B$2:$D$786,3,FALSE)</f>
        <v>NA</v>
      </c>
      <c r="M790" s="27" t="s">
        <v>200</v>
      </c>
      <c r="N790" s="27" t="str">
        <f>VLOOKUP(A790,'Nouveaux seuils'!$B$7:$F$796,5,FALSE)</f>
        <v>NA</v>
      </c>
      <c r="O790" s="28">
        <v>5</v>
      </c>
      <c r="P790" s="28">
        <v>0.5</v>
      </c>
      <c r="Q790" s="2">
        <v>3</v>
      </c>
      <c r="R790" s="2"/>
      <c r="S790" s="26">
        <v>100</v>
      </c>
      <c r="T790" s="26" t="str">
        <f>VLOOKUP(A790,'Nouveaux seuils'!$B$7:$E$796,3,FALSE)</f>
        <v>/</v>
      </c>
      <c r="U790" s="26" t="str">
        <f>VLOOKUP(A790,'Nouveaux seuils'!$B$7:$E$796,4,FALSE)</f>
        <v>/</v>
      </c>
      <c r="V790" s="30"/>
      <c r="W790" s="27" t="s">
        <v>200</v>
      </c>
      <c r="X790" s="27"/>
      <c r="Y790" s="27"/>
    </row>
    <row r="791" spans="1:25" ht="12.75" customHeight="1">
      <c r="A791" s="2" t="str">
        <f t="shared" si="29"/>
        <v>252Cf</v>
      </c>
      <c r="B791" s="2" t="str">
        <f t="shared" si="30"/>
        <v>Cf252</v>
      </c>
      <c r="C791" s="2" t="s">
        <v>2658</v>
      </c>
      <c r="D791" s="2" t="s">
        <v>101</v>
      </c>
      <c r="E791" s="2">
        <v>252</v>
      </c>
      <c r="F791" s="2"/>
      <c r="G791" s="2"/>
      <c r="H791" s="26">
        <v>0.01</v>
      </c>
      <c r="I791" s="26">
        <f>VLOOKUP(A791,'Anciens seuils'!$B$2:$D$786,2,FALSE)</f>
        <v>10000</v>
      </c>
      <c r="J791" s="26">
        <f>VLOOKUP(A791,'Nouveaux seuils'!$B$7:$C$796,2,FALSE)</f>
        <v>10000</v>
      </c>
      <c r="K791" s="27">
        <v>1000</v>
      </c>
      <c r="L791" s="27">
        <f>VLOOKUP(A791,'Anciens seuils'!$B$2:$D$786,3,FALSE)</f>
        <v>1000000000</v>
      </c>
      <c r="M791" s="27">
        <v>20000</v>
      </c>
      <c r="N791" s="27">
        <f>VLOOKUP(A791,'Nouveaux seuils'!$B$7:$F$796,5,FALSE)</f>
        <v>20000000000</v>
      </c>
      <c r="O791" s="28">
        <v>5.0000000000000001E-3</v>
      </c>
      <c r="P791" s="28">
        <v>5.0000000000000001E-3</v>
      </c>
      <c r="Q791" s="2">
        <v>1</v>
      </c>
      <c r="R791" s="2"/>
      <c r="S791" s="26">
        <v>10</v>
      </c>
      <c r="T791" s="26">
        <f>VLOOKUP(A791,'Nouveaux seuils'!$B$7:$E$796,3,FALSE)</f>
        <v>1</v>
      </c>
      <c r="U791" s="26">
        <f>VLOOKUP(A791,'Nouveaux seuils'!$B$7:$E$796,4,FALSE)</f>
        <v>10</v>
      </c>
      <c r="V791" s="30"/>
      <c r="W791" s="27" t="s">
        <v>200</v>
      </c>
      <c r="X791" s="27" t="s">
        <v>200</v>
      </c>
      <c r="Y791" s="27"/>
    </row>
    <row r="792" spans="1:25" ht="12.75" customHeight="1">
      <c r="A792" s="2" t="str">
        <f t="shared" si="29"/>
        <v>252Fm</v>
      </c>
      <c r="B792" s="2" t="str">
        <f t="shared" si="30"/>
        <v>Fm252</v>
      </c>
      <c r="C792" s="2" t="s">
        <v>2659</v>
      </c>
      <c r="D792" s="2" t="s">
        <v>104</v>
      </c>
      <c r="E792" s="2">
        <v>252</v>
      </c>
      <c r="F792" s="2"/>
      <c r="G792" s="2"/>
      <c r="H792" s="26">
        <v>1</v>
      </c>
      <c r="I792" s="26">
        <f>VLOOKUP(A792,'Anciens seuils'!$B$2:$D$786,2,FALSE)</f>
        <v>1000000</v>
      </c>
      <c r="J792" s="26">
        <f>VLOOKUP(A792,'Nouveaux seuils'!$B$7:$C$796,2,FALSE)</f>
        <v>1000000</v>
      </c>
      <c r="K792" s="27" t="s">
        <v>200</v>
      </c>
      <c r="L792" s="27" t="str">
        <f>VLOOKUP(A792,'Anciens seuils'!$B$2:$D$786,3,FALSE)</f>
        <v>NA</v>
      </c>
      <c r="M792" s="27" t="s">
        <v>200</v>
      </c>
      <c r="N792" s="27" t="str">
        <f>VLOOKUP(A792,'Nouveaux seuils'!$B$7:$F$796,5,FALSE)</f>
        <v>NA</v>
      </c>
      <c r="O792" s="28">
        <v>5</v>
      </c>
      <c r="P792" s="28">
        <v>0.05</v>
      </c>
      <c r="Q792" s="2">
        <v>2</v>
      </c>
      <c r="R792" s="2"/>
      <c r="S792" s="26">
        <v>1000</v>
      </c>
      <c r="T792" s="26" t="str">
        <f>VLOOKUP(A792,'Nouveaux seuils'!$B$7:$E$796,3,FALSE)</f>
        <v>/</v>
      </c>
      <c r="U792" s="26" t="str">
        <f>VLOOKUP(A792,'Nouveaux seuils'!$B$7:$E$796,4,FALSE)</f>
        <v>/</v>
      </c>
      <c r="V792" s="30"/>
      <c r="W792" s="27" t="s">
        <v>200</v>
      </c>
      <c r="X792" s="27"/>
      <c r="Y792" s="27"/>
    </row>
    <row r="793" spans="1:25" ht="12.75" customHeight="1">
      <c r="A793" s="2" t="str">
        <f t="shared" si="29"/>
        <v>253Cf</v>
      </c>
      <c r="B793" s="2" t="str">
        <f t="shared" si="30"/>
        <v>Cf253</v>
      </c>
      <c r="C793" s="2" t="s">
        <v>2660</v>
      </c>
      <c r="D793" s="2" t="s">
        <v>101</v>
      </c>
      <c r="E793" s="2">
        <v>253</v>
      </c>
      <c r="F793" s="2"/>
      <c r="G793" s="2"/>
      <c r="H793" s="26">
        <v>0.1</v>
      </c>
      <c r="I793" s="26">
        <f>VLOOKUP(A793,'Anciens seuils'!$B$2:$D$786,2,FALSE)</f>
        <v>100000</v>
      </c>
      <c r="J793" s="26">
        <f>VLOOKUP(A793,'Nouveaux seuils'!$B$7:$C$796,2,FALSE)</f>
        <v>100000</v>
      </c>
      <c r="K793" s="27">
        <v>400000</v>
      </c>
      <c r="L793" s="27">
        <v>400000000000</v>
      </c>
      <c r="M793" s="27">
        <v>400000</v>
      </c>
      <c r="N793" s="27">
        <f>VLOOKUP(A793,'Nouveaux seuils'!$B$7:$F$796,5,FALSE)</f>
        <v>400000000000</v>
      </c>
      <c r="O793" s="28">
        <v>5</v>
      </c>
      <c r="P793" s="28">
        <v>0.05</v>
      </c>
      <c r="Q793" s="2">
        <v>2</v>
      </c>
      <c r="R793" s="2"/>
      <c r="S793" s="26">
        <v>100</v>
      </c>
      <c r="T793" s="26">
        <f>VLOOKUP(A793,'Nouveaux seuils'!$B$7:$E$796,3,FALSE)</f>
        <v>100</v>
      </c>
      <c r="U793" s="26">
        <f>VLOOKUP(A793,'Nouveaux seuils'!$B$7:$E$796,4,FALSE)</f>
        <v>100</v>
      </c>
      <c r="V793" s="30"/>
      <c r="W793" s="27" t="s">
        <v>129</v>
      </c>
      <c r="X793" s="27" t="s">
        <v>200</v>
      </c>
      <c r="Y793" s="27"/>
    </row>
    <row r="794" spans="1:25" ht="12.75" customHeight="1">
      <c r="A794" s="2" t="str">
        <f t="shared" si="29"/>
        <v>253Es</v>
      </c>
      <c r="B794" s="2" t="str">
        <f t="shared" si="30"/>
        <v>Es253</v>
      </c>
      <c r="C794" s="2" t="s">
        <v>2661</v>
      </c>
      <c r="D794" s="2" t="s">
        <v>103</v>
      </c>
      <c r="E794" s="2">
        <v>253</v>
      </c>
      <c r="F794" s="2"/>
      <c r="G794" s="2"/>
      <c r="H794" s="26">
        <v>0.1</v>
      </c>
      <c r="I794" s="26">
        <f>VLOOKUP(A794,'Anciens seuils'!$B$2:$D$786,2,FALSE)</f>
        <v>100000</v>
      </c>
      <c r="J794" s="26">
        <f>VLOOKUP(A794,'Nouveaux seuils'!$B$7:$C$796,2,FALSE)</f>
        <v>100000</v>
      </c>
      <c r="K794" s="27" t="s">
        <v>200</v>
      </c>
      <c r="L794" s="27" t="str">
        <f>VLOOKUP(A794,'Anciens seuils'!$B$2:$D$786,3,FALSE)</f>
        <v>NA</v>
      </c>
      <c r="M794" s="27" t="s">
        <v>200</v>
      </c>
      <c r="N794" s="27" t="str">
        <f>VLOOKUP(A794,'Nouveaux seuils'!$B$7:$F$796,5,FALSE)</f>
        <v>NA</v>
      </c>
      <c r="O794" s="28">
        <v>5</v>
      </c>
      <c r="P794" s="28">
        <v>0.05</v>
      </c>
      <c r="Q794" s="2">
        <v>2</v>
      </c>
      <c r="R794" s="2"/>
      <c r="S794" s="26">
        <v>100</v>
      </c>
      <c r="T794" s="26">
        <f>VLOOKUP(A794,'Nouveaux seuils'!$B$7:$E$796,3,FALSE)</f>
        <v>100</v>
      </c>
      <c r="U794" s="26">
        <f>VLOOKUP(A794,'Nouveaux seuils'!$B$7:$E$796,4,FALSE)</f>
        <v>100</v>
      </c>
      <c r="V794" s="30"/>
      <c r="W794" s="27" t="s">
        <v>200</v>
      </c>
      <c r="X794" s="27"/>
      <c r="Y794" s="27"/>
    </row>
    <row r="795" spans="1:25" ht="12.75" customHeight="1">
      <c r="A795" s="2" t="str">
        <f t="shared" si="29"/>
        <v>253Fm</v>
      </c>
      <c r="B795" s="2" t="str">
        <f t="shared" si="30"/>
        <v>Fm253</v>
      </c>
      <c r="C795" s="2" t="s">
        <v>2662</v>
      </c>
      <c r="D795" s="2" t="s">
        <v>104</v>
      </c>
      <c r="E795" s="2">
        <v>253</v>
      </c>
      <c r="F795" s="2"/>
      <c r="G795" s="2"/>
      <c r="H795" s="26">
        <v>1</v>
      </c>
      <c r="I795" s="26">
        <f>VLOOKUP(A795,'Anciens seuils'!$B$2:$D$786,2,FALSE)</f>
        <v>1000000</v>
      </c>
      <c r="J795" s="26">
        <f>VLOOKUP(A795,'Nouveaux seuils'!$B$7:$C$796,2,FALSE)</f>
        <v>1000000</v>
      </c>
      <c r="K795" s="27" t="s">
        <v>200</v>
      </c>
      <c r="L795" s="27" t="str">
        <f>VLOOKUP(A795,'Anciens seuils'!$B$2:$D$786,3,FALSE)</f>
        <v>NA</v>
      </c>
      <c r="M795" s="27" t="s">
        <v>200</v>
      </c>
      <c r="N795" s="27" t="str">
        <f>VLOOKUP(A795,'Nouveaux seuils'!$B$7:$F$796,5,FALSE)</f>
        <v>NA</v>
      </c>
      <c r="O795" s="28">
        <v>5</v>
      </c>
      <c r="P795" s="28">
        <v>0.05</v>
      </c>
      <c r="Q795" s="2">
        <v>2</v>
      </c>
      <c r="R795" s="2"/>
      <c r="S795" s="26">
        <v>100</v>
      </c>
      <c r="T795" s="26" t="str">
        <f>VLOOKUP(A795,'Nouveaux seuils'!$B$7:$E$796,3,FALSE)</f>
        <v>/</v>
      </c>
      <c r="U795" s="26" t="str">
        <f>VLOOKUP(A795,'Nouveaux seuils'!$B$7:$E$796,4,FALSE)</f>
        <v>/</v>
      </c>
      <c r="V795" s="30"/>
      <c r="W795" s="27" t="s">
        <v>200</v>
      </c>
      <c r="X795" s="27"/>
      <c r="Y795" s="27"/>
    </row>
    <row r="796" spans="1:25" ht="12.75" customHeight="1">
      <c r="A796" s="2" t="str">
        <f t="shared" si="29"/>
        <v>254Cf</v>
      </c>
      <c r="B796" s="2" t="str">
        <f t="shared" si="30"/>
        <v>Cf254</v>
      </c>
      <c r="C796" s="2" t="s">
        <v>2663</v>
      </c>
      <c r="D796" s="2" t="s">
        <v>101</v>
      </c>
      <c r="E796" s="2">
        <v>254</v>
      </c>
      <c r="F796" s="2"/>
      <c r="G796" s="2"/>
      <c r="H796" s="26">
        <v>1E-3</v>
      </c>
      <c r="I796" s="26">
        <f>VLOOKUP(A796,'Anciens seuils'!$B$2:$D$786,2,FALSE)</f>
        <v>1000</v>
      </c>
      <c r="J796" s="26">
        <f>VLOOKUP(A796,'Nouveaux seuils'!$B$7:$C$796,2,FALSE)</f>
        <v>1000</v>
      </c>
      <c r="K796" s="27">
        <v>10</v>
      </c>
      <c r="L796" s="27">
        <f>VLOOKUP(A796,'Anciens seuils'!$B$2:$D$786,3,FALSE)</f>
        <v>10000000</v>
      </c>
      <c r="M796" s="27">
        <v>300</v>
      </c>
      <c r="N796" s="27">
        <f>VLOOKUP(A796,'Nouveaux seuils'!$B$7:$F$796,5,FALSE)</f>
        <v>300000000</v>
      </c>
      <c r="O796" s="28">
        <v>5.0000000000000001E-3</v>
      </c>
      <c r="P796" s="28">
        <v>5.0000000000000001E-3</v>
      </c>
      <c r="Q796" s="2">
        <v>1</v>
      </c>
      <c r="R796" s="2"/>
      <c r="S796" s="26">
        <v>1</v>
      </c>
      <c r="T796" s="26">
        <f>VLOOKUP(A796,'Nouveaux seuils'!$B$7:$E$796,3,FALSE)</f>
        <v>1</v>
      </c>
      <c r="U796" s="26">
        <f>VLOOKUP(A796,'Nouveaux seuils'!$B$7:$E$796,4,FALSE)</f>
        <v>1</v>
      </c>
      <c r="V796" s="30"/>
      <c r="W796" s="27" t="s">
        <v>200</v>
      </c>
      <c r="X796" s="27" t="s">
        <v>200</v>
      </c>
      <c r="Y796" s="27"/>
    </row>
    <row r="797" spans="1:25" ht="12.75" customHeight="1">
      <c r="A797" s="2" t="str">
        <f t="shared" si="29"/>
        <v>254Es m</v>
      </c>
      <c r="B797" s="2" t="str">
        <f t="shared" si="30"/>
        <v>Es254 m</v>
      </c>
      <c r="C797" s="2" t="s">
        <v>2664</v>
      </c>
      <c r="D797" s="2" t="s">
        <v>103</v>
      </c>
      <c r="E797" s="2">
        <v>254</v>
      </c>
      <c r="F797" s="2" t="s">
        <v>156</v>
      </c>
      <c r="G797" s="2"/>
      <c r="H797" s="26">
        <v>1</v>
      </c>
      <c r="I797" s="26">
        <f>VLOOKUP(A797,'Anciens seuils'!$B$2:$D$786,2,FALSE)</f>
        <v>1000000</v>
      </c>
      <c r="J797" s="26">
        <f>VLOOKUP(A797,'Nouveaux seuils'!$B$7:$C$796,2,FALSE)</f>
        <v>1000000</v>
      </c>
      <c r="K797" s="27" t="s">
        <v>200</v>
      </c>
      <c r="L797" s="27" t="str">
        <f>VLOOKUP(A797,'Anciens seuils'!$B$2:$D$786,3,FALSE)</f>
        <v>NA</v>
      </c>
      <c r="M797" s="27" t="s">
        <v>200</v>
      </c>
      <c r="N797" s="27" t="str">
        <f>VLOOKUP(A797,'Nouveaux seuils'!$B$7:$F$796,5,FALSE)</f>
        <v>NA</v>
      </c>
      <c r="O797" s="28">
        <v>5</v>
      </c>
      <c r="P797" s="28">
        <v>0.05</v>
      </c>
      <c r="Q797" s="2">
        <v>2</v>
      </c>
      <c r="R797" s="2"/>
      <c r="S797" s="26">
        <v>100</v>
      </c>
      <c r="T797" s="26">
        <f>VLOOKUP(A797,'Nouveaux seuils'!$B$7:$E$796,3,FALSE)</f>
        <v>10</v>
      </c>
      <c r="U797" s="26">
        <f>VLOOKUP(A797,'Nouveaux seuils'!$B$7:$E$796,4,FALSE)</f>
        <v>100</v>
      </c>
      <c r="V797" s="30"/>
      <c r="W797" s="27" t="s">
        <v>200</v>
      </c>
      <c r="X797" s="27"/>
      <c r="Y797" s="27"/>
    </row>
    <row r="798" spans="1:25" ht="12.75" customHeight="1">
      <c r="A798" s="2" t="str">
        <f t="shared" si="29"/>
        <v>254Es</v>
      </c>
      <c r="B798" s="2" t="str">
        <f t="shared" si="30"/>
        <v>Es254</v>
      </c>
      <c r="C798" s="2" t="s">
        <v>2665</v>
      </c>
      <c r="D798" s="2" t="s">
        <v>103</v>
      </c>
      <c r="E798" s="2">
        <v>254</v>
      </c>
      <c r="F798" s="2"/>
      <c r="G798" s="2"/>
      <c r="H798" s="26">
        <v>0.01</v>
      </c>
      <c r="I798" s="26">
        <f>VLOOKUP(A798,'Anciens seuils'!$B$2:$D$786,2,FALSE)</f>
        <v>10000</v>
      </c>
      <c r="J798" s="26">
        <f>VLOOKUP(A798,'Nouveaux seuils'!$B$7:$C$796,2,FALSE)</f>
        <v>10000</v>
      </c>
      <c r="K798" s="27" t="s">
        <v>200</v>
      </c>
      <c r="L798" s="27" t="str">
        <f>VLOOKUP(A798,'Anciens seuils'!$B$2:$D$786,3,FALSE)</f>
        <v>NA</v>
      </c>
      <c r="M798" s="27" t="s">
        <v>200</v>
      </c>
      <c r="N798" s="27" t="str">
        <f>VLOOKUP(A798,'Nouveaux seuils'!$B$7:$F$796,5,FALSE)</f>
        <v>NA</v>
      </c>
      <c r="O798" s="28">
        <v>5.0000000000000001E-3</v>
      </c>
      <c r="P798" s="28">
        <v>5.0000000000000001E-3</v>
      </c>
      <c r="Q798" s="2">
        <v>1</v>
      </c>
      <c r="R798" s="2"/>
      <c r="S798" s="26">
        <v>10</v>
      </c>
      <c r="T798" s="26">
        <f>VLOOKUP(A798,'Nouveaux seuils'!$B$7:$E$796,3,FALSE)</f>
        <v>0.1</v>
      </c>
      <c r="U798" s="26">
        <f>VLOOKUP(A798,'Nouveaux seuils'!$B$7:$E$796,4,FALSE)</f>
        <v>10</v>
      </c>
      <c r="V798" s="30"/>
      <c r="W798" s="27" t="s">
        <v>200</v>
      </c>
      <c r="X798" s="27"/>
      <c r="Y798" s="27"/>
    </row>
    <row r="799" spans="1:25" ht="12.75" customHeight="1">
      <c r="A799" s="2" t="str">
        <f t="shared" si="29"/>
        <v>254Fm</v>
      </c>
      <c r="B799" s="2" t="str">
        <f t="shared" si="30"/>
        <v>Fm254</v>
      </c>
      <c r="C799" s="2" t="s">
        <v>2666</v>
      </c>
      <c r="D799" s="2" t="s">
        <v>104</v>
      </c>
      <c r="E799" s="2">
        <v>254</v>
      </c>
      <c r="F799" s="2"/>
      <c r="G799" s="2"/>
      <c r="H799" s="26">
        <v>10</v>
      </c>
      <c r="I799" s="26">
        <f>VLOOKUP(A799,'Anciens seuils'!$B$2:$D$786,2,FALSE)</f>
        <v>10000000</v>
      </c>
      <c r="J799" s="26">
        <f>VLOOKUP(A799,'Nouveaux seuils'!$B$7:$C$796,2,FALSE)</f>
        <v>10000000</v>
      </c>
      <c r="K799" s="27" t="s">
        <v>200</v>
      </c>
      <c r="L799" s="27" t="str">
        <f>VLOOKUP(A799,'Anciens seuils'!$B$2:$D$786,3,FALSE)</f>
        <v>NA</v>
      </c>
      <c r="M799" s="27" t="s">
        <v>200</v>
      </c>
      <c r="N799" s="27" t="str">
        <f>VLOOKUP(A799,'Nouveaux seuils'!$B$7:$F$796,5,FALSE)</f>
        <v>NA</v>
      </c>
      <c r="O799" s="28">
        <v>5</v>
      </c>
      <c r="P799" s="28">
        <v>0.05</v>
      </c>
      <c r="Q799" s="2">
        <v>2</v>
      </c>
      <c r="R799" s="2"/>
      <c r="S799" s="26">
        <v>10000</v>
      </c>
      <c r="T799" s="26">
        <f>VLOOKUP(A799,'Nouveaux seuils'!$B$7:$E$796,3,FALSE)</f>
        <v>10000</v>
      </c>
      <c r="U799" s="26">
        <f>VLOOKUP(A799,'Nouveaux seuils'!$B$7:$E$796,4,FALSE)</f>
        <v>10000</v>
      </c>
      <c r="V799" s="30"/>
      <c r="W799" s="27" t="s">
        <v>200</v>
      </c>
      <c r="X799" s="27"/>
      <c r="Y799" s="27"/>
    </row>
    <row r="800" spans="1:25" ht="12.75" customHeight="1">
      <c r="A800" s="2" t="str">
        <f t="shared" si="29"/>
        <v>255Fm</v>
      </c>
      <c r="B800" s="2" t="str">
        <f t="shared" si="30"/>
        <v>Fm255</v>
      </c>
      <c r="C800" s="2" t="s">
        <v>2667</v>
      </c>
      <c r="D800" s="2" t="s">
        <v>104</v>
      </c>
      <c r="E800" s="2">
        <v>255</v>
      </c>
      <c r="F800" s="2"/>
      <c r="G800" s="2"/>
      <c r="H800" s="26">
        <v>1</v>
      </c>
      <c r="I800" s="26">
        <f>VLOOKUP(A800,'Anciens seuils'!$B$2:$D$786,2,FALSE)</f>
        <v>1000000</v>
      </c>
      <c r="J800" s="26">
        <f>VLOOKUP(A800,'Nouveaux seuils'!$B$7:$C$796,2,FALSE)</f>
        <v>1000000</v>
      </c>
      <c r="K800" s="27" t="s">
        <v>200</v>
      </c>
      <c r="L800" s="27" t="str">
        <f>VLOOKUP(A800,'Anciens seuils'!$B$2:$D$786,3,FALSE)</f>
        <v>NA</v>
      </c>
      <c r="M800" s="27" t="s">
        <v>200</v>
      </c>
      <c r="N800" s="27" t="str">
        <f>VLOOKUP(A800,'Nouveaux seuils'!$B$7:$F$796,5,FALSE)</f>
        <v>NA</v>
      </c>
      <c r="O800" s="28">
        <v>5</v>
      </c>
      <c r="P800" s="28">
        <v>0.05</v>
      </c>
      <c r="Q800" s="2">
        <v>2</v>
      </c>
      <c r="R800" s="2"/>
      <c r="S800" s="26">
        <v>1000</v>
      </c>
      <c r="T800" s="26">
        <f>VLOOKUP(A800,'Nouveaux seuils'!$B$7:$E$796,3,FALSE)</f>
        <v>100</v>
      </c>
      <c r="U800" s="26">
        <f>VLOOKUP(A800,'Nouveaux seuils'!$B$7:$E$796,4,FALSE)</f>
        <v>1000</v>
      </c>
      <c r="V800" s="30"/>
      <c r="W800" s="27" t="s">
        <v>200</v>
      </c>
      <c r="X800" s="27"/>
      <c r="Y800" s="27"/>
    </row>
    <row r="801" spans="1:25" ht="12.75" customHeight="1">
      <c r="A801" s="2" t="str">
        <f t="shared" si="29"/>
        <v>257Fm</v>
      </c>
      <c r="B801" s="2" t="str">
        <f t="shared" si="30"/>
        <v>Fm257</v>
      </c>
      <c r="C801" s="2" t="s">
        <v>2668</v>
      </c>
      <c r="D801" s="2" t="s">
        <v>104</v>
      </c>
      <c r="E801" s="2">
        <v>257</v>
      </c>
      <c r="F801" s="2"/>
      <c r="G801" s="2"/>
      <c r="H801" s="26">
        <v>0.1</v>
      </c>
      <c r="I801" s="26">
        <f>VLOOKUP(A801,'Anciens seuils'!$B$2:$D$786,2,FALSE)</f>
        <v>100000</v>
      </c>
      <c r="J801" s="26">
        <f>VLOOKUP(A801,'Nouveaux seuils'!$B$7:$C$796,2,FALSE)</f>
        <v>100000</v>
      </c>
      <c r="K801" s="27" t="s">
        <v>200</v>
      </c>
      <c r="L801" s="27" t="str">
        <f>VLOOKUP(A801,'Anciens seuils'!$B$2:$D$786,3,FALSE)</f>
        <v>NA</v>
      </c>
      <c r="M801" s="27" t="s">
        <v>200</v>
      </c>
      <c r="N801" s="27" t="str">
        <f>VLOOKUP(A801,'Nouveaux seuils'!$B$7:$F$796,5,FALSE)</f>
        <v>NA</v>
      </c>
      <c r="O801" s="28">
        <v>5.0000000000000001E-3</v>
      </c>
      <c r="P801" s="28">
        <v>5.0000000000000001E-3</v>
      </c>
      <c r="Q801" s="2">
        <v>1</v>
      </c>
      <c r="R801" s="2"/>
      <c r="S801" s="26">
        <v>10</v>
      </c>
      <c r="T801" s="26" t="str">
        <f>VLOOKUP(A801,'Nouveaux seuils'!$B$7:$E$796,3,FALSE)</f>
        <v>/</v>
      </c>
      <c r="U801" s="26" t="str">
        <f>VLOOKUP(A801,'Nouveaux seuils'!$B$7:$E$796,4,FALSE)</f>
        <v>/</v>
      </c>
      <c r="V801" s="30"/>
      <c r="W801" s="27" t="s">
        <v>200</v>
      </c>
      <c r="X801" s="27"/>
      <c r="Y801" s="27"/>
    </row>
    <row r="802" spans="1:25" ht="12.75" customHeight="1">
      <c r="A802" s="2" t="str">
        <f t="shared" si="29"/>
        <v>257Md</v>
      </c>
      <c r="B802" s="2" t="str">
        <f t="shared" si="30"/>
        <v>Md257</v>
      </c>
      <c r="C802" s="2" t="s">
        <v>2669</v>
      </c>
      <c r="D802" s="2" t="s">
        <v>105</v>
      </c>
      <c r="E802" s="2">
        <v>257</v>
      </c>
      <c r="F802" s="2"/>
      <c r="G802" s="2"/>
      <c r="H802" s="26">
        <v>10</v>
      </c>
      <c r="I802" s="26">
        <f>VLOOKUP(A802,'Anciens seuils'!$B$2:$D$786,2,FALSE)</f>
        <v>10000000</v>
      </c>
      <c r="J802" s="26">
        <f>VLOOKUP(A802,'Nouveaux seuils'!$B$7:$C$796,2,FALSE)</f>
        <v>10000000</v>
      </c>
      <c r="K802" s="27" t="s">
        <v>200</v>
      </c>
      <c r="L802" s="27" t="str">
        <f>VLOOKUP(A802,'Anciens seuils'!$B$2:$D$786,3,FALSE)</f>
        <v>NA</v>
      </c>
      <c r="M802" s="27" t="s">
        <v>200</v>
      </c>
      <c r="N802" s="27" t="str">
        <f>VLOOKUP(A802,'Nouveaux seuils'!$B$7:$F$796,5,FALSE)</f>
        <v>NA</v>
      </c>
      <c r="O802" s="28">
        <v>5</v>
      </c>
      <c r="P802" s="28">
        <v>0.05</v>
      </c>
      <c r="Q802" s="2">
        <v>2</v>
      </c>
      <c r="R802" s="2"/>
      <c r="S802" s="26">
        <v>100</v>
      </c>
      <c r="T802" s="26" t="str">
        <f>VLOOKUP(A802,'Nouveaux seuils'!$B$7:$E$796,3,FALSE)</f>
        <v>/</v>
      </c>
      <c r="U802" s="26" t="str">
        <f>VLOOKUP(A802,'Nouveaux seuils'!$B$7:$E$796,4,FALSE)</f>
        <v>/</v>
      </c>
      <c r="V802" s="30"/>
      <c r="W802" s="27" t="s">
        <v>200</v>
      </c>
      <c r="X802" s="27"/>
      <c r="Y802" s="27"/>
    </row>
    <row r="803" spans="1:25" ht="12.75" customHeight="1">
      <c r="A803" s="2" t="str">
        <f t="shared" si="29"/>
        <v>258Md</v>
      </c>
      <c r="B803" s="2" t="str">
        <f t="shared" si="30"/>
        <v>Md258</v>
      </c>
      <c r="C803" s="2" t="s">
        <v>2670</v>
      </c>
      <c r="D803" s="2" t="s">
        <v>105</v>
      </c>
      <c r="E803" s="2">
        <v>258</v>
      </c>
      <c r="F803" s="2"/>
      <c r="G803" s="2"/>
      <c r="H803" s="26">
        <v>0.1</v>
      </c>
      <c r="I803" s="26">
        <f>VLOOKUP(A803,'Anciens seuils'!$B$2:$D$786,2,FALSE)</f>
        <v>100000</v>
      </c>
      <c r="J803" s="26">
        <f>VLOOKUP(A803,'Nouveaux seuils'!$B$7:$C$796,2,FALSE)</f>
        <v>100000</v>
      </c>
      <c r="K803" s="27" t="s">
        <v>200</v>
      </c>
      <c r="L803" s="27" t="str">
        <f>VLOOKUP(A803,'Anciens seuils'!$B$2:$D$786,3,FALSE)</f>
        <v>NA</v>
      </c>
      <c r="M803" s="27" t="s">
        <v>200</v>
      </c>
      <c r="N803" s="27" t="str">
        <f>VLOOKUP(A803,'Nouveaux seuils'!$B$7:$F$796,5,FALSE)</f>
        <v>NA</v>
      </c>
      <c r="O803" s="28">
        <v>5.0000000000000001E-3</v>
      </c>
      <c r="P803" s="28">
        <v>5.0000000000000001E-3</v>
      </c>
      <c r="Q803" s="2">
        <v>1</v>
      </c>
      <c r="R803" s="2"/>
      <c r="S803" s="26">
        <v>100</v>
      </c>
      <c r="T803" s="26" t="str">
        <f>VLOOKUP(A803,'Nouveaux seuils'!$B$7:$E$796,3,FALSE)</f>
        <v>/</v>
      </c>
      <c r="U803" s="26" t="str">
        <f>VLOOKUP(A803,'Nouveaux seuils'!$B$7:$E$796,4,FALSE)</f>
        <v>/</v>
      </c>
      <c r="V803" s="30"/>
      <c r="W803" s="27" t="s">
        <v>200</v>
      </c>
      <c r="X803" s="27"/>
      <c r="Y803" s="27"/>
    </row>
    <row r="804" spans="1:25">
      <c r="A804" s="2" t="str">
        <f t="shared" si="29"/>
        <v>AppU</v>
      </c>
      <c r="B804" s="2" t="str">
        <f t="shared" si="30"/>
        <v>UApp</v>
      </c>
      <c r="C804" s="2" t="s">
        <v>2671</v>
      </c>
      <c r="D804" s="2" t="s">
        <v>96</v>
      </c>
      <c r="E804" s="34" t="s">
        <v>159</v>
      </c>
      <c r="F804" s="34"/>
      <c r="G804" s="34"/>
      <c r="H804" s="26" t="s">
        <v>200</v>
      </c>
      <c r="I804" s="26"/>
      <c r="J804" s="26"/>
      <c r="K804" s="27" t="s">
        <v>166</v>
      </c>
      <c r="L804" s="27"/>
      <c r="M804" s="27" t="s">
        <v>166</v>
      </c>
      <c r="N804" s="27" t="e">
        <f>VLOOKUP(A804,'Nouveaux seuils'!$B$7:$F$796,5,FALSE)</f>
        <v>#N/A</v>
      </c>
      <c r="O804" s="28">
        <v>50</v>
      </c>
      <c r="P804" s="28">
        <v>5</v>
      </c>
      <c r="Q804" s="2">
        <v>4</v>
      </c>
      <c r="R804" s="2"/>
      <c r="S804" s="2"/>
      <c r="T804" s="26" t="e">
        <f>VLOOKUP(A804,'Nouveaux seuils'!$B$7:$E$796,3,FALSE)</f>
        <v>#N/A</v>
      </c>
      <c r="U804" s="26" t="e">
        <f>VLOOKUP(A804,'Nouveaux seuils'!$B$7:$E$796,4,FALSE)</f>
        <v>#N/A</v>
      </c>
      <c r="V804" s="30"/>
      <c r="W804" s="27" t="s">
        <v>200</v>
      </c>
      <c r="X804" s="27" t="s">
        <v>152</v>
      </c>
      <c r="Y804" s="27"/>
    </row>
    <row r="805" spans="1:25">
      <c r="A805" s="2" t="str">
        <f t="shared" si="29"/>
        <v>NatRb</v>
      </c>
      <c r="B805" s="2" t="str">
        <f t="shared" si="30"/>
        <v>RbNat</v>
      </c>
      <c r="C805" s="2" t="s">
        <v>2672</v>
      </c>
      <c r="D805" s="2" t="s">
        <v>41</v>
      </c>
      <c r="E805" s="2" t="s">
        <v>158</v>
      </c>
      <c r="F805" s="2"/>
      <c r="G805" s="2"/>
      <c r="H805" s="26" t="s">
        <v>200</v>
      </c>
      <c r="I805" s="26"/>
      <c r="J805" s="26"/>
      <c r="K805" s="27" t="s">
        <v>166</v>
      </c>
      <c r="L805" s="27"/>
      <c r="M805" s="27" t="s">
        <v>200</v>
      </c>
      <c r="N805" s="27" t="e">
        <f>VLOOKUP(A805,'Nouveaux seuils'!$B$7:$F$796,5,FALSE)</f>
        <v>#N/A</v>
      </c>
      <c r="O805" s="28" t="s">
        <v>200</v>
      </c>
      <c r="P805" s="28" t="s">
        <v>200</v>
      </c>
      <c r="Q805" s="2"/>
      <c r="R805" s="2"/>
      <c r="S805" s="2"/>
      <c r="T805" s="26" t="e">
        <f>VLOOKUP(A805,'Nouveaux seuils'!$B$7:$E$796,3,FALSE)</f>
        <v>#N/A</v>
      </c>
      <c r="U805" s="26" t="e">
        <f>VLOOKUP(A805,'Nouveaux seuils'!$B$7:$E$796,4,FALSE)</f>
        <v>#N/A</v>
      </c>
      <c r="V805" s="30"/>
      <c r="W805" s="27" t="s">
        <v>200</v>
      </c>
      <c r="X805" s="27"/>
      <c r="Y805" s="27"/>
    </row>
    <row r="806" spans="1:25">
      <c r="A806" s="2" t="str">
        <f t="shared" si="29"/>
        <v>NatRe</v>
      </c>
      <c r="B806" s="2" t="str">
        <f t="shared" si="30"/>
        <v>ReNat</v>
      </c>
      <c r="C806" s="2" t="s">
        <v>2673</v>
      </c>
      <c r="D806" s="2" t="s">
        <v>80</v>
      </c>
      <c r="E806" s="2" t="s">
        <v>158</v>
      </c>
      <c r="F806" s="2"/>
      <c r="G806" s="2"/>
      <c r="H806" s="26" t="s">
        <v>200</v>
      </c>
      <c r="I806" s="26"/>
      <c r="J806" s="26"/>
      <c r="K806" s="27" t="s">
        <v>166</v>
      </c>
      <c r="L806" s="27"/>
      <c r="M806" s="27" t="s">
        <v>200</v>
      </c>
      <c r="N806" s="27" t="e">
        <f>VLOOKUP(A806,'Nouveaux seuils'!$B$7:$F$796,5,FALSE)</f>
        <v>#N/A</v>
      </c>
      <c r="O806" s="28" t="s">
        <v>200</v>
      </c>
      <c r="P806" s="28" t="s">
        <v>200</v>
      </c>
      <c r="Q806" s="2"/>
      <c r="R806" s="2"/>
      <c r="S806" s="2"/>
      <c r="T806" s="26" t="e">
        <f>VLOOKUP(A806,'Nouveaux seuils'!$B$7:$E$796,3,FALSE)</f>
        <v>#N/A</v>
      </c>
      <c r="U806" s="26" t="e">
        <f>VLOOKUP(A806,'Nouveaux seuils'!$B$7:$E$796,4,FALSE)</f>
        <v>#N/A</v>
      </c>
      <c r="V806" s="30"/>
      <c r="W806" s="27" t="s">
        <v>200</v>
      </c>
      <c r="X806" s="27"/>
      <c r="Y806" s="27"/>
    </row>
    <row r="807" spans="1:25">
      <c r="A807" s="2" t="str">
        <f t="shared" si="29"/>
        <v>NatTh</v>
      </c>
      <c r="B807" s="2" t="str">
        <f t="shared" si="30"/>
        <v>ThNat</v>
      </c>
      <c r="C807" s="2" t="s">
        <v>2674</v>
      </c>
      <c r="D807" s="2" t="s">
        <v>72</v>
      </c>
      <c r="E807" s="2" t="s">
        <v>158</v>
      </c>
      <c r="F807" s="2"/>
      <c r="G807" s="2"/>
      <c r="H807" s="26" t="s">
        <v>200</v>
      </c>
      <c r="I807" s="26"/>
      <c r="J807" s="26"/>
      <c r="K807" s="27" t="s">
        <v>166</v>
      </c>
      <c r="L807" s="27"/>
      <c r="M807" s="27" t="s">
        <v>200</v>
      </c>
      <c r="N807" s="27" t="e">
        <f>VLOOKUP(A807,'Nouveaux seuils'!$B$7:$F$796,5,FALSE)</f>
        <v>#N/A</v>
      </c>
      <c r="O807" s="28" t="s">
        <v>200</v>
      </c>
      <c r="P807" s="28" t="s">
        <v>200</v>
      </c>
      <c r="Q807" s="2"/>
      <c r="R807" s="2"/>
      <c r="S807" s="2"/>
      <c r="T807" s="26" t="e">
        <f>VLOOKUP(A807,'Nouveaux seuils'!$B$7:$E$796,3,FALSE)</f>
        <v>#N/A</v>
      </c>
      <c r="U807" s="26" t="e">
        <f>VLOOKUP(A807,'Nouveaux seuils'!$B$7:$E$796,4,FALSE)</f>
        <v>#N/A</v>
      </c>
      <c r="V807" s="30"/>
      <c r="W807" s="27" t="s">
        <v>200</v>
      </c>
      <c r="X807" s="27"/>
      <c r="Y807" s="27"/>
    </row>
    <row r="808" spans="1:25">
      <c r="A808" s="2" t="str">
        <f t="shared" si="29"/>
        <v>natU</v>
      </c>
      <c r="B808" s="2" t="str">
        <f t="shared" si="30"/>
        <v>Unat</v>
      </c>
      <c r="C808" s="2" t="s">
        <v>2675</v>
      </c>
      <c r="D808" s="2" t="s">
        <v>96</v>
      </c>
      <c r="E808" s="34" t="s">
        <v>177</v>
      </c>
      <c r="F808" s="34"/>
      <c r="G808" s="34"/>
      <c r="H808" s="26" t="s">
        <v>200</v>
      </c>
      <c r="I808" s="26"/>
      <c r="J808" s="26"/>
      <c r="K808" s="27" t="s">
        <v>166</v>
      </c>
      <c r="L808" s="27"/>
      <c r="M808" s="27" t="s">
        <v>166</v>
      </c>
      <c r="N808" s="27" t="e">
        <f>VLOOKUP(A808,'Nouveaux seuils'!$B$7:$F$796,5,FALSE)</f>
        <v>#N/A</v>
      </c>
      <c r="O808" s="28">
        <v>50</v>
      </c>
      <c r="P808" s="28">
        <v>5</v>
      </c>
      <c r="Q808" s="2">
        <v>4</v>
      </c>
      <c r="R808" s="2"/>
      <c r="S808" s="2"/>
      <c r="T808" s="26" t="e">
        <f>VLOOKUP(A808,'Nouveaux seuils'!$B$7:$E$796,3,FALSE)</f>
        <v>#N/A</v>
      </c>
      <c r="U808" s="26" t="e">
        <f>VLOOKUP(A808,'Nouveaux seuils'!$B$7:$E$796,4,FALSE)</f>
        <v>#N/A</v>
      </c>
      <c r="V808" s="30"/>
      <c r="W808" s="27" t="s">
        <v>200</v>
      </c>
      <c r="X808" s="27" t="s">
        <v>152</v>
      </c>
      <c r="Y808" s="27"/>
    </row>
    <row r="809" spans="1:25" ht="15.75">
      <c r="A809" s="2" t="str">
        <f t="shared" si="29"/>
        <v>U Enrichi &gt;20%</v>
      </c>
      <c r="B809" s="2" t="str">
        <f t="shared" si="30"/>
        <v>U Enrichi &gt;20%</v>
      </c>
      <c r="C809" s="2" t="s">
        <v>2676</v>
      </c>
      <c r="D809" s="24" t="s">
        <v>96</v>
      </c>
      <c r="E809" s="35"/>
      <c r="F809" s="2" t="s">
        <v>161</v>
      </c>
      <c r="G809" s="24"/>
      <c r="H809" s="26" t="s">
        <v>200</v>
      </c>
      <c r="I809" s="26"/>
      <c r="J809" s="26"/>
      <c r="K809" s="26" t="s">
        <v>200</v>
      </c>
      <c r="L809" s="26"/>
      <c r="M809" s="27">
        <v>80</v>
      </c>
      <c r="N809" s="27">
        <v>80000000</v>
      </c>
      <c r="O809" s="24" t="s">
        <v>200</v>
      </c>
      <c r="P809" s="33" t="s">
        <v>200</v>
      </c>
      <c r="Q809" s="2"/>
      <c r="R809" s="24"/>
      <c r="S809" s="33"/>
      <c r="T809" s="26" t="s">
        <v>1815</v>
      </c>
      <c r="U809" s="26" t="s">
        <v>1815</v>
      </c>
      <c r="V809" s="29"/>
      <c r="W809" s="2"/>
      <c r="X809" s="27" t="s">
        <v>153</v>
      </c>
      <c r="Y809" s="27"/>
    </row>
    <row r="810" spans="1:25">
      <c r="A810" s="2" t="str">
        <f t="shared" si="29"/>
        <v>U Enrichi 10 à 20%</v>
      </c>
      <c r="B810" s="2" t="str">
        <f t="shared" si="30"/>
        <v>U Enrichi 10 à 20%</v>
      </c>
      <c r="C810" s="2" t="s">
        <v>2677</v>
      </c>
      <c r="D810" s="2" t="s">
        <v>96</v>
      </c>
      <c r="E810" s="34"/>
      <c r="F810" s="2" t="s">
        <v>160</v>
      </c>
      <c r="G810" s="2"/>
      <c r="H810" s="26" t="s">
        <v>200</v>
      </c>
      <c r="I810" s="26"/>
      <c r="J810" s="26"/>
      <c r="K810" s="27" t="s">
        <v>200</v>
      </c>
      <c r="L810" s="27"/>
      <c r="M810" s="27">
        <v>800</v>
      </c>
      <c r="N810" s="27">
        <v>800000000</v>
      </c>
      <c r="O810" s="28" t="s">
        <v>200</v>
      </c>
      <c r="P810" s="28" t="s">
        <v>200</v>
      </c>
      <c r="Q810" s="2"/>
      <c r="R810" s="2"/>
      <c r="S810" s="2"/>
      <c r="T810" s="26" t="s">
        <v>1815</v>
      </c>
      <c r="U810" s="26" t="s">
        <v>1815</v>
      </c>
      <c r="V810" s="30"/>
      <c r="W810" s="27" t="s">
        <v>200</v>
      </c>
      <c r="X810" s="27" t="s">
        <v>153</v>
      </c>
      <c r="Y810" s="27"/>
    </row>
    <row r="811" spans="1:25" ht="12.75" customHeight="1">
      <c r="A811" s="2" t="s">
        <v>1865</v>
      </c>
      <c r="B811" s="2"/>
      <c r="C811" s="2"/>
      <c r="D811" s="2"/>
      <c r="E811" s="34"/>
      <c r="F811" s="2"/>
      <c r="G811" s="2"/>
      <c r="H811" s="26"/>
      <c r="I811" s="26"/>
      <c r="J811" s="26"/>
      <c r="K811" s="27"/>
      <c r="L811" s="27"/>
      <c r="M811" s="27">
        <v>60000</v>
      </c>
      <c r="N811" s="27">
        <f>VLOOKUP(A811,'Nouveaux seuils'!$B$7:$F$796,5,FALSE)</f>
        <v>60000000000</v>
      </c>
      <c r="O811" s="28"/>
      <c r="P811" s="28"/>
      <c r="Q811" s="2"/>
      <c r="R811" s="2"/>
      <c r="S811" s="2"/>
      <c r="T811" s="26" t="str">
        <f>VLOOKUP(A811,'Nouveaux seuils'!$B$7:$E$796,3,FALSE)</f>
        <v>/</v>
      </c>
      <c r="U811" s="26" t="str">
        <f>VLOOKUP(A811,'Nouveaux seuils'!$B$7:$E$796,4,FALSE)</f>
        <v>/</v>
      </c>
      <c r="V811" s="30"/>
      <c r="W811" s="27"/>
      <c r="X811" s="27"/>
      <c r="Y811" s="27"/>
    </row>
  </sheetData>
  <sheetProtection algorithmName="SHA-512" hashValue="3WQ34A+mU7wstmUddsGOTqLP7zDrljpoNB0e9WXSJRFlyrxt62qgTJxXG9LlXoQ60TtQTbxFmvRprcZmb9tfBQ==" saltValue="sz7/IkACmFmFxNh1VWHPtQ==" spinCount="100000" sheet="1" objects="1" scenarios="1" selectLockedCells="1" selectUnlockedCells="1"/>
  <autoFilter ref="A1:X811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6"/>
  <sheetViews>
    <sheetView topLeftCell="A761" workbookViewId="0">
      <selection activeCell="K786" sqref="K2:K786"/>
    </sheetView>
  </sheetViews>
  <sheetFormatPr baseColWidth="10" defaultRowHeight="12.75"/>
  <cols>
    <col min="1" max="1" width="11.42578125" customWidth="1"/>
    <col min="2" max="2" width="16.7109375" customWidth="1"/>
    <col min="3" max="3" width="21.42578125" style="47" customWidth="1"/>
    <col min="4" max="4" width="54.85546875" style="47" customWidth="1"/>
    <col min="5" max="10" width="0" hidden="1" customWidth="1"/>
  </cols>
  <sheetData>
    <row r="1" spans="1:9" ht="15">
      <c r="A1" s="40" t="s">
        <v>221</v>
      </c>
      <c r="B1" s="40" t="s">
        <v>221</v>
      </c>
      <c r="C1" s="41" t="s">
        <v>222</v>
      </c>
      <c r="D1" s="42" t="s">
        <v>223</v>
      </c>
      <c r="G1" s="40" t="s">
        <v>221</v>
      </c>
    </row>
    <row r="2" spans="1:9">
      <c r="A2" s="43" t="s">
        <v>224</v>
      </c>
      <c r="B2" t="s">
        <v>225</v>
      </c>
      <c r="C2" s="44">
        <f>10^9</f>
        <v>1000000000</v>
      </c>
      <c r="D2" s="44">
        <f>4*10^11</f>
        <v>400000000000</v>
      </c>
      <c r="E2" t="str">
        <f>IF(I2="",CONCATENATE(H2,G2),CONCATENATE(H2,G2," ",I2))</f>
        <v>3H</v>
      </c>
      <c r="F2" t="s">
        <v>225</v>
      </c>
      <c r="G2" s="43" t="s">
        <v>7</v>
      </c>
      <c r="H2">
        <v>3</v>
      </c>
    </row>
    <row r="3" spans="1:9">
      <c r="A3" s="43" t="s">
        <v>226</v>
      </c>
      <c r="B3" t="s">
        <v>227</v>
      </c>
      <c r="C3" s="44">
        <f>10^7</f>
        <v>10000000</v>
      </c>
      <c r="D3" s="44">
        <f>2*10^11</f>
        <v>200000000000</v>
      </c>
      <c r="E3" t="str">
        <f t="shared" ref="E3:E66" si="0">IF(I3="",CONCATENATE(H3,G3),CONCATENATE(H3,G3," ",I3))</f>
        <v>7Be</v>
      </c>
      <c r="F3" t="s">
        <v>227</v>
      </c>
      <c r="G3" s="43" t="s">
        <v>8</v>
      </c>
      <c r="H3">
        <v>7</v>
      </c>
    </row>
    <row r="4" spans="1:9">
      <c r="A4" s="43" t="s">
        <v>228</v>
      </c>
      <c r="B4" t="s">
        <v>229</v>
      </c>
      <c r="C4" s="44">
        <f>10^6</f>
        <v>1000000</v>
      </c>
      <c r="D4" s="44">
        <f>4*10^11</f>
        <v>400000000000</v>
      </c>
      <c r="E4" t="str">
        <f t="shared" si="0"/>
        <v>10Be</v>
      </c>
      <c r="F4" t="s">
        <v>229</v>
      </c>
      <c r="G4" s="43" t="s">
        <v>8</v>
      </c>
      <c r="H4">
        <v>10</v>
      </c>
    </row>
    <row r="5" spans="1:9">
      <c r="A5" s="43" t="s">
        <v>230</v>
      </c>
      <c r="B5" t="s">
        <v>231</v>
      </c>
      <c r="C5" s="44">
        <f>10^6</f>
        <v>1000000</v>
      </c>
      <c r="D5" s="44">
        <f>1*10^10</f>
        <v>10000000000</v>
      </c>
      <c r="E5" t="str">
        <f t="shared" si="0"/>
        <v>11C</v>
      </c>
      <c r="F5" t="s">
        <v>231</v>
      </c>
      <c r="G5" s="43" t="s">
        <v>9</v>
      </c>
      <c r="H5">
        <v>11</v>
      </c>
    </row>
    <row r="6" spans="1:9" ht="25.5">
      <c r="A6" s="43" t="s">
        <v>232</v>
      </c>
      <c r="B6" t="s">
        <v>233</v>
      </c>
      <c r="C6" s="44">
        <f>10^9</f>
        <v>1000000000</v>
      </c>
      <c r="D6" s="44" t="s">
        <v>234</v>
      </c>
      <c r="E6" t="str">
        <f t="shared" si="0"/>
        <v>11C monoxyde</v>
      </c>
      <c r="F6" t="s">
        <v>233</v>
      </c>
      <c r="G6" s="43" t="s">
        <v>9</v>
      </c>
      <c r="H6">
        <v>11</v>
      </c>
      <c r="I6" t="s">
        <v>189</v>
      </c>
    </row>
    <row r="7" spans="1:9" ht="25.5">
      <c r="A7" s="43" t="s">
        <v>235</v>
      </c>
      <c r="B7" t="s">
        <v>236</v>
      </c>
      <c r="C7" s="44">
        <f>10^9</f>
        <v>1000000000</v>
      </c>
      <c r="D7" s="44" t="s">
        <v>234</v>
      </c>
      <c r="E7" t="str">
        <f t="shared" si="0"/>
        <v>11C dioxyde</v>
      </c>
      <c r="F7" t="s">
        <v>236</v>
      </c>
      <c r="G7" s="43" t="s">
        <v>9</v>
      </c>
      <c r="H7">
        <v>11</v>
      </c>
      <c r="I7" t="s">
        <v>190</v>
      </c>
    </row>
    <row r="8" spans="1:9">
      <c r="A8" s="43" t="s">
        <v>237</v>
      </c>
      <c r="B8" t="s">
        <v>238</v>
      </c>
      <c r="C8" s="44">
        <f>10^7</f>
        <v>10000000</v>
      </c>
      <c r="D8" s="44">
        <f>4*10^11</f>
        <v>400000000000</v>
      </c>
      <c r="E8" t="str">
        <f t="shared" si="0"/>
        <v>14C</v>
      </c>
      <c r="F8" t="s">
        <v>238</v>
      </c>
      <c r="G8" s="43" t="s">
        <v>9</v>
      </c>
      <c r="H8">
        <v>14</v>
      </c>
    </row>
    <row r="9" spans="1:9" ht="25.5">
      <c r="A9" s="43" t="s">
        <v>239</v>
      </c>
      <c r="B9" t="s">
        <v>240</v>
      </c>
      <c r="C9" s="44">
        <f>10^1</f>
        <v>10</v>
      </c>
      <c r="D9" s="44" t="s">
        <v>234</v>
      </c>
      <c r="E9" t="str">
        <f t="shared" si="0"/>
        <v>14C monoxyde</v>
      </c>
      <c r="F9" t="s">
        <v>240</v>
      </c>
      <c r="G9" s="43" t="s">
        <v>9</v>
      </c>
      <c r="H9">
        <v>14</v>
      </c>
      <c r="I9" t="s">
        <v>189</v>
      </c>
    </row>
    <row r="10" spans="1:9" ht="25.5">
      <c r="A10" s="43" t="s">
        <v>241</v>
      </c>
      <c r="B10" t="s">
        <v>242</v>
      </c>
      <c r="C10" s="44">
        <f>10^1</f>
        <v>10</v>
      </c>
      <c r="D10" s="44" t="s">
        <v>234</v>
      </c>
      <c r="E10" t="str">
        <f t="shared" si="0"/>
        <v>14C dioxyde</v>
      </c>
      <c r="F10" t="s">
        <v>242</v>
      </c>
      <c r="G10" s="43" t="s">
        <v>9</v>
      </c>
      <c r="H10">
        <v>14</v>
      </c>
      <c r="I10" t="s">
        <v>190</v>
      </c>
    </row>
    <row r="11" spans="1:9">
      <c r="A11" s="43" t="s">
        <v>243</v>
      </c>
      <c r="B11" t="s">
        <v>244</v>
      </c>
      <c r="C11" s="44">
        <f>10^9</f>
        <v>1000000000</v>
      </c>
      <c r="D11" s="44">
        <f>9*10^9</f>
        <v>9000000000</v>
      </c>
      <c r="E11" t="str">
        <f t="shared" si="0"/>
        <v>13N</v>
      </c>
      <c r="F11" t="s">
        <v>244</v>
      </c>
      <c r="G11" s="43" t="s">
        <v>10</v>
      </c>
      <c r="H11">
        <v>13</v>
      </c>
    </row>
    <row r="12" spans="1:9">
      <c r="A12" s="43" t="s">
        <v>245</v>
      </c>
      <c r="B12" t="s">
        <v>246</v>
      </c>
      <c r="C12" s="44">
        <f>10^9</f>
        <v>1000000000</v>
      </c>
      <c r="D12" s="44" t="s">
        <v>234</v>
      </c>
      <c r="E12" t="str">
        <f t="shared" si="0"/>
        <v>15O</v>
      </c>
      <c r="F12" t="s">
        <v>246</v>
      </c>
      <c r="G12" s="43" t="s">
        <v>11</v>
      </c>
      <c r="H12">
        <v>15</v>
      </c>
    </row>
    <row r="13" spans="1:9">
      <c r="A13" s="43" t="s">
        <v>247</v>
      </c>
      <c r="B13" t="s">
        <v>248</v>
      </c>
      <c r="C13" s="44">
        <f>10^6</f>
        <v>1000000</v>
      </c>
      <c r="D13" s="44">
        <f>1*10^10</f>
        <v>10000000000</v>
      </c>
      <c r="E13" t="str">
        <f t="shared" si="0"/>
        <v>18F</v>
      </c>
      <c r="F13" t="s">
        <v>248</v>
      </c>
      <c r="G13" s="43" t="s">
        <v>12</v>
      </c>
      <c r="H13">
        <v>18</v>
      </c>
    </row>
    <row r="14" spans="1:9">
      <c r="A14" s="43" t="s">
        <v>249</v>
      </c>
      <c r="B14" t="s">
        <v>250</v>
      </c>
      <c r="C14" s="44">
        <f>10^9</f>
        <v>1000000000</v>
      </c>
      <c r="D14" s="44" t="s">
        <v>234</v>
      </c>
      <c r="E14" t="str">
        <f t="shared" si="0"/>
        <v>19Ne</v>
      </c>
      <c r="F14" t="s">
        <v>250</v>
      </c>
      <c r="G14" s="43" t="s">
        <v>13</v>
      </c>
      <c r="H14">
        <v>19</v>
      </c>
    </row>
    <row r="15" spans="1:9">
      <c r="A15" s="43" t="s">
        <v>251</v>
      </c>
      <c r="B15" t="s">
        <v>252</v>
      </c>
      <c r="C15" s="44">
        <f>10^6</f>
        <v>1000000</v>
      </c>
      <c r="D15" s="44">
        <f>5*10^9</f>
        <v>5000000000</v>
      </c>
      <c r="E15" t="str">
        <f t="shared" si="0"/>
        <v>22Na</v>
      </c>
      <c r="F15" t="s">
        <v>252</v>
      </c>
      <c r="G15" s="43" t="s">
        <v>14</v>
      </c>
      <c r="H15">
        <v>22</v>
      </c>
    </row>
    <row r="16" spans="1:9">
      <c r="A16" s="43" t="s">
        <v>253</v>
      </c>
      <c r="B16" t="s">
        <v>254</v>
      </c>
      <c r="C16" s="44">
        <f>10^5</f>
        <v>100000</v>
      </c>
      <c r="D16" s="44">
        <f>2*10^9</f>
        <v>2000000000</v>
      </c>
      <c r="E16" t="str">
        <f t="shared" si="0"/>
        <v>24Na</v>
      </c>
      <c r="F16" t="s">
        <v>254</v>
      </c>
      <c r="G16" s="43" t="s">
        <v>14</v>
      </c>
      <c r="H16">
        <v>24</v>
      </c>
    </row>
    <row r="17" spans="1:9">
      <c r="A17" s="43" t="s">
        <v>255</v>
      </c>
      <c r="B17" t="s">
        <v>256</v>
      </c>
      <c r="C17" s="44">
        <f>10^5</f>
        <v>100000</v>
      </c>
      <c r="D17" s="44">
        <f>1*10^9</f>
        <v>1000000000</v>
      </c>
      <c r="E17" t="str">
        <f t="shared" si="0"/>
        <v>26Al</v>
      </c>
      <c r="F17" t="s">
        <v>256</v>
      </c>
      <c r="G17" s="43" t="s">
        <v>15</v>
      </c>
      <c r="H17">
        <v>26</v>
      </c>
    </row>
    <row r="18" spans="1:9">
      <c r="A18" s="43" t="s">
        <v>257</v>
      </c>
      <c r="B18" t="s">
        <v>258</v>
      </c>
      <c r="C18" s="44">
        <f>10^5</f>
        <v>100000</v>
      </c>
      <c r="D18" s="44">
        <f>3*10^9</f>
        <v>3000000000</v>
      </c>
      <c r="E18" t="str">
        <f t="shared" si="0"/>
        <v>28Mg</v>
      </c>
      <c r="F18" t="s">
        <v>258</v>
      </c>
      <c r="G18" s="43" t="s">
        <v>16</v>
      </c>
      <c r="H18">
        <v>28</v>
      </c>
    </row>
    <row r="19" spans="1:9">
      <c r="A19" s="43" t="s">
        <v>259</v>
      </c>
      <c r="B19" t="s">
        <v>260</v>
      </c>
      <c r="C19" s="44">
        <f>10^6</f>
        <v>1000000</v>
      </c>
      <c r="D19" s="44">
        <f>6*10^9</f>
        <v>6000000000</v>
      </c>
      <c r="E19" t="str">
        <f t="shared" si="0"/>
        <v>31Si</v>
      </c>
      <c r="F19" t="s">
        <v>260</v>
      </c>
      <c r="G19" s="43" t="s">
        <v>18</v>
      </c>
      <c r="H19">
        <v>31</v>
      </c>
    </row>
    <row r="20" spans="1:9">
      <c r="A20" s="43" t="s">
        <v>261</v>
      </c>
      <c r="B20" t="s">
        <v>262</v>
      </c>
      <c r="C20" s="44">
        <f>10^6</f>
        <v>1000000</v>
      </c>
      <c r="D20" s="44">
        <f>4*10^11</f>
        <v>400000000000</v>
      </c>
      <c r="E20" t="str">
        <f t="shared" si="0"/>
        <v>32Si</v>
      </c>
      <c r="F20" t="s">
        <v>262</v>
      </c>
      <c r="G20" s="43" t="s">
        <v>18</v>
      </c>
      <c r="H20">
        <v>32</v>
      </c>
    </row>
    <row r="21" spans="1:9">
      <c r="A21" s="43" t="s">
        <v>263</v>
      </c>
      <c r="B21" t="s">
        <v>264</v>
      </c>
      <c r="C21" s="44">
        <f>10^8</f>
        <v>100000000</v>
      </c>
      <c r="D21" s="44">
        <f>4*10^11</f>
        <v>400000000000</v>
      </c>
      <c r="E21" t="str">
        <f t="shared" si="0"/>
        <v>35S</v>
      </c>
      <c r="F21" t="s">
        <v>264</v>
      </c>
      <c r="G21" s="43" t="s">
        <v>20</v>
      </c>
      <c r="H21">
        <v>35</v>
      </c>
    </row>
    <row r="22" spans="1:9" ht="38.25">
      <c r="A22" s="43" t="s">
        <v>265</v>
      </c>
      <c r="B22" t="s">
        <v>266</v>
      </c>
      <c r="C22" s="44">
        <f>10^8</f>
        <v>100000000</v>
      </c>
      <c r="D22" s="44" t="s">
        <v>234</v>
      </c>
      <c r="E22" t="str">
        <f t="shared" si="0"/>
        <v>35S composé organique</v>
      </c>
      <c r="F22" t="s">
        <v>266</v>
      </c>
      <c r="G22" s="43" t="s">
        <v>20</v>
      </c>
      <c r="H22">
        <v>35</v>
      </c>
      <c r="I22" t="s">
        <v>197</v>
      </c>
    </row>
    <row r="23" spans="1:9">
      <c r="A23" s="43" t="s">
        <v>267</v>
      </c>
      <c r="B23" t="s">
        <v>268</v>
      </c>
      <c r="C23" s="44">
        <f>10^9</f>
        <v>1000000000</v>
      </c>
      <c r="D23" s="44" t="s">
        <v>234</v>
      </c>
      <c r="E23" t="str">
        <f t="shared" si="0"/>
        <v>35S vapeur</v>
      </c>
      <c r="F23" t="s">
        <v>268</v>
      </c>
      <c r="G23" s="43" t="s">
        <v>20</v>
      </c>
      <c r="H23">
        <v>35</v>
      </c>
      <c r="I23" t="s">
        <v>198</v>
      </c>
    </row>
    <row r="24" spans="1:9">
      <c r="A24" s="43" t="s">
        <v>269</v>
      </c>
      <c r="B24" t="s">
        <v>270</v>
      </c>
      <c r="C24" s="44">
        <f>10^5</f>
        <v>100000</v>
      </c>
      <c r="D24" s="44">
        <f>5*10^9</f>
        <v>5000000000</v>
      </c>
      <c r="E24" t="str">
        <f t="shared" si="0"/>
        <v>32P</v>
      </c>
      <c r="F24" t="s">
        <v>270</v>
      </c>
      <c r="G24" s="43" t="s">
        <v>19</v>
      </c>
      <c r="H24">
        <v>32</v>
      </c>
    </row>
    <row r="25" spans="1:9">
      <c r="A25" s="43" t="s">
        <v>271</v>
      </c>
      <c r="B25" t="s">
        <v>272</v>
      </c>
      <c r="C25" s="44">
        <f>10^8</f>
        <v>100000000</v>
      </c>
      <c r="D25" s="44">
        <f>4*10^11</f>
        <v>400000000000</v>
      </c>
      <c r="E25" t="str">
        <f t="shared" si="0"/>
        <v>33P</v>
      </c>
      <c r="F25" t="s">
        <v>272</v>
      </c>
      <c r="G25" s="43" t="s">
        <v>19</v>
      </c>
      <c r="H25">
        <v>33</v>
      </c>
    </row>
    <row r="26" spans="1:9">
      <c r="A26" s="43" t="s">
        <v>273</v>
      </c>
      <c r="B26" t="s">
        <v>274</v>
      </c>
      <c r="C26" s="44">
        <f>10^6</f>
        <v>1000000</v>
      </c>
      <c r="D26" s="44">
        <f>1*10^11</f>
        <v>100000000000</v>
      </c>
      <c r="E26" t="str">
        <f t="shared" si="0"/>
        <v>36Cl</v>
      </c>
      <c r="F26" t="s">
        <v>274</v>
      </c>
      <c r="G26" s="43" t="s">
        <v>22</v>
      </c>
      <c r="H26">
        <v>36</v>
      </c>
    </row>
    <row r="27" spans="1:9">
      <c r="A27" s="43" t="s">
        <v>275</v>
      </c>
      <c r="B27" t="s">
        <v>276</v>
      </c>
      <c r="C27" s="44">
        <f>10^5</f>
        <v>100000</v>
      </c>
      <c r="D27" s="44">
        <f>2*10^9</f>
        <v>2000000000</v>
      </c>
      <c r="E27" t="str">
        <f t="shared" si="0"/>
        <v>38Cl</v>
      </c>
      <c r="F27" t="s">
        <v>276</v>
      </c>
      <c r="G27" s="43" t="s">
        <v>22</v>
      </c>
      <c r="H27">
        <v>38</v>
      </c>
    </row>
    <row r="28" spans="1:9">
      <c r="A28" s="43" t="s">
        <v>277</v>
      </c>
      <c r="B28" t="s">
        <v>278</v>
      </c>
      <c r="C28" s="44">
        <f>10^5</f>
        <v>100000</v>
      </c>
      <c r="D28" s="44" t="s">
        <v>234</v>
      </c>
      <c r="E28" t="str">
        <f t="shared" si="0"/>
        <v>39Cl</v>
      </c>
      <c r="F28" t="s">
        <v>278</v>
      </c>
      <c r="G28" s="43" t="s">
        <v>22</v>
      </c>
      <c r="H28">
        <v>39</v>
      </c>
    </row>
    <row r="29" spans="1:9">
      <c r="A29" s="43" t="s">
        <v>279</v>
      </c>
      <c r="B29" t="s">
        <v>280</v>
      </c>
      <c r="C29" s="44">
        <f>10^8</f>
        <v>100000000</v>
      </c>
      <c r="D29" s="44">
        <f>4*10^11</f>
        <v>400000000000</v>
      </c>
      <c r="E29" t="str">
        <f t="shared" si="0"/>
        <v>37Ar</v>
      </c>
      <c r="F29" t="s">
        <v>280</v>
      </c>
      <c r="G29" s="43" t="s">
        <v>21</v>
      </c>
      <c r="H29">
        <v>37</v>
      </c>
    </row>
    <row r="30" spans="1:9">
      <c r="A30" s="43" t="s">
        <v>281</v>
      </c>
      <c r="B30" t="s">
        <v>282</v>
      </c>
      <c r="C30" s="44">
        <f>10^4</f>
        <v>10000</v>
      </c>
      <c r="D30" s="44">
        <f>4*10^11</f>
        <v>400000000000</v>
      </c>
      <c r="E30" t="str">
        <f t="shared" si="0"/>
        <v>39Ar</v>
      </c>
      <c r="F30" t="s">
        <v>282</v>
      </c>
      <c r="G30" s="43" t="s">
        <v>21</v>
      </c>
      <c r="H30">
        <v>39</v>
      </c>
    </row>
    <row r="31" spans="1:9">
      <c r="A31" s="43" t="s">
        <v>283</v>
      </c>
      <c r="B31" t="s">
        <v>284</v>
      </c>
      <c r="C31" s="44">
        <f>10^9</f>
        <v>1000000000</v>
      </c>
      <c r="D31" s="44">
        <f>3*10^9</f>
        <v>3000000000</v>
      </c>
      <c r="E31" t="str">
        <f t="shared" si="0"/>
        <v>41Ar</v>
      </c>
      <c r="F31" t="s">
        <v>284</v>
      </c>
      <c r="G31" s="43" t="s">
        <v>21</v>
      </c>
      <c r="H31">
        <v>41</v>
      </c>
    </row>
    <row r="32" spans="1:9">
      <c r="A32" s="43" t="s">
        <v>285</v>
      </c>
      <c r="B32" t="s">
        <v>286</v>
      </c>
      <c r="C32" s="44">
        <f>10^6</f>
        <v>1000000</v>
      </c>
      <c r="D32" s="44">
        <f>9*10^9</f>
        <v>9000000000</v>
      </c>
      <c r="E32" t="str">
        <f t="shared" si="0"/>
        <v>40K</v>
      </c>
      <c r="F32" t="s">
        <v>286</v>
      </c>
      <c r="G32" s="43" t="s">
        <v>23</v>
      </c>
      <c r="H32">
        <v>40</v>
      </c>
    </row>
    <row r="33" spans="1:9">
      <c r="A33" s="43" t="s">
        <v>287</v>
      </c>
      <c r="B33" t="s">
        <v>288</v>
      </c>
      <c r="C33" s="44">
        <f>10^6</f>
        <v>1000000</v>
      </c>
      <c r="D33" s="44">
        <f>2*10^9</f>
        <v>2000000000</v>
      </c>
      <c r="E33" t="str">
        <f t="shared" si="0"/>
        <v>42K</v>
      </c>
      <c r="F33" t="s">
        <v>288</v>
      </c>
      <c r="G33" s="43" t="s">
        <v>23</v>
      </c>
      <c r="H33">
        <v>42</v>
      </c>
    </row>
    <row r="34" spans="1:9">
      <c r="A34" s="43" t="s">
        <v>289</v>
      </c>
      <c r="B34" t="s">
        <v>290</v>
      </c>
      <c r="C34" s="44">
        <f>10^6</f>
        <v>1000000</v>
      </c>
      <c r="D34" s="44">
        <f>7*10^9</f>
        <v>7000000000</v>
      </c>
      <c r="E34" t="str">
        <f t="shared" si="0"/>
        <v>43K</v>
      </c>
      <c r="F34" t="s">
        <v>290</v>
      </c>
      <c r="G34" s="43" t="s">
        <v>23</v>
      </c>
      <c r="H34">
        <v>43</v>
      </c>
    </row>
    <row r="35" spans="1:9">
      <c r="A35" s="43" t="s">
        <v>291</v>
      </c>
      <c r="B35" t="s">
        <v>292</v>
      </c>
      <c r="C35" s="44">
        <f>10^5</f>
        <v>100000</v>
      </c>
      <c r="D35" s="44" t="s">
        <v>234</v>
      </c>
      <c r="E35" t="str">
        <f t="shared" si="0"/>
        <v>44K</v>
      </c>
      <c r="F35" t="s">
        <v>292</v>
      </c>
      <c r="G35" s="43" t="s">
        <v>23</v>
      </c>
      <c r="H35">
        <v>44</v>
      </c>
    </row>
    <row r="36" spans="1:9">
      <c r="A36" s="43" t="s">
        <v>293</v>
      </c>
      <c r="B36" t="s">
        <v>294</v>
      </c>
      <c r="C36" s="44">
        <f>10^5</f>
        <v>100000</v>
      </c>
      <c r="D36" s="44" t="s">
        <v>234</v>
      </c>
      <c r="E36" t="str">
        <f t="shared" si="0"/>
        <v>45K</v>
      </c>
      <c r="F36" t="s">
        <v>294</v>
      </c>
      <c r="G36" s="43" t="s">
        <v>23</v>
      </c>
      <c r="H36">
        <v>45</v>
      </c>
    </row>
    <row r="37" spans="1:9">
      <c r="A37" s="43" t="s">
        <v>295</v>
      </c>
      <c r="B37" t="s">
        <v>296</v>
      </c>
      <c r="C37" s="44">
        <f>10^7</f>
        <v>10000000</v>
      </c>
      <c r="D37" s="44" t="s">
        <v>166</v>
      </c>
      <c r="E37" t="str">
        <f t="shared" si="0"/>
        <v>41Ca</v>
      </c>
      <c r="F37" t="s">
        <v>296</v>
      </c>
      <c r="G37" s="43" t="s">
        <v>24</v>
      </c>
      <c r="H37">
        <v>41</v>
      </c>
    </row>
    <row r="38" spans="1:9">
      <c r="A38" s="43" t="s">
        <v>297</v>
      </c>
      <c r="B38" t="s">
        <v>298</v>
      </c>
      <c r="C38" s="44">
        <f>10^7</f>
        <v>10000000</v>
      </c>
      <c r="D38" s="44">
        <f>4*10^11</f>
        <v>400000000000</v>
      </c>
      <c r="E38" t="str">
        <f t="shared" si="0"/>
        <v>45Ca</v>
      </c>
      <c r="F38" t="s">
        <v>298</v>
      </c>
      <c r="G38" s="43" t="s">
        <v>24</v>
      </c>
      <c r="H38">
        <v>45</v>
      </c>
    </row>
    <row r="39" spans="1:9">
      <c r="A39" s="43" t="s">
        <v>299</v>
      </c>
      <c r="B39" t="s">
        <v>300</v>
      </c>
      <c r="C39" s="44">
        <f>10^6</f>
        <v>1000000</v>
      </c>
      <c r="D39" s="44">
        <f>3*10^10</f>
        <v>30000000000</v>
      </c>
      <c r="E39" t="str">
        <f t="shared" si="0"/>
        <v>47Ca</v>
      </c>
      <c r="F39" t="s">
        <v>300</v>
      </c>
      <c r="G39" s="43" t="s">
        <v>24</v>
      </c>
      <c r="H39">
        <v>47</v>
      </c>
    </row>
    <row r="40" spans="1:9">
      <c r="A40" s="43" t="s">
        <v>301</v>
      </c>
      <c r="B40" t="s">
        <v>302</v>
      </c>
      <c r="C40" s="44">
        <f>10^6</f>
        <v>1000000</v>
      </c>
      <c r="D40" s="44" t="s">
        <v>234</v>
      </c>
      <c r="E40" t="str">
        <f t="shared" si="0"/>
        <v>43Sc</v>
      </c>
      <c r="F40" t="s">
        <v>302</v>
      </c>
      <c r="G40" s="43" t="s">
        <v>25</v>
      </c>
      <c r="H40">
        <v>43</v>
      </c>
    </row>
    <row r="41" spans="1:9">
      <c r="A41" s="43" t="s">
        <v>303</v>
      </c>
      <c r="B41" t="s">
        <v>304</v>
      </c>
      <c r="C41" s="44">
        <f>10^5</f>
        <v>100000</v>
      </c>
      <c r="D41" s="44">
        <f>5*10^9</f>
        <v>5000000000</v>
      </c>
      <c r="E41" t="str">
        <f t="shared" si="0"/>
        <v>44Sc</v>
      </c>
      <c r="F41" t="s">
        <v>304</v>
      </c>
      <c r="G41" s="43" t="s">
        <v>25</v>
      </c>
      <c r="H41">
        <v>44</v>
      </c>
    </row>
    <row r="42" spans="1:9">
      <c r="A42" s="43" t="s">
        <v>305</v>
      </c>
      <c r="B42" t="s">
        <v>306</v>
      </c>
      <c r="C42" s="44">
        <f>10^7</f>
        <v>10000000</v>
      </c>
      <c r="D42" s="44" t="s">
        <v>234</v>
      </c>
      <c r="E42" t="str">
        <f t="shared" si="0"/>
        <v>44Sc m</v>
      </c>
      <c r="F42" t="s">
        <v>306</v>
      </c>
      <c r="G42" s="43" t="s">
        <v>25</v>
      </c>
      <c r="H42">
        <v>44</v>
      </c>
      <c r="I42" t="s">
        <v>156</v>
      </c>
    </row>
    <row r="43" spans="1:9">
      <c r="A43" s="43" t="s">
        <v>307</v>
      </c>
      <c r="B43" t="s">
        <v>308</v>
      </c>
      <c r="C43" s="44">
        <f>10^6</f>
        <v>1000000</v>
      </c>
      <c r="D43" s="44">
        <f>5*10^9</f>
        <v>5000000000</v>
      </c>
      <c r="E43" t="str">
        <f t="shared" si="0"/>
        <v>46Sc</v>
      </c>
      <c r="F43" t="s">
        <v>308</v>
      </c>
      <c r="G43" s="43" t="s">
        <v>25</v>
      </c>
      <c r="H43">
        <v>46</v>
      </c>
    </row>
    <row r="44" spans="1:9">
      <c r="A44" s="43" t="s">
        <v>309</v>
      </c>
      <c r="B44" t="s">
        <v>310</v>
      </c>
      <c r="C44" s="44">
        <f>10^6</f>
        <v>1000000</v>
      </c>
      <c r="D44" s="44">
        <f>1*10^11</f>
        <v>100000000000</v>
      </c>
      <c r="E44" t="str">
        <f t="shared" si="0"/>
        <v>47Sc</v>
      </c>
      <c r="F44" t="s">
        <v>310</v>
      </c>
      <c r="G44" s="43" t="s">
        <v>25</v>
      </c>
      <c r="H44">
        <v>47</v>
      </c>
    </row>
    <row r="45" spans="1:9">
      <c r="A45" s="43" t="s">
        <v>311</v>
      </c>
      <c r="B45" t="s">
        <v>312</v>
      </c>
      <c r="C45" s="44">
        <f>10^5</f>
        <v>100000</v>
      </c>
      <c r="D45" s="44">
        <f>3*10^9</f>
        <v>3000000000</v>
      </c>
      <c r="E45" t="str">
        <f t="shared" si="0"/>
        <v>48Sc</v>
      </c>
      <c r="F45" t="s">
        <v>312</v>
      </c>
      <c r="G45" s="43" t="s">
        <v>25</v>
      </c>
      <c r="H45">
        <v>48</v>
      </c>
    </row>
    <row r="46" spans="1:9">
      <c r="A46" s="43" t="s">
        <v>313</v>
      </c>
      <c r="B46" t="s">
        <v>314</v>
      </c>
      <c r="C46" s="44">
        <f>10^5</f>
        <v>100000</v>
      </c>
      <c r="D46" s="44" t="s">
        <v>234</v>
      </c>
      <c r="E46" t="str">
        <f t="shared" si="0"/>
        <v>49Sc</v>
      </c>
      <c r="F46" t="s">
        <v>314</v>
      </c>
      <c r="G46" s="43" t="s">
        <v>25</v>
      </c>
      <c r="H46">
        <v>49</v>
      </c>
    </row>
    <row r="47" spans="1:9">
      <c r="A47" s="43" t="s">
        <v>315</v>
      </c>
      <c r="B47" t="s">
        <v>316</v>
      </c>
      <c r="C47" s="44">
        <f>10^5</f>
        <v>100000</v>
      </c>
      <c r="D47" s="44">
        <f>5*10^9</f>
        <v>5000000000</v>
      </c>
      <c r="E47" t="str">
        <f t="shared" si="0"/>
        <v>44Ti</v>
      </c>
      <c r="F47" t="s">
        <v>316</v>
      </c>
      <c r="G47" s="43" t="s">
        <v>26</v>
      </c>
      <c r="H47">
        <v>44</v>
      </c>
    </row>
    <row r="48" spans="1:9">
      <c r="A48" s="43" t="s">
        <v>317</v>
      </c>
      <c r="B48" t="s">
        <v>318</v>
      </c>
      <c r="C48" s="44">
        <f>10^6</f>
        <v>1000000</v>
      </c>
      <c r="D48" s="44" t="s">
        <v>234</v>
      </c>
      <c r="E48" t="str">
        <f t="shared" si="0"/>
        <v>45Ti</v>
      </c>
      <c r="F48" t="s">
        <v>318</v>
      </c>
      <c r="G48" s="43" t="s">
        <v>26</v>
      </c>
      <c r="H48">
        <v>45</v>
      </c>
    </row>
    <row r="49" spans="1:9">
      <c r="A49" s="43" t="s">
        <v>319</v>
      </c>
      <c r="B49" t="s">
        <v>320</v>
      </c>
      <c r="C49" s="44">
        <f>10^5</f>
        <v>100000</v>
      </c>
      <c r="D49" s="44" t="s">
        <v>234</v>
      </c>
      <c r="E49" t="str">
        <f t="shared" si="0"/>
        <v>47V</v>
      </c>
      <c r="F49" t="s">
        <v>320</v>
      </c>
      <c r="G49" s="43" t="s">
        <v>27</v>
      </c>
      <c r="H49">
        <v>47</v>
      </c>
    </row>
    <row r="50" spans="1:9">
      <c r="A50" s="43" t="s">
        <v>321</v>
      </c>
      <c r="B50" t="s">
        <v>322</v>
      </c>
      <c r="C50" s="44">
        <f>10^5</f>
        <v>100000</v>
      </c>
      <c r="D50" s="44">
        <f>4*10^9</f>
        <v>4000000000</v>
      </c>
      <c r="E50" t="str">
        <f t="shared" si="0"/>
        <v>48V</v>
      </c>
      <c r="F50" t="s">
        <v>322</v>
      </c>
      <c r="G50" s="43" t="s">
        <v>27</v>
      </c>
      <c r="H50">
        <v>48</v>
      </c>
    </row>
    <row r="51" spans="1:9">
      <c r="A51" s="43" t="s">
        <v>323</v>
      </c>
      <c r="B51" t="s">
        <v>324</v>
      </c>
      <c r="C51" s="44">
        <f>10^7</f>
        <v>10000000</v>
      </c>
      <c r="D51" s="44">
        <f>4*10^11</f>
        <v>400000000000</v>
      </c>
      <c r="E51" t="str">
        <f t="shared" si="0"/>
        <v>49V</v>
      </c>
      <c r="F51" t="s">
        <v>324</v>
      </c>
      <c r="G51" s="43" t="s">
        <v>27</v>
      </c>
      <c r="H51">
        <v>49</v>
      </c>
    </row>
    <row r="52" spans="1:9">
      <c r="A52" s="43" t="s">
        <v>325</v>
      </c>
      <c r="B52" t="s">
        <v>326</v>
      </c>
      <c r="C52" s="44">
        <f>10^6</f>
        <v>1000000</v>
      </c>
      <c r="D52" s="44" t="s">
        <v>234</v>
      </c>
      <c r="E52" t="str">
        <f t="shared" si="0"/>
        <v>48Cr</v>
      </c>
      <c r="F52" t="s">
        <v>326</v>
      </c>
      <c r="G52" s="43" t="s">
        <v>28</v>
      </c>
      <c r="H52">
        <v>48</v>
      </c>
    </row>
    <row r="53" spans="1:9">
      <c r="A53" s="43" t="s">
        <v>327</v>
      </c>
      <c r="B53" t="s">
        <v>328</v>
      </c>
      <c r="C53" s="44">
        <f>10^6</f>
        <v>1000000</v>
      </c>
      <c r="D53" s="44" t="s">
        <v>234</v>
      </c>
      <c r="E53" t="str">
        <f t="shared" si="0"/>
        <v>49Cr</v>
      </c>
      <c r="F53" t="s">
        <v>328</v>
      </c>
      <c r="G53" s="43" t="s">
        <v>28</v>
      </c>
      <c r="H53">
        <v>49</v>
      </c>
    </row>
    <row r="54" spans="1:9">
      <c r="A54" s="43" t="s">
        <v>329</v>
      </c>
      <c r="B54" t="s">
        <v>330</v>
      </c>
      <c r="C54" s="44">
        <f>10^7</f>
        <v>10000000</v>
      </c>
      <c r="D54" s="44">
        <f>3*10^11</f>
        <v>300000000000</v>
      </c>
      <c r="E54" t="str">
        <f t="shared" si="0"/>
        <v>51Cr</v>
      </c>
      <c r="F54" t="s">
        <v>330</v>
      </c>
      <c r="G54" s="43" t="s">
        <v>28</v>
      </c>
      <c r="H54">
        <v>51</v>
      </c>
    </row>
    <row r="55" spans="1:9">
      <c r="A55" s="43" t="s">
        <v>331</v>
      </c>
      <c r="B55" t="s">
        <v>332</v>
      </c>
      <c r="C55" s="44">
        <f>10^5</f>
        <v>100000</v>
      </c>
      <c r="D55" s="44" t="s">
        <v>234</v>
      </c>
      <c r="E55" t="str">
        <f t="shared" si="0"/>
        <v>51Mn</v>
      </c>
      <c r="F55" t="s">
        <v>332</v>
      </c>
      <c r="G55" s="43" t="s">
        <v>29</v>
      </c>
      <c r="H55">
        <v>51</v>
      </c>
    </row>
    <row r="56" spans="1:9">
      <c r="A56" s="43" t="s">
        <v>333</v>
      </c>
      <c r="B56" t="s">
        <v>334</v>
      </c>
      <c r="C56" s="44">
        <f>10^5</f>
        <v>100000</v>
      </c>
      <c r="D56" s="44">
        <f>3*10^9</f>
        <v>3000000000</v>
      </c>
      <c r="E56" t="str">
        <f t="shared" si="0"/>
        <v>52Mn</v>
      </c>
      <c r="F56" t="s">
        <v>334</v>
      </c>
      <c r="G56" s="43" t="s">
        <v>29</v>
      </c>
      <c r="H56">
        <v>52</v>
      </c>
    </row>
    <row r="57" spans="1:9">
      <c r="A57" s="43" t="s">
        <v>335</v>
      </c>
      <c r="B57" t="s">
        <v>336</v>
      </c>
      <c r="C57" s="44">
        <f>10^5</f>
        <v>100000</v>
      </c>
      <c r="D57" s="44" t="s">
        <v>234</v>
      </c>
      <c r="E57" t="str">
        <f t="shared" si="0"/>
        <v>52Mn m</v>
      </c>
      <c r="F57" t="s">
        <v>336</v>
      </c>
      <c r="G57" s="43" t="s">
        <v>29</v>
      </c>
      <c r="H57">
        <v>52</v>
      </c>
      <c r="I57" t="s">
        <v>156</v>
      </c>
    </row>
    <row r="58" spans="1:9">
      <c r="A58" s="43" t="s">
        <v>337</v>
      </c>
      <c r="B58" t="s">
        <v>338</v>
      </c>
      <c r="C58" s="44">
        <f>10^9</f>
        <v>1000000000</v>
      </c>
      <c r="D58" s="44" t="s">
        <v>166</v>
      </c>
      <c r="E58" t="str">
        <f t="shared" si="0"/>
        <v>53Mn</v>
      </c>
      <c r="F58" t="s">
        <v>338</v>
      </c>
      <c r="G58" s="43" t="s">
        <v>29</v>
      </c>
      <c r="H58">
        <v>53</v>
      </c>
    </row>
    <row r="59" spans="1:9">
      <c r="A59" s="43" t="s">
        <v>339</v>
      </c>
      <c r="B59" t="s">
        <v>340</v>
      </c>
      <c r="C59" s="44">
        <f>10^6</f>
        <v>1000000</v>
      </c>
      <c r="D59" s="44">
        <f>1*10^10</f>
        <v>10000000000</v>
      </c>
      <c r="E59" t="str">
        <f t="shared" si="0"/>
        <v>54Mn</v>
      </c>
      <c r="F59" t="s">
        <v>340</v>
      </c>
      <c r="G59" s="43" t="s">
        <v>29</v>
      </c>
      <c r="H59">
        <v>54</v>
      </c>
    </row>
    <row r="60" spans="1:9">
      <c r="A60" s="43" t="s">
        <v>341</v>
      </c>
      <c r="B60" t="s">
        <v>342</v>
      </c>
      <c r="C60" s="44">
        <f>10^5</f>
        <v>100000</v>
      </c>
      <c r="D60" s="44">
        <f>3*10^9</f>
        <v>3000000000</v>
      </c>
      <c r="E60" t="str">
        <f t="shared" si="0"/>
        <v>56Mn</v>
      </c>
      <c r="F60" t="s">
        <v>342</v>
      </c>
      <c r="G60" s="43" t="s">
        <v>29</v>
      </c>
      <c r="H60">
        <v>56</v>
      </c>
    </row>
    <row r="61" spans="1:9">
      <c r="A61" s="43" t="s">
        <v>343</v>
      </c>
      <c r="B61" t="s">
        <v>344</v>
      </c>
      <c r="C61" s="44">
        <f>10^6</f>
        <v>1000000</v>
      </c>
      <c r="D61" s="44">
        <f>3*10^9</f>
        <v>3000000000</v>
      </c>
      <c r="E61" t="str">
        <f t="shared" si="0"/>
        <v>52Fe</v>
      </c>
      <c r="F61" t="s">
        <v>344</v>
      </c>
      <c r="G61" s="43" t="s">
        <v>30</v>
      </c>
      <c r="H61">
        <v>52</v>
      </c>
    </row>
    <row r="62" spans="1:9">
      <c r="A62" s="43" t="s">
        <v>345</v>
      </c>
      <c r="B62" t="s">
        <v>346</v>
      </c>
      <c r="C62" s="44">
        <f>10^6</f>
        <v>1000000</v>
      </c>
      <c r="D62" s="44">
        <f>4*10^11</f>
        <v>400000000000</v>
      </c>
      <c r="E62" t="str">
        <f t="shared" si="0"/>
        <v>55Fe</v>
      </c>
      <c r="F62" t="s">
        <v>346</v>
      </c>
      <c r="G62" s="43" t="s">
        <v>30</v>
      </c>
      <c r="H62">
        <v>55</v>
      </c>
    </row>
    <row r="63" spans="1:9">
      <c r="A63" s="43" t="s">
        <v>347</v>
      </c>
      <c r="B63" t="s">
        <v>348</v>
      </c>
      <c r="C63" s="44">
        <f>10^6</f>
        <v>1000000</v>
      </c>
      <c r="D63" s="44">
        <f>9*10^9</f>
        <v>9000000000</v>
      </c>
      <c r="E63" t="str">
        <f t="shared" si="0"/>
        <v>59Fe</v>
      </c>
      <c r="F63" t="s">
        <v>348</v>
      </c>
      <c r="G63" s="43" t="s">
        <v>30</v>
      </c>
      <c r="H63">
        <v>59</v>
      </c>
    </row>
    <row r="64" spans="1:9">
      <c r="A64" s="43" t="s">
        <v>349</v>
      </c>
      <c r="B64" t="s">
        <v>350</v>
      </c>
      <c r="C64" s="44">
        <f>10^5</f>
        <v>100000</v>
      </c>
      <c r="D64" s="44">
        <f>4*10^11</f>
        <v>400000000000</v>
      </c>
      <c r="E64" t="str">
        <f t="shared" si="0"/>
        <v>60Fe</v>
      </c>
      <c r="F64" t="s">
        <v>350</v>
      </c>
      <c r="G64" s="43" t="s">
        <v>30</v>
      </c>
      <c r="H64">
        <v>60</v>
      </c>
    </row>
    <row r="65" spans="1:9">
      <c r="A65" s="43" t="s">
        <v>351</v>
      </c>
      <c r="B65" t="s">
        <v>352</v>
      </c>
      <c r="C65" s="44">
        <f>10^6</f>
        <v>1000000</v>
      </c>
      <c r="D65" s="44">
        <f>5*10^9</f>
        <v>5000000000</v>
      </c>
      <c r="E65" t="str">
        <f t="shared" si="0"/>
        <v>55Co</v>
      </c>
      <c r="F65" t="s">
        <v>352</v>
      </c>
      <c r="G65" s="43" t="s">
        <v>31</v>
      </c>
      <c r="H65">
        <v>55</v>
      </c>
    </row>
    <row r="66" spans="1:9">
      <c r="A66" s="43" t="s">
        <v>353</v>
      </c>
      <c r="B66" t="s">
        <v>354</v>
      </c>
      <c r="C66" s="44">
        <f>10^5</f>
        <v>100000</v>
      </c>
      <c r="D66" s="44">
        <f>3*10^9</f>
        <v>3000000000</v>
      </c>
      <c r="E66" t="str">
        <f t="shared" si="0"/>
        <v>56Co</v>
      </c>
      <c r="F66" t="s">
        <v>354</v>
      </c>
      <c r="G66" s="43" t="s">
        <v>31</v>
      </c>
      <c r="H66">
        <v>56</v>
      </c>
    </row>
    <row r="67" spans="1:9">
      <c r="A67" s="43" t="s">
        <v>355</v>
      </c>
      <c r="B67" t="s">
        <v>356</v>
      </c>
      <c r="C67" s="44">
        <f>10^6</f>
        <v>1000000</v>
      </c>
      <c r="D67" s="44">
        <f>1*10^11</f>
        <v>100000000000</v>
      </c>
      <c r="E67" t="str">
        <f t="shared" ref="E67:E130" si="1">IF(I67="",CONCATENATE(H67,G67),CONCATENATE(H67,G67," ",I67))</f>
        <v>57Co</v>
      </c>
      <c r="F67" t="s">
        <v>356</v>
      </c>
      <c r="G67" s="43" t="s">
        <v>31</v>
      </c>
      <c r="H67">
        <v>57</v>
      </c>
    </row>
    <row r="68" spans="1:9">
      <c r="A68" s="43" t="s">
        <v>357</v>
      </c>
      <c r="B68" t="s">
        <v>358</v>
      </c>
      <c r="C68" s="44">
        <f>10^6</f>
        <v>1000000</v>
      </c>
      <c r="D68" s="44">
        <f>1*10^10</f>
        <v>10000000000</v>
      </c>
      <c r="E68" t="str">
        <f t="shared" si="1"/>
        <v>58Co</v>
      </c>
      <c r="F68" t="s">
        <v>358</v>
      </c>
      <c r="G68" s="43" t="s">
        <v>31</v>
      </c>
      <c r="H68">
        <v>58</v>
      </c>
    </row>
    <row r="69" spans="1:9">
      <c r="A69" s="43" t="s">
        <v>359</v>
      </c>
      <c r="B69" t="s">
        <v>360</v>
      </c>
      <c r="C69" s="44">
        <f>10^7</f>
        <v>10000000</v>
      </c>
      <c r="D69" s="44">
        <f>4*10^11</f>
        <v>400000000000</v>
      </c>
      <c r="E69" t="str">
        <f t="shared" si="1"/>
        <v>58Co m</v>
      </c>
      <c r="F69" t="s">
        <v>360</v>
      </c>
      <c r="G69" s="43" t="s">
        <v>31</v>
      </c>
      <c r="H69">
        <v>58</v>
      </c>
      <c r="I69" t="s">
        <v>156</v>
      </c>
    </row>
    <row r="70" spans="1:9">
      <c r="A70" s="43" t="s">
        <v>361</v>
      </c>
      <c r="B70" t="s">
        <v>362</v>
      </c>
      <c r="C70" s="44">
        <f>10^5</f>
        <v>100000</v>
      </c>
      <c r="D70" s="44">
        <f>4*10^9</f>
        <v>4000000000</v>
      </c>
      <c r="E70" t="str">
        <f t="shared" si="1"/>
        <v>60Co</v>
      </c>
      <c r="F70" t="s">
        <v>362</v>
      </c>
      <c r="G70" s="43" t="s">
        <v>31</v>
      </c>
      <c r="H70">
        <v>60</v>
      </c>
    </row>
    <row r="71" spans="1:9">
      <c r="A71" s="43" t="s">
        <v>363</v>
      </c>
      <c r="B71" t="s">
        <v>364</v>
      </c>
      <c r="C71" s="44">
        <f>10^6</f>
        <v>1000000</v>
      </c>
      <c r="D71" s="44" t="s">
        <v>234</v>
      </c>
      <c r="E71" t="str">
        <f t="shared" si="1"/>
        <v>60Co m</v>
      </c>
      <c r="F71" t="s">
        <v>364</v>
      </c>
      <c r="G71" s="43" t="s">
        <v>31</v>
      </c>
      <c r="H71">
        <v>60</v>
      </c>
      <c r="I71" t="s">
        <v>156</v>
      </c>
    </row>
    <row r="72" spans="1:9">
      <c r="A72" s="43" t="s">
        <v>365</v>
      </c>
      <c r="B72" t="s">
        <v>366</v>
      </c>
      <c r="C72" s="44">
        <f>10^6</f>
        <v>1000000</v>
      </c>
      <c r="D72" s="44" t="s">
        <v>234</v>
      </c>
      <c r="E72" t="str">
        <f t="shared" si="1"/>
        <v>61Co</v>
      </c>
      <c r="F72" t="s">
        <v>366</v>
      </c>
      <c r="G72" s="43" t="s">
        <v>31</v>
      </c>
      <c r="H72">
        <v>61</v>
      </c>
    </row>
    <row r="73" spans="1:9">
      <c r="A73" s="43" t="s">
        <v>367</v>
      </c>
      <c r="B73" t="s">
        <v>368</v>
      </c>
      <c r="C73" s="44">
        <f>10^5</f>
        <v>100000</v>
      </c>
      <c r="D73" s="44" t="s">
        <v>234</v>
      </c>
      <c r="E73" t="str">
        <f t="shared" si="1"/>
        <v>62Co m</v>
      </c>
      <c r="F73" t="s">
        <v>368</v>
      </c>
      <c r="G73" s="43" t="s">
        <v>31</v>
      </c>
      <c r="H73">
        <v>62</v>
      </c>
      <c r="I73" t="s">
        <v>156</v>
      </c>
    </row>
    <row r="74" spans="1:9">
      <c r="A74" s="43" t="s">
        <v>369</v>
      </c>
      <c r="B74" t="s">
        <v>370</v>
      </c>
      <c r="C74" s="44">
        <f>10^6</f>
        <v>1000000</v>
      </c>
      <c r="D74" s="44" t="s">
        <v>234</v>
      </c>
      <c r="E74" t="str">
        <f t="shared" si="1"/>
        <v>56Ni</v>
      </c>
      <c r="F74" t="s">
        <v>370</v>
      </c>
      <c r="G74" s="43" t="s">
        <v>32</v>
      </c>
      <c r="H74">
        <v>56</v>
      </c>
    </row>
    <row r="75" spans="1:9">
      <c r="A75" s="43" t="s">
        <v>371</v>
      </c>
      <c r="B75" t="s">
        <v>372</v>
      </c>
      <c r="C75" s="44">
        <f>10^6</f>
        <v>1000000</v>
      </c>
      <c r="D75" s="44" t="s">
        <v>234</v>
      </c>
      <c r="E75" t="str">
        <f t="shared" si="1"/>
        <v>57Ni</v>
      </c>
      <c r="F75" t="s">
        <v>372</v>
      </c>
      <c r="G75" s="43" t="s">
        <v>32</v>
      </c>
      <c r="H75">
        <v>57</v>
      </c>
    </row>
    <row r="76" spans="1:9">
      <c r="A76" s="43" t="s">
        <v>373</v>
      </c>
      <c r="B76" t="s">
        <v>374</v>
      </c>
      <c r="C76" s="44">
        <f>10^8</f>
        <v>100000000</v>
      </c>
      <c r="D76" s="44" t="s">
        <v>166</v>
      </c>
      <c r="E76" t="str">
        <f t="shared" si="1"/>
        <v>59Ni</v>
      </c>
      <c r="F76" t="s">
        <v>374</v>
      </c>
      <c r="G76" s="43" t="s">
        <v>32</v>
      </c>
      <c r="H76">
        <v>59</v>
      </c>
    </row>
    <row r="77" spans="1:9">
      <c r="A77" s="43" t="s">
        <v>375</v>
      </c>
      <c r="B77" t="s">
        <v>376</v>
      </c>
      <c r="C77" s="44">
        <f>10^8</f>
        <v>100000000</v>
      </c>
      <c r="D77" s="44">
        <f>4*10^11</f>
        <v>400000000000</v>
      </c>
      <c r="E77" t="str">
        <f t="shared" si="1"/>
        <v>63Ni</v>
      </c>
      <c r="F77" t="s">
        <v>376</v>
      </c>
      <c r="G77" s="43" t="s">
        <v>32</v>
      </c>
      <c r="H77">
        <v>63</v>
      </c>
    </row>
    <row r="78" spans="1:9">
      <c r="A78" s="43" t="s">
        <v>377</v>
      </c>
      <c r="B78" t="s">
        <v>378</v>
      </c>
      <c r="C78" s="44">
        <f>10^6</f>
        <v>1000000</v>
      </c>
      <c r="D78" s="44">
        <f>4*10^9</f>
        <v>4000000000</v>
      </c>
      <c r="E78" t="str">
        <f t="shared" si="1"/>
        <v>65Ni</v>
      </c>
      <c r="F78" t="s">
        <v>378</v>
      </c>
      <c r="G78" s="43" t="s">
        <v>32</v>
      </c>
      <c r="H78">
        <v>65</v>
      </c>
    </row>
    <row r="79" spans="1:9">
      <c r="A79" s="43" t="s">
        <v>379</v>
      </c>
      <c r="B79" t="s">
        <v>380</v>
      </c>
      <c r="C79" s="44">
        <f>10^7</f>
        <v>10000000</v>
      </c>
      <c r="D79" s="44" t="s">
        <v>234</v>
      </c>
      <c r="E79" t="str">
        <f t="shared" si="1"/>
        <v>66Ni</v>
      </c>
      <c r="F79" t="s">
        <v>380</v>
      </c>
      <c r="G79" s="43" t="s">
        <v>32</v>
      </c>
      <c r="H79">
        <v>66</v>
      </c>
    </row>
    <row r="80" spans="1:9">
      <c r="A80" s="43" t="s">
        <v>381</v>
      </c>
      <c r="B80" t="s">
        <v>382</v>
      </c>
      <c r="C80" s="44">
        <f>10^5</f>
        <v>100000</v>
      </c>
      <c r="D80" s="44" t="s">
        <v>234</v>
      </c>
      <c r="E80" t="str">
        <f t="shared" si="1"/>
        <v>60Cu</v>
      </c>
      <c r="F80" t="s">
        <v>382</v>
      </c>
      <c r="G80" s="43" t="s">
        <v>33</v>
      </c>
      <c r="H80">
        <v>60</v>
      </c>
    </row>
    <row r="81" spans="1:9">
      <c r="A81" s="43" t="s">
        <v>383</v>
      </c>
      <c r="B81" t="s">
        <v>384</v>
      </c>
      <c r="C81" s="44">
        <f>10^6</f>
        <v>1000000</v>
      </c>
      <c r="D81" s="44" t="s">
        <v>234</v>
      </c>
      <c r="E81" t="str">
        <f t="shared" si="1"/>
        <v>61Cu</v>
      </c>
      <c r="F81" t="s">
        <v>384</v>
      </c>
      <c r="G81" s="43" t="s">
        <v>33</v>
      </c>
      <c r="H81">
        <v>61</v>
      </c>
    </row>
    <row r="82" spans="1:9">
      <c r="A82" s="43" t="s">
        <v>385</v>
      </c>
      <c r="B82" t="s">
        <v>386</v>
      </c>
      <c r="C82" s="44">
        <f>10^6</f>
        <v>1000000</v>
      </c>
      <c r="D82" s="44">
        <f>6*10^10</f>
        <v>60000000000</v>
      </c>
      <c r="E82" t="str">
        <f t="shared" si="1"/>
        <v>64Cu</v>
      </c>
      <c r="F82" t="s">
        <v>386</v>
      </c>
      <c r="G82" s="43" t="s">
        <v>33</v>
      </c>
      <c r="H82">
        <v>64</v>
      </c>
    </row>
    <row r="83" spans="1:9">
      <c r="A83" s="43" t="s">
        <v>387</v>
      </c>
      <c r="B83" t="s">
        <v>388</v>
      </c>
      <c r="C83" s="44">
        <f>10^6</f>
        <v>1000000</v>
      </c>
      <c r="D83" s="44">
        <f>1*10^11</f>
        <v>100000000000</v>
      </c>
      <c r="E83" t="str">
        <f t="shared" si="1"/>
        <v>67Cu</v>
      </c>
      <c r="F83" t="s">
        <v>388</v>
      </c>
      <c r="G83" s="43" t="s">
        <v>33</v>
      </c>
      <c r="H83">
        <v>67</v>
      </c>
    </row>
    <row r="84" spans="1:9">
      <c r="A84" s="43" t="s">
        <v>389</v>
      </c>
      <c r="B84" t="s">
        <v>390</v>
      </c>
      <c r="C84" s="44">
        <f>10^6</f>
        <v>1000000</v>
      </c>
      <c r="D84" s="44" t="s">
        <v>234</v>
      </c>
      <c r="E84" t="str">
        <f t="shared" si="1"/>
        <v>62Zn</v>
      </c>
      <c r="F84" t="s">
        <v>390</v>
      </c>
      <c r="G84" s="43" t="s">
        <v>34</v>
      </c>
      <c r="H84">
        <v>62</v>
      </c>
    </row>
    <row r="85" spans="1:9">
      <c r="A85" s="43" t="s">
        <v>391</v>
      </c>
      <c r="B85" t="s">
        <v>392</v>
      </c>
      <c r="C85" s="44">
        <f>10^5</f>
        <v>100000</v>
      </c>
      <c r="D85" s="44" t="s">
        <v>234</v>
      </c>
      <c r="E85" t="str">
        <f t="shared" si="1"/>
        <v>63Zn</v>
      </c>
      <c r="F85" t="s">
        <v>392</v>
      </c>
      <c r="G85" s="43" t="s">
        <v>34</v>
      </c>
      <c r="H85">
        <v>63</v>
      </c>
    </row>
    <row r="86" spans="1:9">
      <c r="A86" s="43" t="s">
        <v>393</v>
      </c>
      <c r="B86" t="s">
        <v>394</v>
      </c>
      <c r="C86" s="44">
        <f>10^6</f>
        <v>1000000</v>
      </c>
      <c r="D86" s="44">
        <f>2*10^10</f>
        <v>20000000000</v>
      </c>
      <c r="E86" t="str">
        <f t="shared" si="1"/>
        <v>65Zn</v>
      </c>
      <c r="F86" t="s">
        <v>394</v>
      </c>
      <c r="G86" s="43" t="s">
        <v>34</v>
      </c>
      <c r="H86">
        <v>65</v>
      </c>
    </row>
    <row r="87" spans="1:9">
      <c r="A87" s="43" t="s">
        <v>395</v>
      </c>
      <c r="B87" t="s">
        <v>396</v>
      </c>
      <c r="C87" s="44">
        <f>10^6</f>
        <v>1000000</v>
      </c>
      <c r="D87" s="44">
        <f>3*10^10</f>
        <v>30000000000</v>
      </c>
      <c r="E87" t="str">
        <f t="shared" si="1"/>
        <v>69Zn</v>
      </c>
      <c r="F87" t="s">
        <v>396</v>
      </c>
      <c r="G87" s="43" t="s">
        <v>34</v>
      </c>
      <c r="H87">
        <v>69</v>
      </c>
    </row>
    <row r="88" spans="1:9">
      <c r="A88" s="43" t="s">
        <v>397</v>
      </c>
      <c r="B88" t="s">
        <v>398</v>
      </c>
      <c r="C88" s="44">
        <f>10^6</f>
        <v>1000000</v>
      </c>
      <c r="D88" s="44" t="s">
        <v>234</v>
      </c>
      <c r="E88" t="str">
        <f t="shared" si="1"/>
        <v>69Zn m</v>
      </c>
      <c r="F88" t="s">
        <v>398</v>
      </c>
      <c r="G88" s="43" t="s">
        <v>34</v>
      </c>
      <c r="H88">
        <v>69</v>
      </c>
      <c r="I88" t="s">
        <v>156</v>
      </c>
    </row>
    <row r="89" spans="1:9">
      <c r="A89" s="43" t="s">
        <v>399</v>
      </c>
      <c r="B89" t="s">
        <v>400</v>
      </c>
      <c r="C89" s="44">
        <f>10^6</f>
        <v>1000000</v>
      </c>
      <c r="D89" s="44" t="s">
        <v>234</v>
      </c>
      <c r="E89" t="str">
        <f t="shared" si="1"/>
        <v>71Zn m</v>
      </c>
      <c r="F89" t="s">
        <v>400</v>
      </c>
      <c r="G89" s="43" t="s">
        <v>34</v>
      </c>
      <c r="H89">
        <v>71</v>
      </c>
      <c r="I89" t="s">
        <v>156</v>
      </c>
    </row>
    <row r="90" spans="1:9">
      <c r="A90" s="43" t="s">
        <v>401</v>
      </c>
      <c r="B90" t="s">
        <v>402</v>
      </c>
      <c r="C90" s="44">
        <f>10^6</f>
        <v>1000000</v>
      </c>
      <c r="D90" s="44" t="s">
        <v>234</v>
      </c>
      <c r="E90" t="str">
        <f t="shared" si="1"/>
        <v>72Zn</v>
      </c>
      <c r="F90" t="s">
        <v>402</v>
      </c>
      <c r="G90" s="43" t="s">
        <v>34</v>
      </c>
      <c r="H90">
        <v>72</v>
      </c>
    </row>
    <row r="91" spans="1:9">
      <c r="A91" s="43" t="s">
        <v>403</v>
      </c>
      <c r="B91" t="s">
        <v>404</v>
      </c>
      <c r="C91" s="44">
        <f>10^5</f>
        <v>100000</v>
      </c>
      <c r="D91" s="44" t="s">
        <v>234</v>
      </c>
      <c r="E91" t="str">
        <f t="shared" si="1"/>
        <v>65Ga</v>
      </c>
      <c r="F91" t="s">
        <v>404</v>
      </c>
      <c r="G91" s="43" t="s">
        <v>35</v>
      </c>
      <c r="H91">
        <v>65</v>
      </c>
    </row>
    <row r="92" spans="1:9">
      <c r="A92" s="43" t="s">
        <v>405</v>
      </c>
      <c r="B92" t="s">
        <v>406</v>
      </c>
      <c r="C92" s="44">
        <f>10^5</f>
        <v>100000</v>
      </c>
      <c r="D92" s="44" t="s">
        <v>234</v>
      </c>
      <c r="E92" t="str">
        <f t="shared" si="1"/>
        <v>66Ga</v>
      </c>
      <c r="F92" t="s">
        <v>406</v>
      </c>
      <c r="G92" s="43" t="s">
        <v>35</v>
      </c>
      <c r="H92">
        <v>66</v>
      </c>
    </row>
    <row r="93" spans="1:9">
      <c r="A93" s="43" t="s">
        <v>407</v>
      </c>
      <c r="B93" t="s">
        <v>408</v>
      </c>
      <c r="C93" s="44">
        <f>10^6</f>
        <v>1000000</v>
      </c>
      <c r="D93" s="44">
        <f>7*10^10</f>
        <v>70000000000</v>
      </c>
      <c r="E93" t="str">
        <f t="shared" si="1"/>
        <v>67Ga</v>
      </c>
      <c r="F93" t="s">
        <v>408</v>
      </c>
      <c r="G93" s="43" t="s">
        <v>35</v>
      </c>
      <c r="H93">
        <v>67</v>
      </c>
    </row>
    <row r="94" spans="1:9">
      <c r="A94" s="43" t="s">
        <v>409</v>
      </c>
      <c r="B94" t="s">
        <v>410</v>
      </c>
      <c r="C94" s="44">
        <f>10^5</f>
        <v>100000</v>
      </c>
      <c r="D94" s="44">
        <f>5*10^9</f>
        <v>5000000000</v>
      </c>
      <c r="E94" t="str">
        <f t="shared" si="1"/>
        <v>68Ga</v>
      </c>
      <c r="F94" t="s">
        <v>410</v>
      </c>
      <c r="G94" s="43" t="s">
        <v>35</v>
      </c>
      <c r="H94">
        <v>68</v>
      </c>
    </row>
    <row r="95" spans="1:9">
      <c r="A95" s="43" t="s">
        <v>411</v>
      </c>
      <c r="B95" t="s">
        <v>412</v>
      </c>
      <c r="C95" s="44">
        <f>10^6</f>
        <v>1000000</v>
      </c>
      <c r="D95" s="44" t="s">
        <v>234</v>
      </c>
      <c r="E95" t="str">
        <f t="shared" si="1"/>
        <v>70Ga</v>
      </c>
      <c r="F95" t="s">
        <v>412</v>
      </c>
      <c r="G95" s="43" t="s">
        <v>35</v>
      </c>
      <c r="H95">
        <v>70</v>
      </c>
    </row>
    <row r="96" spans="1:9">
      <c r="A96" s="43" t="s">
        <v>413</v>
      </c>
      <c r="B96" t="s">
        <v>414</v>
      </c>
      <c r="C96" s="44">
        <f>10^5</f>
        <v>100000</v>
      </c>
      <c r="D96" s="44">
        <f>4*10^9</f>
        <v>4000000000</v>
      </c>
      <c r="E96" t="str">
        <f t="shared" si="1"/>
        <v>72Ga</v>
      </c>
      <c r="F96" t="s">
        <v>414</v>
      </c>
      <c r="G96" s="43" t="s">
        <v>35</v>
      </c>
      <c r="H96">
        <v>72</v>
      </c>
    </row>
    <row r="97" spans="1:8">
      <c r="A97" s="43" t="s">
        <v>415</v>
      </c>
      <c r="B97" t="s">
        <v>416</v>
      </c>
      <c r="C97" s="44">
        <f>10^6</f>
        <v>1000000</v>
      </c>
      <c r="D97" s="44" t="s">
        <v>234</v>
      </c>
      <c r="E97" t="str">
        <f t="shared" si="1"/>
        <v>73Ga</v>
      </c>
      <c r="F97" t="s">
        <v>416</v>
      </c>
      <c r="G97" s="43" t="s">
        <v>35</v>
      </c>
      <c r="H97">
        <v>73</v>
      </c>
    </row>
    <row r="98" spans="1:8">
      <c r="A98" s="43" t="s">
        <v>417</v>
      </c>
      <c r="B98" t="s">
        <v>418</v>
      </c>
      <c r="C98" s="44">
        <f>10^6</f>
        <v>1000000</v>
      </c>
      <c r="D98" s="44" t="s">
        <v>234</v>
      </c>
      <c r="E98" t="str">
        <f t="shared" si="1"/>
        <v>66Ge</v>
      </c>
      <c r="F98" t="s">
        <v>418</v>
      </c>
      <c r="G98" s="43" t="s">
        <v>36</v>
      </c>
      <c r="H98">
        <v>66</v>
      </c>
    </row>
    <row r="99" spans="1:8">
      <c r="A99" s="43" t="s">
        <v>419</v>
      </c>
      <c r="B99" t="s">
        <v>420</v>
      </c>
      <c r="C99" s="44">
        <f>10^5</f>
        <v>100000</v>
      </c>
      <c r="D99" s="44" t="s">
        <v>234</v>
      </c>
      <c r="E99" t="str">
        <f t="shared" si="1"/>
        <v>67Ge</v>
      </c>
      <c r="F99" t="s">
        <v>420</v>
      </c>
      <c r="G99" s="43" t="s">
        <v>36</v>
      </c>
      <c r="H99">
        <v>67</v>
      </c>
    </row>
    <row r="100" spans="1:8">
      <c r="A100" s="43" t="s">
        <v>421</v>
      </c>
      <c r="B100" t="s">
        <v>422</v>
      </c>
      <c r="C100" s="44">
        <f>10^5</f>
        <v>100000</v>
      </c>
      <c r="D100" s="44" t="s">
        <v>234</v>
      </c>
      <c r="E100" t="str">
        <f t="shared" si="1"/>
        <v>68Ge</v>
      </c>
      <c r="F100" t="s">
        <v>422</v>
      </c>
      <c r="G100" s="43" t="s">
        <v>36</v>
      </c>
      <c r="H100">
        <v>68</v>
      </c>
    </row>
    <row r="101" spans="1:8">
      <c r="A101" s="43" t="s">
        <v>423</v>
      </c>
      <c r="B101" t="s">
        <v>424</v>
      </c>
      <c r="C101" s="44">
        <f>10^6</f>
        <v>1000000</v>
      </c>
      <c r="D101" s="44" t="s">
        <v>234</v>
      </c>
      <c r="E101" t="str">
        <f t="shared" si="1"/>
        <v>69Ge</v>
      </c>
      <c r="F101" t="s">
        <v>424</v>
      </c>
      <c r="G101" s="43" t="s">
        <v>36</v>
      </c>
      <c r="H101">
        <v>69</v>
      </c>
    </row>
    <row r="102" spans="1:8">
      <c r="A102" s="43" t="s">
        <v>425</v>
      </c>
      <c r="B102" t="s">
        <v>426</v>
      </c>
      <c r="C102" s="44">
        <f>10^8</f>
        <v>100000000</v>
      </c>
      <c r="D102" s="44">
        <f>4*10^11</f>
        <v>400000000000</v>
      </c>
      <c r="E102" t="str">
        <f t="shared" si="1"/>
        <v>71Ge</v>
      </c>
      <c r="F102" t="s">
        <v>426</v>
      </c>
      <c r="G102" s="43" t="s">
        <v>36</v>
      </c>
      <c r="H102">
        <v>71</v>
      </c>
    </row>
    <row r="103" spans="1:8">
      <c r="A103" s="43" t="s">
        <v>427</v>
      </c>
      <c r="B103" t="s">
        <v>428</v>
      </c>
      <c r="C103" s="44">
        <f>10^6</f>
        <v>1000000</v>
      </c>
      <c r="D103" s="44" t="s">
        <v>234</v>
      </c>
      <c r="E103" t="str">
        <f t="shared" si="1"/>
        <v>75Ge</v>
      </c>
      <c r="F103" t="s">
        <v>428</v>
      </c>
      <c r="G103" s="43" t="s">
        <v>36</v>
      </c>
      <c r="H103">
        <v>75</v>
      </c>
    </row>
    <row r="104" spans="1:8">
      <c r="A104" s="43" t="s">
        <v>429</v>
      </c>
      <c r="B104" t="s">
        <v>430</v>
      </c>
      <c r="C104" s="44">
        <f>10^5</f>
        <v>100000</v>
      </c>
      <c r="D104" s="44">
        <f>3*10^9</f>
        <v>3000000000</v>
      </c>
      <c r="E104" t="str">
        <f t="shared" si="1"/>
        <v>77Ge</v>
      </c>
      <c r="F104" t="s">
        <v>430</v>
      </c>
      <c r="G104" s="43" t="s">
        <v>36</v>
      </c>
      <c r="H104">
        <v>77</v>
      </c>
    </row>
    <row r="105" spans="1:8">
      <c r="A105" s="43" t="s">
        <v>431</v>
      </c>
      <c r="B105" t="s">
        <v>432</v>
      </c>
      <c r="C105" s="44">
        <f>10^6</f>
        <v>1000000</v>
      </c>
      <c r="D105" s="44" t="s">
        <v>234</v>
      </c>
      <c r="E105" t="str">
        <f t="shared" si="1"/>
        <v>78Ge</v>
      </c>
      <c r="F105" t="s">
        <v>432</v>
      </c>
      <c r="G105" s="43" t="s">
        <v>36</v>
      </c>
      <c r="H105">
        <v>78</v>
      </c>
    </row>
    <row r="106" spans="1:8">
      <c r="A106" s="43" t="s">
        <v>433</v>
      </c>
      <c r="B106" t="s">
        <v>434</v>
      </c>
      <c r="C106" s="44">
        <f>10^5</f>
        <v>100000</v>
      </c>
      <c r="D106" s="44" t="s">
        <v>234</v>
      </c>
      <c r="E106" t="str">
        <f t="shared" si="1"/>
        <v>69As</v>
      </c>
      <c r="F106" t="s">
        <v>434</v>
      </c>
      <c r="G106" s="43" t="s">
        <v>37</v>
      </c>
      <c r="H106">
        <v>69</v>
      </c>
    </row>
    <row r="107" spans="1:8">
      <c r="A107" s="43" t="s">
        <v>435</v>
      </c>
      <c r="B107" t="s">
        <v>436</v>
      </c>
      <c r="C107" s="44">
        <f>10^5</f>
        <v>100000</v>
      </c>
      <c r="D107" s="44" t="s">
        <v>234</v>
      </c>
      <c r="E107" t="str">
        <f t="shared" si="1"/>
        <v>70As</v>
      </c>
      <c r="F107" t="s">
        <v>436</v>
      </c>
      <c r="G107" s="43" t="s">
        <v>37</v>
      </c>
      <c r="H107">
        <v>70</v>
      </c>
    </row>
    <row r="108" spans="1:8">
      <c r="A108" s="43" t="s">
        <v>437</v>
      </c>
      <c r="B108" t="s">
        <v>438</v>
      </c>
      <c r="C108" s="44">
        <f>10^6</f>
        <v>1000000</v>
      </c>
      <c r="D108" s="44" t="s">
        <v>234</v>
      </c>
      <c r="E108" t="str">
        <f t="shared" si="1"/>
        <v>71As</v>
      </c>
      <c r="F108" t="s">
        <v>438</v>
      </c>
      <c r="G108" s="43" t="s">
        <v>37</v>
      </c>
      <c r="H108">
        <v>71</v>
      </c>
    </row>
    <row r="109" spans="1:8">
      <c r="A109" s="43" t="s">
        <v>439</v>
      </c>
      <c r="B109" t="s">
        <v>440</v>
      </c>
      <c r="C109" s="44">
        <f>10^5</f>
        <v>100000</v>
      </c>
      <c r="D109" s="44">
        <f>3*10^9</f>
        <v>3000000000</v>
      </c>
      <c r="E109" t="str">
        <f t="shared" si="1"/>
        <v>72As</v>
      </c>
      <c r="F109" t="s">
        <v>440</v>
      </c>
      <c r="G109" s="43" t="s">
        <v>37</v>
      </c>
      <c r="H109">
        <v>72</v>
      </c>
    </row>
    <row r="110" spans="1:8">
      <c r="A110" s="43" t="s">
        <v>441</v>
      </c>
      <c r="B110" t="s">
        <v>442</v>
      </c>
      <c r="C110" s="44">
        <f>10^7</f>
        <v>10000000</v>
      </c>
      <c r="D110" s="44">
        <f>4*10^11</f>
        <v>400000000000</v>
      </c>
      <c r="E110" t="str">
        <f t="shared" si="1"/>
        <v>73As</v>
      </c>
      <c r="F110" t="s">
        <v>442</v>
      </c>
      <c r="G110" s="43" t="s">
        <v>37</v>
      </c>
      <c r="H110">
        <v>73</v>
      </c>
    </row>
    <row r="111" spans="1:8">
      <c r="A111" s="43" t="s">
        <v>443</v>
      </c>
      <c r="B111" t="s">
        <v>444</v>
      </c>
      <c r="C111" s="44">
        <f>10^6</f>
        <v>1000000</v>
      </c>
      <c r="D111" s="44">
        <f>1*10^10</f>
        <v>10000000000</v>
      </c>
      <c r="E111" t="str">
        <f t="shared" si="1"/>
        <v>74As</v>
      </c>
      <c r="F111" t="s">
        <v>444</v>
      </c>
      <c r="G111" s="43" t="s">
        <v>37</v>
      </c>
      <c r="H111">
        <v>74</v>
      </c>
    </row>
    <row r="112" spans="1:8">
      <c r="A112" s="43" t="s">
        <v>445</v>
      </c>
      <c r="B112" t="s">
        <v>446</v>
      </c>
      <c r="C112" s="44">
        <f>10^5</f>
        <v>100000</v>
      </c>
      <c r="D112" s="44">
        <f>3*10^9</f>
        <v>3000000000</v>
      </c>
      <c r="E112" t="str">
        <f t="shared" si="1"/>
        <v>76As</v>
      </c>
      <c r="F112" t="s">
        <v>446</v>
      </c>
      <c r="G112" s="43" t="s">
        <v>37</v>
      </c>
      <c r="H112">
        <v>76</v>
      </c>
    </row>
    <row r="113" spans="1:9">
      <c r="A113" s="43" t="s">
        <v>447</v>
      </c>
      <c r="B113" t="s">
        <v>448</v>
      </c>
      <c r="C113" s="44">
        <f>10^6</f>
        <v>1000000</v>
      </c>
      <c r="D113" s="44">
        <f>2*10^11</f>
        <v>200000000000</v>
      </c>
      <c r="E113" t="str">
        <f t="shared" si="1"/>
        <v>77As</v>
      </c>
      <c r="F113" t="s">
        <v>448</v>
      </c>
      <c r="G113" s="43" t="s">
        <v>37</v>
      </c>
      <c r="H113">
        <v>77</v>
      </c>
    </row>
    <row r="114" spans="1:9">
      <c r="A114" s="43" t="s">
        <v>449</v>
      </c>
      <c r="B114" t="s">
        <v>450</v>
      </c>
      <c r="C114" s="44">
        <f>10^5</f>
        <v>100000</v>
      </c>
      <c r="D114" s="44" t="s">
        <v>234</v>
      </c>
      <c r="E114" t="str">
        <f t="shared" si="1"/>
        <v>78As</v>
      </c>
      <c r="F114" t="s">
        <v>450</v>
      </c>
      <c r="G114" s="43" t="s">
        <v>37</v>
      </c>
      <c r="H114">
        <v>78</v>
      </c>
    </row>
    <row r="115" spans="1:9">
      <c r="A115" s="43" t="s">
        <v>451</v>
      </c>
      <c r="B115" t="s">
        <v>452</v>
      </c>
      <c r="C115" s="44">
        <f>10^6</f>
        <v>1000000</v>
      </c>
      <c r="D115" s="44" t="s">
        <v>234</v>
      </c>
      <c r="E115" t="str">
        <f t="shared" si="1"/>
        <v>70Se</v>
      </c>
      <c r="F115" t="s">
        <v>452</v>
      </c>
      <c r="G115" s="43" t="s">
        <v>38</v>
      </c>
      <c r="H115">
        <v>70</v>
      </c>
    </row>
    <row r="116" spans="1:9">
      <c r="A116" s="43" t="s">
        <v>453</v>
      </c>
      <c r="B116" t="s">
        <v>454</v>
      </c>
      <c r="C116" s="44">
        <f>10^6</f>
        <v>1000000</v>
      </c>
      <c r="D116" s="44" t="s">
        <v>234</v>
      </c>
      <c r="E116" t="str">
        <f t="shared" si="1"/>
        <v>73Se</v>
      </c>
      <c r="F116" t="s">
        <v>454</v>
      </c>
      <c r="G116" s="43" t="s">
        <v>38</v>
      </c>
      <c r="H116">
        <v>73</v>
      </c>
    </row>
    <row r="117" spans="1:9">
      <c r="A117" s="43" t="s">
        <v>455</v>
      </c>
      <c r="B117" t="s">
        <v>456</v>
      </c>
      <c r="C117" s="44">
        <f>10^6</f>
        <v>1000000</v>
      </c>
      <c r="D117" s="44" t="s">
        <v>234</v>
      </c>
      <c r="E117" t="str">
        <f t="shared" si="1"/>
        <v>73Se m</v>
      </c>
      <c r="F117" t="s">
        <v>456</v>
      </c>
      <c r="G117" s="43" t="s">
        <v>38</v>
      </c>
      <c r="H117">
        <v>73</v>
      </c>
      <c r="I117" t="s">
        <v>156</v>
      </c>
    </row>
    <row r="118" spans="1:9">
      <c r="A118" s="43" t="s">
        <v>457</v>
      </c>
      <c r="B118" t="s">
        <v>458</v>
      </c>
      <c r="C118" s="44">
        <f>10^6</f>
        <v>1000000</v>
      </c>
      <c r="D118" s="44">
        <f>3*10^10</f>
        <v>30000000000</v>
      </c>
      <c r="E118" t="str">
        <f t="shared" si="1"/>
        <v>75Se</v>
      </c>
      <c r="F118" t="s">
        <v>458</v>
      </c>
      <c r="G118" s="43" t="s">
        <v>38</v>
      </c>
      <c r="H118">
        <v>75</v>
      </c>
    </row>
    <row r="119" spans="1:9">
      <c r="A119" s="43" t="s">
        <v>459</v>
      </c>
      <c r="B119" t="s">
        <v>460</v>
      </c>
      <c r="C119" s="44">
        <f>10^7</f>
        <v>10000000</v>
      </c>
      <c r="D119" s="44">
        <f>4*10^11</f>
        <v>400000000000</v>
      </c>
      <c r="E119" t="str">
        <f t="shared" si="1"/>
        <v>79Se</v>
      </c>
      <c r="F119" t="s">
        <v>460</v>
      </c>
      <c r="G119" s="43" t="s">
        <v>38</v>
      </c>
      <c r="H119">
        <v>79</v>
      </c>
    </row>
    <row r="120" spans="1:9">
      <c r="A120" s="43" t="s">
        <v>461</v>
      </c>
      <c r="B120" t="s">
        <v>462</v>
      </c>
      <c r="C120" s="44">
        <f>10^6</f>
        <v>1000000</v>
      </c>
      <c r="D120" s="44" t="s">
        <v>234</v>
      </c>
      <c r="E120" t="str">
        <f t="shared" si="1"/>
        <v>81Se</v>
      </c>
      <c r="F120" t="s">
        <v>462</v>
      </c>
      <c r="G120" s="43" t="s">
        <v>38</v>
      </c>
      <c r="H120">
        <v>81</v>
      </c>
    </row>
    <row r="121" spans="1:9">
      <c r="A121" s="43" t="s">
        <v>463</v>
      </c>
      <c r="B121" t="s">
        <v>464</v>
      </c>
      <c r="C121" s="44">
        <f>10^7</f>
        <v>10000000</v>
      </c>
      <c r="D121" s="44" t="s">
        <v>234</v>
      </c>
      <c r="E121" t="str">
        <f t="shared" si="1"/>
        <v>81Se m</v>
      </c>
      <c r="F121" t="s">
        <v>464</v>
      </c>
      <c r="G121" s="43" t="s">
        <v>38</v>
      </c>
      <c r="H121">
        <v>81</v>
      </c>
      <c r="I121" t="s">
        <v>156</v>
      </c>
    </row>
    <row r="122" spans="1:9">
      <c r="A122" s="43" t="s">
        <v>465</v>
      </c>
      <c r="B122" t="s">
        <v>466</v>
      </c>
      <c r="C122" s="44">
        <f>10^5</f>
        <v>100000</v>
      </c>
      <c r="D122" s="44" t="s">
        <v>234</v>
      </c>
      <c r="E122" t="str">
        <f t="shared" si="1"/>
        <v>83Se</v>
      </c>
      <c r="F122" t="s">
        <v>466</v>
      </c>
      <c r="G122" s="43" t="s">
        <v>38</v>
      </c>
      <c r="H122">
        <v>83</v>
      </c>
    </row>
    <row r="123" spans="1:9">
      <c r="A123" s="43" t="s">
        <v>467</v>
      </c>
      <c r="B123" t="s">
        <v>468</v>
      </c>
      <c r="C123" s="44">
        <f>10^5</f>
        <v>100000</v>
      </c>
      <c r="D123" s="44" t="s">
        <v>234</v>
      </c>
      <c r="E123" t="str">
        <f t="shared" si="1"/>
        <v>74Br</v>
      </c>
      <c r="F123" t="s">
        <v>468</v>
      </c>
      <c r="G123" s="43" t="s">
        <v>39</v>
      </c>
      <c r="H123">
        <v>74</v>
      </c>
    </row>
    <row r="124" spans="1:9">
      <c r="A124" s="43" t="s">
        <v>469</v>
      </c>
      <c r="B124" t="s">
        <v>470</v>
      </c>
      <c r="C124" s="44">
        <f>10^5</f>
        <v>100000</v>
      </c>
      <c r="D124" s="44" t="s">
        <v>234</v>
      </c>
      <c r="E124" t="str">
        <f t="shared" si="1"/>
        <v>74Br m</v>
      </c>
      <c r="F124" t="s">
        <v>470</v>
      </c>
      <c r="G124" s="43" t="s">
        <v>39</v>
      </c>
      <c r="H124">
        <v>74</v>
      </c>
      <c r="I124" t="s">
        <v>156</v>
      </c>
    </row>
    <row r="125" spans="1:9">
      <c r="A125" s="43" t="s">
        <v>471</v>
      </c>
      <c r="B125" t="s">
        <v>472</v>
      </c>
      <c r="C125" s="44">
        <f>10^6</f>
        <v>1000000</v>
      </c>
      <c r="D125" s="44" t="s">
        <v>234</v>
      </c>
      <c r="E125" t="str">
        <f t="shared" si="1"/>
        <v>75Br</v>
      </c>
      <c r="F125" t="s">
        <v>472</v>
      </c>
      <c r="G125" s="43" t="s">
        <v>39</v>
      </c>
      <c r="H125">
        <v>75</v>
      </c>
    </row>
    <row r="126" spans="1:9">
      <c r="A126" s="43" t="s">
        <v>473</v>
      </c>
      <c r="B126" t="s">
        <v>474</v>
      </c>
      <c r="C126" s="44">
        <f>10^5</f>
        <v>100000</v>
      </c>
      <c r="D126" s="44">
        <f>4*10^9</f>
        <v>4000000000</v>
      </c>
      <c r="E126" t="str">
        <f t="shared" si="1"/>
        <v>76Br</v>
      </c>
      <c r="F126" t="s">
        <v>474</v>
      </c>
      <c r="G126" s="43" t="s">
        <v>39</v>
      </c>
      <c r="H126">
        <v>76</v>
      </c>
    </row>
    <row r="127" spans="1:9">
      <c r="A127" s="43" t="s">
        <v>475</v>
      </c>
      <c r="B127" t="s">
        <v>476</v>
      </c>
      <c r="C127" s="44">
        <f>10^6</f>
        <v>1000000</v>
      </c>
      <c r="D127" s="44">
        <f>3*10^10</f>
        <v>30000000000</v>
      </c>
      <c r="E127" t="str">
        <f t="shared" si="1"/>
        <v>77Br</v>
      </c>
      <c r="F127" t="s">
        <v>476</v>
      </c>
      <c r="G127" s="43" t="s">
        <v>39</v>
      </c>
      <c r="H127">
        <v>77</v>
      </c>
    </row>
    <row r="128" spans="1:9">
      <c r="A128" s="43" t="s">
        <v>477</v>
      </c>
      <c r="B128" t="s">
        <v>478</v>
      </c>
      <c r="C128" s="44">
        <f>10^5</f>
        <v>100000</v>
      </c>
      <c r="D128" s="44" t="s">
        <v>234</v>
      </c>
      <c r="E128" t="str">
        <f t="shared" si="1"/>
        <v>80Br</v>
      </c>
      <c r="F128" t="s">
        <v>478</v>
      </c>
      <c r="G128" s="43" t="s">
        <v>39</v>
      </c>
      <c r="H128">
        <v>80</v>
      </c>
    </row>
    <row r="129" spans="1:9">
      <c r="A129" s="43" t="s">
        <v>479</v>
      </c>
      <c r="B129" t="s">
        <v>480</v>
      </c>
      <c r="C129" s="44">
        <f>10^7</f>
        <v>10000000</v>
      </c>
      <c r="D129" s="44" t="s">
        <v>234</v>
      </c>
      <c r="E129" t="str">
        <f t="shared" si="1"/>
        <v>80Br m</v>
      </c>
      <c r="F129" t="s">
        <v>480</v>
      </c>
      <c r="G129" s="43" t="s">
        <v>39</v>
      </c>
      <c r="H129">
        <v>80</v>
      </c>
      <c r="I129" t="s">
        <v>156</v>
      </c>
    </row>
    <row r="130" spans="1:9">
      <c r="A130" s="43" t="s">
        <v>481</v>
      </c>
      <c r="B130" t="s">
        <v>482</v>
      </c>
      <c r="C130" s="44">
        <f>10^6</f>
        <v>1000000</v>
      </c>
      <c r="D130" s="44">
        <f>4*10^9</f>
        <v>4000000000</v>
      </c>
      <c r="E130" t="str">
        <f t="shared" si="1"/>
        <v>82Br</v>
      </c>
      <c r="F130" t="s">
        <v>482</v>
      </c>
      <c r="G130" s="43" t="s">
        <v>39</v>
      </c>
      <c r="H130">
        <v>82</v>
      </c>
    </row>
    <row r="131" spans="1:9">
      <c r="A131" s="43" t="s">
        <v>483</v>
      </c>
      <c r="B131" t="s">
        <v>484</v>
      </c>
      <c r="C131" s="44">
        <f>10^6</f>
        <v>1000000</v>
      </c>
      <c r="D131" s="44" t="s">
        <v>234</v>
      </c>
      <c r="E131" t="str">
        <f t="shared" ref="E131:E194" si="2">IF(I131="",CONCATENATE(H131,G131),CONCATENATE(H131,G131," ",I131))</f>
        <v>83Br</v>
      </c>
      <c r="F131" t="s">
        <v>484</v>
      </c>
      <c r="G131" s="43" t="s">
        <v>39</v>
      </c>
      <c r="H131">
        <v>83</v>
      </c>
    </row>
    <row r="132" spans="1:9">
      <c r="A132" s="43" t="s">
        <v>485</v>
      </c>
      <c r="B132" t="s">
        <v>486</v>
      </c>
      <c r="C132" s="44">
        <f>10^5</f>
        <v>100000</v>
      </c>
      <c r="D132" s="44" t="s">
        <v>234</v>
      </c>
      <c r="E132" t="str">
        <f t="shared" si="2"/>
        <v>84Br</v>
      </c>
      <c r="F132" t="s">
        <v>486</v>
      </c>
      <c r="G132" s="43" t="s">
        <v>39</v>
      </c>
      <c r="H132">
        <v>84</v>
      </c>
    </row>
    <row r="133" spans="1:9">
      <c r="A133" s="43" t="s">
        <v>487</v>
      </c>
      <c r="B133" t="s">
        <v>488</v>
      </c>
      <c r="C133" s="44">
        <f>10^9</f>
        <v>1000000000</v>
      </c>
      <c r="D133" s="44" t="s">
        <v>234</v>
      </c>
      <c r="E133" t="str">
        <f t="shared" si="2"/>
        <v>74Kr</v>
      </c>
      <c r="F133" t="s">
        <v>488</v>
      </c>
      <c r="G133" s="43" t="s">
        <v>40</v>
      </c>
      <c r="H133">
        <v>74</v>
      </c>
    </row>
    <row r="134" spans="1:9">
      <c r="A134" s="43" t="s">
        <v>489</v>
      </c>
      <c r="B134" t="s">
        <v>490</v>
      </c>
      <c r="C134" s="44">
        <f>10^9</f>
        <v>1000000000</v>
      </c>
      <c r="D134" s="44" t="s">
        <v>234</v>
      </c>
      <c r="E134" t="str">
        <f t="shared" si="2"/>
        <v>76Kr</v>
      </c>
      <c r="F134" t="s">
        <v>490</v>
      </c>
      <c r="G134" s="43" t="s">
        <v>40</v>
      </c>
      <c r="H134">
        <v>76</v>
      </c>
    </row>
    <row r="135" spans="1:9">
      <c r="A135" s="43" t="s">
        <v>491</v>
      </c>
      <c r="B135" t="s">
        <v>492</v>
      </c>
      <c r="C135" s="44">
        <f>10^9</f>
        <v>1000000000</v>
      </c>
      <c r="D135" s="44" t="s">
        <v>234</v>
      </c>
      <c r="E135" t="str">
        <f t="shared" si="2"/>
        <v>77Kr</v>
      </c>
      <c r="F135" t="s">
        <v>492</v>
      </c>
      <c r="G135" s="43" t="s">
        <v>40</v>
      </c>
      <c r="H135">
        <v>77</v>
      </c>
    </row>
    <row r="136" spans="1:9">
      <c r="A136" s="43" t="s">
        <v>493</v>
      </c>
      <c r="B136" t="s">
        <v>494</v>
      </c>
      <c r="C136" s="44">
        <f>10^5</f>
        <v>100000</v>
      </c>
      <c r="D136" s="44" t="s">
        <v>234</v>
      </c>
      <c r="E136" t="str">
        <f t="shared" si="2"/>
        <v>79Kr</v>
      </c>
      <c r="F136" t="s">
        <v>494</v>
      </c>
      <c r="G136" s="43" t="s">
        <v>40</v>
      </c>
      <c r="H136">
        <v>79</v>
      </c>
    </row>
    <row r="137" spans="1:9">
      <c r="A137" s="43" t="s">
        <v>495</v>
      </c>
      <c r="B137" t="s">
        <v>496</v>
      </c>
      <c r="C137" s="44">
        <f>10^7</f>
        <v>10000000</v>
      </c>
      <c r="D137" s="44">
        <f>4*10^11</f>
        <v>400000000000</v>
      </c>
      <c r="E137" t="str">
        <f t="shared" si="2"/>
        <v>81Kr</v>
      </c>
      <c r="F137" t="s">
        <v>496</v>
      </c>
      <c r="G137" s="43" t="s">
        <v>40</v>
      </c>
      <c r="H137">
        <v>81</v>
      </c>
    </row>
    <row r="138" spans="1:9">
      <c r="A138" s="43" t="s">
        <v>497</v>
      </c>
      <c r="B138" t="s">
        <v>498</v>
      </c>
      <c r="C138" s="44">
        <f>10^10</f>
        <v>10000000000</v>
      </c>
      <c r="D138" s="44" t="s">
        <v>234</v>
      </c>
      <c r="E138" t="str">
        <f t="shared" si="2"/>
        <v>81Kr m</v>
      </c>
      <c r="F138" t="s">
        <v>498</v>
      </c>
      <c r="G138" s="43" t="s">
        <v>40</v>
      </c>
      <c r="H138">
        <v>81</v>
      </c>
      <c r="I138" t="s">
        <v>156</v>
      </c>
    </row>
    <row r="139" spans="1:9">
      <c r="A139" s="43" t="s">
        <v>499</v>
      </c>
      <c r="B139" t="s">
        <v>500</v>
      </c>
      <c r="C139" s="44">
        <f>10^12</f>
        <v>1000000000000</v>
      </c>
      <c r="D139" s="44" t="s">
        <v>234</v>
      </c>
      <c r="E139" t="str">
        <f t="shared" si="2"/>
        <v>83Kr m</v>
      </c>
      <c r="F139" t="s">
        <v>500</v>
      </c>
      <c r="G139" s="43" t="s">
        <v>40</v>
      </c>
      <c r="H139">
        <v>83</v>
      </c>
      <c r="I139" t="s">
        <v>156</v>
      </c>
    </row>
    <row r="140" spans="1:9">
      <c r="A140" s="43" t="s">
        <v>501</v>
      </c>
      <c r="B140" t="s">
        <v>502</v>
      </c>
      <c r="C140" s="44">
        <f>10^4</f>
        <v>10000</v>
      </c>
      <c r="D140" s="44">
        <f>1*10^11</f>
        <v>100000000000</v>
      </c>
      <c r="E140" t="str">
        <f t="shared" si="2"/>
        <v>85Kr</v>
      </c>
      <c r="F140" t="s">
        <v>502</v>
      </c>
      <c r="G140" s="43" t="s">
        <v>40</v>
      </c>
      <c r="H140">
        <v>85</v>
      </c>
    </row>
    <row r="141" spans="1:9">
      <c r="A141" s="43" t="s">
        <v>503</v>
      </c>
      <c r="B141" t="s">
        <v>504</v>
      </c>
      <c r="C141" s="44">
        <f>10^10</f>
        <v>10000000000</v>
      </c>
      <c r="D141" s="44" t="s">
        <v>234</v>
      </c>
      <c r="E141" t="str">
        <f t="shared" si="2"/>
        <v>85Kr m</v>
      </c>
      <c r="F141" t="s">
        <v>504</v>
      </c>
      <c r="G141" s="43" t="s">
        <v>40</v>
      </c>
      <c r="H141">
        <v>85</v>
      </c>
      <c r="I141" t="s">
        <v>156</v>
      </c>
    </row>
    <row r="142" spans="1:9">
      <c r="A142" s="43" t="s">
        <v>505</v>
      </c>
      <c r="B142" t="s">
        <v>506</v>
      </c>
      <c r="C142" s="44">
        <f>10^9</f>
        <v>1000000000</v>
      </c>
      <c r="D142" s="44">
        <f>2*10^9</f>
        <v>2000000000</v>
      </c>
      <c r="E142" t="str">
        <f t="shared" si="2"/>
        <v>87Kr</v>
      </c>
      <c r="F142" t="s">
        <v>506</v>
      </c>
      <c r="G142" s="43" t="s">
        <v>40</v>
      </c>
      <c r="H142">
        <v>87</v>
      </c>
    </row>
    <row r="143" spans="1:9">
      <c r="A143" s="43" t="s">
        <v>507</v>
      </c>
      <c r="B143" t="s">
        <v>508</v>
      </c>
      <c r="C143" s="44">
        <f>10^9</f>
        <v>1000000000</v>
      </c>
      <c r="D143" s="44" t="s">
        <v>234</v>
      </c>
      <c r="E143" t="str">
        <f t="shared" si="2"/>
        <v>88Kr</v>
      </c>
      <c r="F143" t="s">
        <v>508</v>
      </c>
      <c r="G143" s="43" t="s">
        <v>40</v>
      </c>
      <c r="H143">
        <v>88</v>
      </c>
    </row>
    <row r="144" spans="1:9">
      <c r="A144" s="43" t="s">
        <v>509</v>
      </c>
      <c r="B144" t="s">
        <v>510</v>
      </c>
      <c r="C144" s="44">
        <f>10^5</f>
        <v>100000</v>
      </c>
      <c r="D144" s="44" t="s">
        <v>234</v>
      </c>
      <c r="E144" t="str">
        <f t="shared" si="2"/>
        <v>79Rb</v>
      </c>
      <c r="F144" t="s">
        <v>510</v>
      </c>
      <c r="G144" s="43" t="s">
        <v>41</v>
      </c>
      <c r="H144">
        <v>79</v>
      </c>
    </row>
    <row r="145" spans="1:9">
      <c r="A145" s="43" t="s">
        <v>511</v>
      </c>
      <c r="B145" t="s">
        <v>512</v>
      </c>
      <c r="C145" s="44">
        <f>10^6</f>
        <v>1000000</v>
      </c>
      <c r="D145" s="44">
        <f>2*10^10</f>
        <v>20000000000</v>
      </c>
      <c r="E145" t="str">
        <f t="shared" si="2"/>
        <v>81Rb</v>
      </c>
      <c r="F145" t="s">
        <v>512</v>
      </c>
      <c r="G145" s="43" t="s">
        <v>41</v>
      </c>
      <c r="H145">
        <v>81</v>
      </c>
    </row>
    <row r="146" spans="1:9">
      <c r="A146" s="43" t="s">
        <v>513</v>
      </c>
      <c r="B146" t="s">
        <v>514</v>
      </c>
      <c r="C146" s="44">
        <f>10^7</f>
        <v>10000000</v>
      </c>
      <c r="D146" s="44" t="s">
        <v>234</v>
      </c>
      <c r="E146" t="str">
        <f t="shared" si="2"/>
        <v>81Rb m</v>
      </c>
      <c r="F146" t="s">
        <v>514</v>
      </c>
      <c r="G146" s="43" t="s">
        <v>41</v>
      </c>
      <c r="H146">
        <v>81</v>
      </c>
      <c r="I146" t="s">
        <v>156</v>
      </c>
    </row>
    <row r="147" spans="1:9">
      <c r="A147" s="43" t="s">
        <v>515</v>
      </c>
      <c r="B147" t="s">
        <v>516</v>
      </c>
      <c r="C147" s="44">
        <f>10^6</f>
        <v>1000000</v>
      </c>
      <c r="D147" s="44" t="s">
        <v>234</v>
      </c>
      <c r="E147" t="str">
        <f t="shared" si="2"/>
        <v>82Rb m</v>
      </c>
      <c r="F147" t="s">
        <v>516</v>
      </c>
      <c r="G147" s="43" t="s">
        <v>41</v>
      </c>
      <c r="H147">
        <v>82</v>
      </c>
      <c r="I147" t="s">
        <v>156</v>
      </c>
    </row>
    <row r="148" spans="1:9">
      <c r="A148" s="43" t="s">
        <v>517</v>
      </c>
      <c r="B148" t="s">
        <v>518</v>
      </c>
      <c r="C148" s="44">
        <f>10^6</f>
        <v>1000000</v>
      </c>
      <c r="D148" s="44" t="s">
        <v>234</v>
      </c>
      <c r="E148" t="str">
        <f t="shared" si="2"/>
        <v>83Rb</v>
      </c>
      <c r="F148" t="s">
        <v>518</v>
      </c>
      <c r="G148" s="43" t="s">
        <v>41</v>
      </c>
      <c r="H148">
        <v>83</v>
      </c>
    </row>
    <row r="149" spans="1:9">
      <c r="A149" s="43" t="s">
        <v>519</v>
      </c>
      <c r="B149" t="s">
        <v>520</v>
      </c>
      <c r="C149" s="44">
        <f>10^6</f>
        <v>1000000</v>
      </c>
      <c r="D149" s="44">
        <f>1*10^10</f>
        <v>10000000000</v>
      </c>
      <c r="E149" t="str">
        <f t="shared" si="2"/>
        <v>84Rb</v>
      </c>
      <c r="F149" t="s">
        <v>520</v>
      </c>
      <c r="G149" s="43" t="s">
        <v>41</v>
      </c>
      <c r="H149">
        <v>84</v>
      </c>
    </row>
    <row r="150" spans="1:9">
      <c r="A150" s="43" t="s">
        <v>521</v>
      </c>
      <c r="B150" t="s">
        <v>522</v>
      </c>
      <c r="C150" s="44">
        <f>10^5</f>
        <v>100000</v>
      </c>
      <c r="D150" s="44">
        <f>5*10^9</f>
        <v>5000000000</v>
      </c>
      <c r="E150" t="str">
        <f t="shared" si="2"/>
        <v>86Rb</v>
      </c>
      <c r="F150" t="s">
        <v>522</v>
      </c>
      <c r="G150" s="43" t="s">
        <v>41</v>
      </c>
      <c r="H150">
        <v>86</v>
      </c>
    </row>
    <row r="151" spans="1:9">
      <c r="A151" s="43" t="s">
        <v>523</v>
      </c>
      <c r="B151" t="s">
        <v>524</v>
      </c>
      <c r="C151" s="44">
        <f>10^7</f>
        <v>10000000</v>
      </c>
      <c r="D151" s="44" t="s">
        <v>166</v>
      </c>
      <c r="E151" t="str">
        <f t="shared" si="2"/>
        <v>87Rb</v>
      </c>
      <c r="F151" t="s">
        <v>524</v>
      </c>
      <c r="G151" s="43" t="s">
        <v>41</v>
      </c>
      <c r="H151">
        <v>87</v>
      </c>
    </row>
    <row r="152" spans="1:9">
      <c r="A152" s="43" t="s">
        <v>525</v>
      </c>
      <c r="B152" t="s">
        <v>526</v>
      </c>
      <c r="C152" s="44">
        <f>10^5</f>
        <v>100000</v>
      </c>
      <c r="D152" s="44" t="s">
        <v>234</v>
      </c>
      <c r="E152" t="str">
        <f t="shared" si="2"/>
        <v>88Rb</v>
      </c>
      <c r="F152" t="s">
        <v>526</v>
      </c>
      <c r="G152" s="43" t="s">
        <v>41</v>
      </c>
      <c r="H152">
        <v>88</v>
      </c>
    </row>
    <row r="153" spans="1:9">
      <c r="A153" s="43" t="s">
        <v>527</v>
      </c>
      <c r="B153" t="s">
        <v>528</v>
      </c>
      <c r="C153" s="44">
        <f>10^5</f>
        <v>100000</v>
      </c>
      <c r="D153" s="44" t="s">
        <v>234</v>
      </c>
      <c r="E153" t="str">
        <f t="shared" si="2"/>
        <v>89Rb</v>
      </c>
      <c r="F153" t="s">
        <v>528</v>
      </c>
      <c r="G153" s="43" t="s">
        <v>41</v>
      </c>
      <c r="H153">
        <v>89</v>
      </c>
    </row>
    <row r="154" spans="1:9">
      <c r="A154" s="43" t="s">
        <v>529</v>
      </c>
      <c r="B154" t="s">
        <v>530</v>
      </c>
      <c r="C154" s="44">
        <f>10^7</f>
        <v>10000000</v>
      </c>
      <c r="D154" s="44" t="s">
        <v>234</v>
      </c>
      <c r="E154" t="str">
        <f t="shared" si="2"/>
        <v>80Sr</v>
      </c>
      <c r="F154" t="s">
        <v>530</v>
      </c>
      <c r="G154" s="43" t="s">
        <v>42</v>
      </c>
      <c r="H154">
        <v>80</v>
      </c>
    </row>
    <row r="155" spans="1:9">
      <c r="A155" s="43" t="s">
        <v>531</v>
      </c>
      <c r="B155" t="s">
        <v>532</v>
      </c>
      <c r="C155" s="44">
        <f>10^5</f>
        <v>100000</v>
      </c>
      <c r="D155" s="44" t="s">
        <v>234</v>
      </c>
      <c r="E155" t="str">
        <f t="shared" si="2"/>
        <v>81Sr</v>
      </c>
      <c r="F155" t="s">
        <v>532</v>
      </c>
      <c r="G155" s="43" t="s">
        <v>42</v>
      </c>
      <c r="H155">
        <v>81</v>
      </c>
    </row>
    <row r="156" spans="1:9">
      <c r="A156" s="43" t="s">
        <v>533</v>
      </c>
      <c r="B156" t="s">
        <v>534</v>
      </c>
      <c r="C156" s="44">
        <f>10^5</f>
        <v>100000</v>
      </c>
      <c r="D156" s="44" t="s">
        <v>234</v>
      </c>
      <c r="E156" t="str">
        <f t="shared" si="2"/>
        <v>82Sr</v>
      </c>
      <c r="F156" t="s">
        <v>534</v>
      </c>
      <c r="G156" s="43" t="s">
        <v>42</v>
      </c>
      <c r="H156">
        <v>82</v>
      </c>
    </row>
    <row r="157" spans="1:9">
      <c r="A157" s="43" t="s">
        <v>535</v>
      </c>
      <c r="B157" t="s">
        <v>536</v>
      </c>
      <c r="C157" s="44">
        <f>10^6</f>
        <v>1000000</v>
      </c>
      <c r="D157" s="44" t="s">
        <v>234</v>
      </c>
      <c r="E157" t="str">
        <f t="shared" si="2"/>
        <v>83Sr</v>
      </c>
      <c r="F157" t="s">
        <v>536</v>
      </c>
      <c r="G157" s="43" t="s">
        <v>42</v>
      </c>
      <c r="H157">
        <v>83</v>
      </c>
    </row>
    <row r="158" spans="1:9">
      <c r="A158" s="43" t="s">
        <v>537</v>
      </c>
      <c r="B158" t="s">
        <v>538</v>
      </c>
      <c r="C158" s="44">
        <f>10^6</f>
        <v>1000000</v>
      </c>
      <c r="D158" s="44">
        <f>2*10^10</f>
        <v>20000000000</v>
      </c>
      <c r="E158" t="str">
        <f t="shared" si="2"/>
        <v>85Sr</v>
      </c>
      <c r="F158" t="s">
        <v>538</v>
      </c>
      <c r="G158" s="43" t="s">
        <v>42</v>
      </c>
      <c r="H158">
        <v>85</v>
      </c>
    </row>
    <row r="159" spans="1:9">
      <c r="A159" s="43" t="s">
        <v>539</v>
      </c>
      <c r="B159" t="s">
        <v>540</v>
      </c>
      <c r="C159" s="44">
        <f>10^7</f>
        <v>10000000</v>
      </c>
      <c r="D159" s="44">
        <f>5*10^10</f>
        <v>50000000000</v>
      </c>
      <c r="E159" t="str">
        <f t="shared" si="2"/>
        <v>85Sr m</v>
      </c>
      <c r="F159" t="s">
        <v>540</v>
      </c>
      <c r="G159" s="43" t="s">
        <v>42</v>
      </c>
      <c r="H159">
        <v>85</v>
      </c>
      <c r="I159" t="s">
        <v>156</v>
      </c>
    </row>
    <row r="160" spans="1:9">
      <c r="A160" s="43" t="s">
        <v>541</v>
      </c>
      <c r="B160" t="s">
        <v>542</v>
      </c>
      <c r="C160" s="44">
        <f>10^6</f>
        <v>1000000</v>
      </c>
      <c r="D160" s="44">
        <f>3*10^10</f>
        <v>30000000000</v>
      </c>
      <c r="E160" t="str">
        <f t="shared" si="2"/>
        <v>87Sr m</v>
      </c>
      <c r="F160" t="s">
        <v>542</v>
      </c>
      <c r="G160" s="43" t="s">
        <v>42</v>
      </c>
      <c r="H160">
        <v>87</v>
      </c>
      <c r="I160" t="s">
        <v>156</v>
      </c>
    </row>
    <row r="161" spans="1:9">
      <c r="A161" s="43" t="s">
        <v>543</v>
      </c>
      <c r="B161" t="s">
        <v>544</v>
      </c>
      <c r="C161" s="44">
        <f>10^6</f>
        <v>1000000</v>
      </c>
      <c r="D161" s="44">
        <f>6*10^9</f>
        <v>6000000000</v>
      </c>
      <c r="E161" t="str">
        <f t="shared" si="2"/>
        <v>89Sr</v>
      </c>
      <c r="F161" t="s">
        <v>544</v>
      </c>
      <c r="G161" s="43" t="s">
        <v>42</v>
      </c>
      <c r="H161">
        <v>89</v>
      </c>
    </row>
    <row r="162" spans="1:9">
      <c r="A162" s="43" t="s">
        <v>545</v>
      </c>
      <c r="B162" t="s">
        <v>546</v>
      </c>
      <c r="C162" s="44">
        <f>10^4</f>
        <v>10000</v>
      </c>
      <c r="D162" s="44" t="s">
        <v>234</v>
      </c>
      <c r="E162" t="str">
        <f t="shared" si="2"/>
        <v>90Sr</v>
      </c>
      <c r="F162" t="s">
        <v>546</v>
      </c>
      <c r="G162" s="43" t="s">
        <v>42</v>
      </c>
      <c r="H162">
        <v>90</v>
      </c>
    </row>
    <row r="163" spans="1:9">
      <c r="A163" s="43" t="s">
        <v>547</v>
      </c>
      <c r="B163" t="s">
        <v>548</v>
      </c>
      <c r="C163" s="44">
        <f>10^5</f>
        <v>100000</v>
      </c>
      <c r="D163" s="44" t="s">
        <v>234</v>
      </c>
      <c r="E163" t="str">
        <f t="shared" si="2"/>
        <v>91Sr</v>
      </c>
      <c r="F163" t="s">
        <v>548</v>
      </c>
      <c r="G163" s="43" t="s">
        <v>42</v>
      </c>
      <c r="H163">
        <v>91</v>
      </c>
    </row>
    <row r="164" spans="1:9">
      <c r="A164" s="43" t="s">
        <v>549</v>
      </c>
      <c r="B164" t="s">
        <v>550</v>
      </c>
      <c r="C164" s="44">
        <f>10^6</f>
        <v>1000000</v>
      </c>
      <c r="D164" s="44" t="s">
        <v>234</v>
      </c>
      <c r="E164" t="str">
        <f t="shared" si="2"/>
        <v>92Sr</v>
      </c>
      <c r="F164" t="s">
        <v>550</v>
      </c>
      <c r="G164" s="43" t="s">
        <v>42</v>
      </c>
      <c r="H164">
        <v>92</v>
      </c>
    </row>
    <row r="165" spans="1:9">
      <c r="A165" s="43" t="s">
        <v>551</v>
      </c>
      <c r="B165" t="s">
        <v>552</v>
      </c>
      <c r="C165" s="44">
        <f>10^5</f>
        <v>100000</v>
      </c>
      <c r="D165" s="44" t="s">
        <v>234</v>
      </c>
      <c r="E165" t="str">
        <f t="shared" si="2"/>
        <v>86Y</v>
      </c>
      <c r="F165" t="s">
        <v>552</v>
      </c>
      <c r="G165" s="43" t="s">
        <v>43</v>
      </c>
      <c r="H165">
        <v>86</v>
      </c>
    </row>
    <row r="166" spans="1:9">
      <c r="A166" s="43" t="s">
        <v>553</v>
      </c>
      <c r="B166" t="s">
        <v>554</v>
      </c>
      <c r="C166" s="44">
        <f>10^7</f>
        <v>10000000</v>
      </c>
      <c r="D166" s="44" t="s">
        <v>234</v>
      </c>
      <c r="E166" t="str">
        <f t="shared" si="2"/>
        <v>86Y m</v>
      </c>
      <c r="F166" t="s">
        <v>554</v>
      </c>
      <c r="G166" s="43" t="s">
        <v>43</v>
      </c>
      <c r="H166">
        <v>86</v>
      </c>
      <c r="I166" t="s">
        <v>156</v>
      </c>
    </row>
    <row r="167" spans="1:9">
      <c r="A167" s="43" t="s">
        <v>555</v>
      </c>
      <c r="B167" t="s">
        <v>556</v>
      </c>
      <c r="C167" s="44">
        <f>10^6</f>
        <v>1000000</v>
      </c>
      <c r="D167" s="44" t="s">
        <v>234</v>
      </c>
      <c r="E167" t="str">
        <f t="shared" si="2"/>
        <v>87Y</v>
      </c>
      <c r="F167" t="s">
        <v>556</v>
      </c>
      <c r="G167" s="43" t="s">
        <v>43</v>
      </c>
      <c r="H167">
        <v>87</v>
      </c>
    </row>
    <row r="168" spans="1:9">
      <c r="A168" s="43" t="s">
        <v>557</v>
      </c>
      <c r="B168" t="s">
        <v>558</v>
      </c>
      <c r="C168" s="44">
        <f>10^6</f>
        <v>1000000</v>
      </c>
      <c r="D168" s="44">
        <f>4*10^9</f>
        <v>4000000000</v>
      </c>
      <c r="E168" t="str">
        <f t="shared" si="2"/>
        <v>88Y</v>
      </c>
      <c r="F168" t="s">
        <v>558</v>
      </c>
      <c r="G168" s="43" t="s">
        <v>43</v>
      </c>
      <c r="H168">
        <v>88</v>
      </c>
    </row>
    <row r="169" spans="1:9">
      <c r="A169" s="43" t="s">
        <v>559</v>
      </c>
      <c r="B169" t="s">
        <v>560</v>
      </c>
      <c r="C169" s="44">
        <f>10^5</f>
        <v>100000</v>
      </c>
      <c r="D169" s="44">
        <f>3*10^9</f>
        <v>3000000000</v>
      </c>
      <c r="E169" t="str">
        <f t="shared" si="2"/>
        <v>90Y</v>
      </c>
      <c r="F169" t="s">
        <v>560</v>
      </c>
      <c r="G169" s="43" t="s">
        <v>43</v>
      </c>
      <c r="H169">
        <v>90</v>
      </c>
    </row>
    <row r="170" spans="1:9">
      <c r="A170" s="43" t="s">
        <v>561</v>
      </c>
      <c r="B170" t="s">
        <v>562</v>
      </c>
      <c r="C170" s="44">
        <f>10^6</f>
        <v>1000000</v>
      </c>
      <c r="D170" s="44" t="s">
        <v>234</v>
      </c>
      <c r="E170" t="str">
        <f t="shared" si="2"/>
        <v>90Y m</v>
      </c>
      <c r="F170" t="s">
        <v>562</v>
      </c>
      <c r="G170" s="43" t="s">
        <v>43</v>
      </c>
      <c r="H170">
        <v>90</v>
      </c>
      <c r="I170" t="s">
        <v>156</v>
      </c>
    </row>
    <row r="171" spans="1:9">
      <c r="A171" s="43" t="s">
        <v>563</v>
      </c>
      <c r="B171" t="s">
        <v>564</v>
      </c>
      <c r="C171" s="44">
        <f>10^6</f>
        <v>1000000</v>
      </c>
      <c r="D171" s="44">
        <f>6*10^9</f>
        <v>6000000000</v>
      </c>
      <c r="E171" t="str">
        <f t="shared" si="2"/>
        <v>91Y</v>
      </c>
      <c r="F171" t="s">
        <v>564</v>
      </c>
      <c r="G171" s="43" t="s">
        <v>43</v>
      </c>
      <c r="H171">
        <v>91</v>
      </c>
    </row>
    <row r="172" spans="1:9">
      <c r="A172" s="43" t="s">
        <v>565</v>
      </c>
      <c r="B172" t="s">
        <v>566</v>
      </c>
      <c r="C172" s="44">
        <f>10^6</f>
        <v>1000000</v>
      </c>
      <c r="D172" s="44">
        <f>2*10^10</f>
        <v>20000000000</v>
      </c>
      <c r="E172" t="str">
        <f t="shared" si="2"/>
        <v>91Y m</v>
      </c>
      <c r="F172" t="s">
        <v>566</v>
      </c>
      <c r="G172" s="43" t="s">
        <v>43</v>
      </c>
      <c r="H172">
        <v>91</v>
      </c>
      <c r="I172" t="s">
        <v>156</v>
      </c>
    </row>
    <row r="173" spans="1:9">
      <c r="A173" s="43" t="s">
        <v>567</v>
      </c>
      <c r="B173" t="s">
        <v>568</v>
      </c>
      <c r="C173" s="44">
        <f>10^5</f>
        <v>100000</v>
      </c>
      <c r="D173" s="44">
        <f>2*10^9</f>
        <v>2000000000</v>
      </c>
      <c r="E173" t="str">
        <f t="shared" si="2"/>
        <v>92Y</v>
      </c>
      <c r="F173" t="s">
        <v>568</v>
      </c>
      <c r="G173" s="43" t="s">
        <v>43</v>
      </c>
      <c r="H173">
        <v>92</v>
      </c>
    </row>
    <row r="174" spans="1:9">
      <c r="A174" s="43" t="s">
        <v>569</v>
      </c>
      <c r="B174" t="s">
        <v>570</v>
      </c>
      <c r="C174" s="44">
        <f>10^5</f>
        <v>100000</v>
      </c>
      <c r="D174" s="44">
        <f>3*10^9</f>
        <v>3000000000</v>
      </c>
      <c r="E174" t="str">
        <f t="shared" si="2"/>
        <v>93Y</v>
      </c>
      <c r="F174" t="s">
        <v>570</v>
      </c>
      <c r="G174" s="43" t="s">
        <v>43</v>
      </c>
      <c r="H174">
        <v>93</v>
      </c>
    </row>
    <row r="175" spans="1:9">
      <c r="A175" s="43" t="s">
        <v>571</v>
      </c>
      <c r="B175" t="s">
        <v>572</v>
      </c>
      <c r="C175" s="44">
        <f>10^5</f>
        <v>100000</v>
      </c>
      <c r="D175" s="44" t="s">
        <v>234</v>
      </c>
      <c r="E175" t="str">
        <f t="shared" si="2"/>
        <v>94Y</v>
      </c>
      <c r="F175" t="s">
        <v>572</v>
      </c>
      <c r="G175" s="43" t="s">
        <v>43</v>
      </c>
      <c r="H175">
        <v>94</v>
      </c>
    </row>
    <row r="176" spans="1:9">
      <c r="A176" s="43" t="s">
        <v>573</v>
      </c>
      <c r="B176" t="s">
        <v>574</v>
      </c>
      <c r="C176" s="44">
        <f>10^5</f>
        <v>100000</v>
      </c>
      <c r="D176" s="44" t="s">
        <v>234</v>
      </c>
      <c r="E176" t="str">
        <f t="shared" si="2"/>
        <v>95Y</v>
      </c>
      <c r="F176" t="s">
        <v>574</v>
      </c>
      <c r="G176" s="43" t="s">
        <v>43</v>
      </c>
      <c r="H176">
        <v>95</v>
      </c>
    </row>
    <row r="177" spans="1:9">
      <c r="A177" s="43" t="s">
        <v>575</v>
      </c>
      <c r="B177" t="s">
        <v>576</v>
      </c>
      <c r="C177" s="44">
        <f>10^7</f>
        <v>10000000</v>
      </c>
      <c r="D177" s="44" t="s">
        <v>234</v>
      </c>
      <c r="E177" t="str">
        <f t="shared" si="2"/>
        <v>86Zr</v>
      </c>
      <c r="F177" t="s">
        <v>576</v>
      </c>
      <c r="G177" s="43" t="s">
        <v>44</v>
      </c>
      <c r="H177">
        <v>86</v>
      </c>
    </row>
    <row r="178" spans="1:9">
      <c r="A178" s="43" t="s">
        <v>577</v>
      </c>
      <c r="B178" t="s">
        <v>578</v>
      </c>
      <c r="C178" s="44">
        <f>10^6</f>
        <v>1000000</v>
      </c>
      <c r="D178" s="44">
        <f>3*10^10</f>
        <v>30000000000</v>
      </c>
      <c r="E178" t="str">
        <f t="shared" si="2"/>
        <v>88Zr</v>
      </c>
      <c r="F178" t="s">
        <v>578</v>
      </c>
      <c r="G178" s="43" t="s">
        <v>44</v>
      </c>
      <c r="H178">
        <v>88</v>
      </c>
    </row>
    <row r="179" spans="1:9">
      <c r="A179" s="43" t="s">
        <v>579</v>
      </c>
      <c r="B179" t="s">
        <v>580</v>
      </c>
      <c r="C179" s="44">
        <f>10^6</f>
        <v>1000000</v>
      </c>
      <c r="D179" s="44" t="s">
        <v>234</v>
      </c>
      <c r="E179" t="str">
        <f t="shared" si="2"/>
        <v>89Zr</v>
      </c>
      <c r="F179" t="s">
        <v>580</v>
      </c>
      <c r="G179" s="43" t="s">
        <v>44</v>
      </c>
      <c r="H179">
        <v>89</v>
      </c>
    </row>
    <row r="180" spans="1:9">
      <c r="A180" s="43" t="s">
        <v>581</v>
      </c>
      <c r="B180" t="s">
        <v>582</v>
      </c>
      <c r="C180" s="44">
        <f>10^7</f>
        <v>10000000</v>
      </c>
      <c r="D180" s="44" t="s">
        <v>166</v>
      </c>
      <c r="E180" t="str">
        <f t="shared" si="2"/>
        <v>93Zr</v>
      </c>
      <c r="F180" t="s">
        <v>582</v>
      </c>
      <c r="G180" s="43" t="s">
        <v>44</v>
      </c>
      <c r="H180">
        <v>93</v>
      </c>
    </row>
    <row r="181" spans="1:9">
      <c r="A181" s="43" t="s">
        <v>583</v>
      </c>
      <c r="B181" t="s">
        <v>584</v>
      </c>
      <c r="C181" s="44">
        <f>10^6</f>
        <v>1000000</v>
      </c>
      <c r="D181" s="44" t="s">
        <v>234</v>
      </c>
      <c r="E181" t="str">
        <f t="shared" si="2"/>
        <v>95Zr</v>
      </c>
      <c r="F181" t="s">
        <v>584</v>
      </c>
      <c r="G181" s="43" t="s">
        <v>44</v>
      </c>
      <c r="H181">
        <v>95</v>
      </c>
    </row>
    <row r="182" spans="1:9">
      <c r="A182" s="43" t="s">
        <v>585</v>
      </c>
      <c r="B182" t="s">
        <v>586</v>
      </c>
      <c r="C182" s="44">
        <f>10^5</f>
        <v>100000</v>
      </c>
      <c r="D182" s="44" t="s">
        <v>234</v>
      </c>
      <c r="E182" t="str">
        <f t="shared" si="2"/>
        <v>97Zr</v>
      </c>
      <c r="F182" t="s">
        <v>586</v>
      </c>
      <c r="G182" s="43" t="s">
        <v>44</v>
      </c>
      <c r="H182">
        <v>97</v>
      </c>
    </row>
    <row r="183" spans="1:9">
      <c r="A183" s="43" t="s">
        <v>587</v>
      </c>
      <c r="B183" t="s">
        <v>588</v>
      </c>
      <c r="C183" s="44">
        <f>10^5</f>
        <v>100000</v>
      </c>
      <c r="D183" s="44" t="s">
        <v>234</v>
      </c>
      <c r="E183" t="str">
        <f t="shared" si="2"/>
        <v>88Nb</v>
      </c>
      <c r="F183" t="s">
        <v>588</v>
      </c>
      <c r="G183" s="43" t="s">
        <v>45</v>
      </c>
      <c r="H183">
        <v>88</v>
      </c>
    </row>
    <row r="184" spans="1:9" ht="38.25">
      <c r="A184" s="43" t="s">
        <v>589</v>
      </c>
      <c r="B184" t="s">
        <v>590</v>
      </c>
      <c r="C184" s="44">
        <f>10^5</f>
        <v>100000</v>
      </c>
      <c r="D184" s="44" t="s">
        <v>234</v>
      </c>
      <c r="E184" t="str">
        <f t="shared" si="2"/>
        <v>89Nb (2)</v>
      </c>
      <c r="F184" t="s">
        <v>590</v>
      </c>
      <c r="G184" s="43" t="s">
        <v>45</v>
      </c>
      <c r="H184">
        <v>89</v>
      </c>
      <c r="I184" s="45" t="s">
        <v>164</v>
      </c>
    </row>
    <row r="185" spans="1:9" ht="38.25">
      <c r="A185" s="43" t="s">
        <v>591</v>
      </c>
      <c r="B185" t="s">
        <v>592</v>
      </c>
      <c r="C185" s="44">
        <f>10^5</f>
        <v>100000</v>
      </c>
      <c r="D185" s="44" t="s">
        <v>234</v>
      </c>
      <c r="E185" t="str">
        <f t="shared" si="2"/>
        <v>89Nb (1)</v>
      </c>
      <c r="F185" t="s">
        <v>592</v>
      </c>
      <c r="G185" s="43" t="s">
        <v>45</v>
      </c>
      <c r="H185">
        <v>89</v>
      </c>
      <c r="I185" s="45" t="s">
        <v>163</v>
      </c>
    </row>
    <row r="186" spans="1:9">
      <c r="A186" s="43" t="s">
        <v>593</v>
      </c>
      <c r="B186" t="s">
        <v>594</v>
      </c>
      <c r="C186" s="44">
        <f>10^5</f>
        <v>100000</v>
      </c>
      <c r="D186" s="44" t="s">
        <v>234</v>
      </c>
      <c r="E186" t="str">
        <f t="shared" si="2"/>
        <v>90Nb</v>
      </c>
      <c r="F186" t="s">
        <v>594</v>
      </c>
      <c r="G186" s="43" t="s">
        <v>45</v>
      </c>
      <c r="H186">
        <v>90</v>
      </c>
    </row>
    <row r="187" spans="1:9">
      <c r="A187" s="43" t="s">
        <v>595</v>
      </c>
      <c r="B187" t="s">
        <v>596</v>
      </c>
      <c r="C187" s="44">
        <f>10^7</f>
        <v>10000000</v>
      </c>
      <c r="D187" s="44">
        <f>4*10^11</f>
        <v>400000000000</v>
      </c>
      <c r="E187" t="str">
        <f t="shared" si="2"/>
        <v>93Nb m</v>
      </c>
      <c r="F187" t="s">
        <v>596</v>
      </c>
      <c r="G187" s="43" t="s">
        <v>45</v>
      </c>
      <c r="H187">
        <v>93</v>
      </c>
      <c r="I187" t="s">
        <v>156</v>
      </c>
    </row>
    <row r="188" spans="1:9">
      <c r="A188" s="43" t="s">
        <v>597</v>
      </c>
      <c r="B188" t="s">
        <v>598</v>
      </c>
      <c r="C188" s="44">
        <f>10^6</f>
        <v>1000000</v>
      </c>
      <c r="D188" s="44">
        <f>7*10^9</f>
        <v>7000000000</v>
      </c>
      <c r="E188" t="str">
        <f t="shared" si="2"/>
        <v>94Nb</v>
      </c>
      <c r="F188" t="s">
        <v>598</v>
      </c>
      <c r="G188" s="43" t="s">
        <v>45</v>
      </c>
      <c r="H188">
        <v>94</v>
      </c>
    </row>
    <row r="189" spans="1:9">
      <c r="A189" s="43" t="s">
        <v>599</v>
      </c>
      <c r="B189" t="s">
        <v>600</v>
      </c>
      <c r="C189" s="44">
        <f>10^6</f>
        <v>1000000</v>
      </c>
      <c r="D189" s="44">
        <f>1*10^10</f>
        <v>10000000000</v>
      </c>
      <c r="E189" t="str">
        <f t="shared" si="2"/>
        <v>95Nb</v>
      </c>
      <c r="F189" t="s">
        <v>600</v>
      </c>
      <c r="G189" s="43" t="s">
        <v>45</v>
      </c>
      <c r="H189">
        <v>95</v>
      </c>
    </row>
    <row r="190" spans="1:9">
      <c r="A190" s="43" t="s">
        <v>601</v>
      </c>
      <c r="B190" t="s">
        <v>602</v>
      </c>
      <c r="C190" s="44">
        <f>10^7</f>
        <v>10000000</v>
      </c>
      <c r="D190" s="44" t="s">
        <v>234</v>
      </c>
      <c r="E190" t="str">
        <f t="shared" si="2"/>
        <v>95Nb m</v>
      </c>
      <c r="F190" t="s">
        <v>602</v>
      </c>
      <c r="G190" s="43" t="s">
        <v>45</v>
      </c>
      <c r="H190">
        <v>95</v>
      </c>
      <c r="I190" t="s">
        <v>156</v>
      </c>
    </row>
    <row r="191" spans="1:9">
      <c r="A191" s="43" t="s">
        <v>603</v>
      </c>
      <c r="B191" t="s">
        <v>604</v>
      </c>
      <c r="C191" s="44">
        <f>10^5</f>
        <v>100000</v>
      </c>
      <c r="D191" s="44" t="s">
        <v>234</v>
      </c>
      <c r="E191" t="str">
        <f t="shared" si="2"/>
        <v>96Nb</v>
      </c>
      <c r="F191" t="s">
        <v>604</v>
      </c>
      <c r="G191" s="43" t="s">
        <v>45</v>
      </c>
      <c r="H191">
        <v>96</v>
      </c>
    </row>
    <row r="192" spans="1:9">
      <c r="A192" s="43" t="s">
        <v>605</v>
      </c>
      <c r="B192" t="s">
        <v>606</v>
      </c>
      <c r="C192" s="44">
        <f>10^6</f>
        <v>1000000</v>
      </c>
      <c r="D192" s="44">
        <f>9*10^9</f>
        <v>9000000000</v>
      </c>
      <c r="E192" t="str">
        <f t="shared" si="2"/>
        <v>97Nb</v>
      </c>
      <c r="F192" t="s">
        <v>606</v>
      </c>
      <c r="G192" s="43" t="s">
        <v>45</v>
      </c>
      <c r="H192">
        <v>97</v>
      </c>
    </row>
    <row r="193" spans="1:9">
      <c r="A193" s="43" t="s">
        <v>607</v>
      </c>
      <c r="B193" t="s">
        <v>608</v>
      </c>
      <c r="C193" s="44">
        <f>10^5</f>
        <v>100000</v>
      </c>
      <c r="D193" s="44" t="s">
        <v>234</v>
      </c>
      <c r="E193" t="str">
        <f t="shared" si="2"/>
        <v>98Nb</v>
      </c>
      <c r="F193" t="s">
        <v>608</v>
      </c>
      <c r="G193" s="43" t="s">
        <v>45</v>
      </c>
      <c r="H193">
        <v>98</v>
      </c>
    </row>
    <row r="194" spans="1:9">
      <c r="A194" s="43" t="s">
        <v>609</v>
      </c>
      <c r="B194" t="s">
        <v>610</v>
      </c>
      <c r="C194" s="44">
        <f>10^6</f>
        <v>1000000</v>
      </c>
      <c r="D194" s="44" t="s">
        <v>234</v>
      </c>
      <c r="E194" t="str">
        <f t="shared" si="2"/>
        <v>90Mo</v>
      </c>
      <c r="F194" t="s">
        <v>610</v>
      </c>
      <c r="G194" s="43" t="s">
        <v>46</v>
      </c>
      <c r="H194">
        <v>90</v>
      </c>
    </row>
    <row r="195" spans="1:9">
      <c r="A195" s="43" t="s">
        <v>611</v>
      </c>
      <c r="B195" t="s">
        <v>612</v>
      </c>
      <c r="C195" s="44">
        <f>10^8</f>
        <v>100000000</v>
      </c>
      <c r="D195" s="44">
        <f>4*10^11</f>
        <v>400000000000</v>
      </c>
      <c r="E195" t="str">
        <f t="shared" ref="E195:E258" si="3">IF(I195="",CONCATENATE(H195,G195),CONCATENATE(H195,G195," ",I195))</f>
        <v>93Mo</v>
      </c>
      <c r="F195" t="s">
        <v>612</v>
      </c>
      <c r="G195" s="43" t="s">
        <v>46</v>
      </c>
      <c r="H195">
        <v>93</v>
      </c>
    </row>
    <row r="196" spans="1:9">
      <c r="A196" s="43" t="s">
        <v>613</v>
      </c>
      <c r="B196" t="s">
        <v>614</v>
      </c>
      <c r="C196" s="44">
        <f t="shared" ref="C196:C201" si="4">10^6</f>
        <v>1000000</v>
      </c>
      <c r="D196" s="44" t="s">
        <v>234</v>
      </c>
      <c r="E196" t="str">
        <f t="shared" si="3"/>
        <v>93Mo m</v>
      </c>
      <c r="F196" t="s">
        <v>614</v>
      </c>
      <c r="G196" s="43" t="s">
        <v>46</v>
      </c>
      <c r="H196">
        <v>93</v>
      </c>
      <c r="I196" t="s">
        <v>156</v>
      </c>
    </row>
    <row r="197" spans="1:9">
      <c r="A197" s="43" t="s">
        <v>615</v>
      </c>
      <c r="B197" t="s">
        <v>616</v>
      </c>
      <c r="C197" s="44">
        <f t="shared" si="4"/>
        <v>1000000</v>
      </c>
      <c r="D197" s="44" t="s">
        <v>234</v>
      </c>
      <c r="E197" t="str">
        <f t="shared" si="3"/>
        <v>99Mo</v>
      </c>
      <c r="F197" t="s">
        <v>616</v>
      </c>
      <c r="G197" s="43" t="s">
        <v>46</v>
      </c>
      <c r="H197">
        <v>99</v>
      </c>
    </row>
    <row r="198" spans="1:9">
      <c r="A198" s="43" t="s">
        <v>617</v>
      </c>
      <c r="B198" t="s">
        <v>618</v>
      </c>
      <c r="C198" s="44">
        <f t="shared" si="4"/>
        <v>1000000</v>
      </c>
      <c r="D198" s="44" t="s">
        <v>234</v>
      </c>
      <c r="E198" t="str">
        <f t="shared" si="3"/>
        <v>101Mo</v>
      </c>
      <c r="F198" t="s">
        <v>618</v>
      </c>
      <c r="G198" s="43" t="s">
        <v>46</v>
      </c>
      <c r="H198">
        <v>101</v>
      </c>
    </row>
    <row r="199" spans="1:9">
      <c r="A199" s="43" t="s">
        <v>619</v>
      </c>
      <c r="B199" t="s">
        <v>620</v>
      </c>
      <c r="C199" s="44">
        <f t="shared" si="4"/>
        <v>1000000</v>
      </c>
      <c r="D199" s="44" t="s">
        <v>234</v>
      </c>
      <c r="E199" t="str">
        <f t="shared" si="3"/>
        <v>93Tc</v>
      </c>
      <c r="F199" t="s">
        <v>620</v>
      </c>
      <c r="G199" s="43" t="s">
        <v>47</v>
      </c>
      <c r="H199">
        <v>93</v>
      </c>
    </row>
    <row r="200" spans="1:9">
      <c r="A200" s="43" t="s">
        <v>621</v>
      </c>
      <c r="B200" t="s">
        <v>622</v>
      </c>
      <c r="C200" s="44">
        <f t="shared" si="4"/>
        <v>1000000</v>
      </c>
      <c r="D200" s="44" t="s">
        <v>234</v>
      </c>
      <c r="E200" t="str">
        <f t="shared" si="3"/>
        <v>93Tc m</v>
      </c>
      <c r="F200" t="s">
        <v>622</v>
      </c>
      <c r="G200" s="43" t="s">
        <v>47</v>
      </c>
      <c r="H200">
        <v>93</v>
      </c>
      <c r="I200" t="s">
        <v>156</v>
      </c>
    </row>
    <row r="201" spans="1:9">
      <c r="A201" s="43" t="s">
        <v>623</v>
      </c>
      <c r="B201" t="s">
        <v>624</v>
      </c>
      <c r="C201" s="44">
        <f t="shared" si="4"/>
        <v>1000000</v>
      </c>
      <c r="D201" s="44" t="s">
        <v>234</v>
      </c>
      <c r="E201" t="str">
        <f t="shared" si="3"/>
        <v>94Tc</v>
      </c>
      <c r="F201" t="s">
        <v>624</v>
      </c>
      <c r="G201" s="43" t="s">
        <v>47</v>
      </c>
      <c r="H201">
        <v>94</v>
      </c>
    </row>
    <row r="202" spans="1:9">
      <c r="A202" s="43" t="s">
        <v>625</v>
      </c>
      <c r="B202" t="s">
        <v>626</v>
      </c>
      <c r="C202" s="44">
        <f>10^5</f>
        <v>100000</v>
      </c>
      <c r="D202" s="44" t="s">
        <v>234</v>
      </c>
      <c r="E202" t="str">
        <f t="shared" si="3"/>
        <v>94Tc m</v>
      </c>
      <c r="F202" t="s">
        <v>626</v>
      </c>
      <c r="G202" s="43" t="s">
        <v>47</v>
      </c>
      <c r="H202">
        <v>94</v>
      </c>
      <c r="I202" t="s">
        <v>156</v>
      </c>
    </row>
    <row r="203" spans="1:9">
      <c r="A203" s="43" t="s">
        <v>627</v>
      </c>
      <c r="B203" t="s">
        <v>628</v>
      </c>
      <c r="C203" s="44">
        <f>10^6</f>
        <v>1000000</v>
      </c>
      <c r="D203" s="44" t="s">
        <v>234</v>
      </c>
      <c r="E203" t="str">
        <f t="shared" si="3"/>
        <v>95Tc</v>
      </c>
      <c r="F203" t="s">
        <v>628</v>
      </c>
      <c r="G203" s="43" t="s">
        <v>47</v>
      </c>
      <c r="H203">
        <v>95</v>
      </c>
    </row>
    <row r="204" spans="1:9">
      <c r="A204" s="43" t="s">
        <v>629</v>
      </c>
      <c r="B204" t="s">
        <v>630</v>
      </c>
      <c r="C204" s="44">
        <f>10^6</f>
        <v>1000000</v>
      </c>
      <c r="D204" s="44" t="s">
        <v>234</v>
      </c>
      <c r="E204" t="str">
        <f t="shared" si="3"/>
        <v>95Tc m</v>
      </c>
      <c r="F204" t="s">
        <v>630</v>
      </c>
      <c r="G204" s="43" t="s">
        <v>47</v>
      </c>
      <c r="H204">
        <v>95</v>
      </c>
      <c r="I204" t="s">
        <v>156</v>
      </c>
    </row>
    <row r="205" spans="1:9">
      <c r="A205" s="43" t="s">
        <v>631</v>
      </c>
      <c r="B205" t="s">
        <v>632</v>
      </c>
      <c r="C205" s="44">
        <f>10^6</f>
        <v>1000000</v>
      </c>
      <c r="D205" s="44">
        <f>4*10^9</f>
        <v>4000000000</v>
      </c>
      <c r="E205" t="str">
        <f t="shared" si="3"/>
        <v>96Tc</v>
      </c>
      <c r="F205" t="s">
        <v>632</v>
      </c>
      <c r="G205" s="43" t="s">
        <v>47</v>
      </c>
      <c r="H205">
        <v>96</v>
      </c>
    </row>
    <row r="206" spans="1:9">
      <c r="A206" s="43" t="s">
        <v>633</v>
      </c>
      <c r="B206" t="s">
        <v>634</v>
      </c>
      <c r="C206" s="44">
        <f>10^7</f>
        <v>10000000</v>
      </c>
      <c r="D206" s="44" t="s">
        <v>234</v>
      </c>
      <c r="E206" t="str">
        <f t="shared" si="3"/>
        <v>96Tc m</v>
      </c>
      <c r="F206" t="s">
        <v>634</v>
      </c>
      <c r="G206" s="43" t="s">
        <v>47</v>
      </c>
      <c r="H206">
        <v>96</v>
      </c>
      <c r="I206" t="s">
        <v>156</v>
      </c>
    </row>
    <row r="207" spans="1:9">
      <c r="A207" s="43" t="s">
        <v>635</v>
      </c>
      <c r="B207" t="s">
        <v>636</v>
      </c>
      <c r="C207" s="44">
        <f>10^8</f>
        <v>100000000</v>
      </c>
      <c r="D207" s="44" t="s">
        <v>166</v>
      </c>
      <c r="E207" t="str">
        <f t="shared" si="3"/>
        <v>97Tc</v>
      </c>
      <c r="F207" t="s">
        <v>636</v>
      </c>
      <c r="G207" s="43" t="s">
        <v>47</v>
      </c>
      <c r="H207">
        <v>97</v>
      </c>
    </row>
    <row r="208" spans="1:9">
      <c r="A208" s="43" t="s">
        <v>637</v>
      </c>
      <c r="B208" t="s">
        <v>638</v>
      </c>
      <c r="C208" s="44">
        <f>10^7</f>
        <v>10000000</v>
      </c>
      <c r="D208" s="44">
        <f>4*10^11</f>
        <v>400000000000</v>
      </c>
      <c r="E208" t="str">
        <f t="shared" si="3"/>
        <v>97Tc m</v>
      </c>
      <c r="F208" t="s">
        <v>638</v>
      </c>
      <c r="G208" s="43" t="s">
        <v>47</v>
      </c>
      <c r="H208">
        <v>97</v>
      </c>
      <c r="I208" t="s">
        <v>156</v>
      </c>
    </row>
    <row r="209" spans="1:9">
      <c r="A209" s="43" t="s">
        <v>639</v>
      </c>
      <c r="B209" t="s">
        <v>640</v>
      </c>
      <c r="C209" s="44">
        <f>10^6</f>
        <v>1000000</v>
      </c>
      <c r="D209" s="44">
        <f>8*10^9</f>
        <v>8000000000</v>
      </c>
      <c r="E209" t="str">
        <f t="shared" si="3"/>
        <v>98Tc</v>
      </c>
      <c r="F209" t="s">
        <v>640</v>
      </c>
      <c r="G209" s="43" t="s">
        <v>47</v>
      </c>
      <c r="H209">
        <v>98</v>
      </c>
    </row>
    <row r="210" spans="1:9">
      <c r="A210" s="43" t="s">
        <v>641</v>
      </c>
      <c r="B210" t="s">
        <v>642</v>
      </c>
      <c r="C210" s="44">
        <f>10^7</f>
        <v>10000000</v>
      </c>
      <c r="D210" s="44">
        <f>4*10^11</f>
        <v>400000000000</v>
      </c>
      <c r="E210" t="str">
        <f t="shared" si="3"/>
        <v>99Tc</v>
      </c>
      <c r="F210" t="s">
        <v>642</v>
      </c>
      <c r="G210" s="43" t="s">
        <v>47</v>
      </c>
      <c r="H210">
        <v>99</v>
      </c>
    </row>
    <row r="211" spans="1:9">
      <c r="A211" s="43" t="s">
        <v>643</v>
      </c>
      <c r="B211" t="s">
        <v>644</v>
      </c>
      <c r="C211" s="44">
        <f>10^7</f>
        <v>10000000</v>
      </c>
      <c r="D211" s="44">
        <f>1*10^11</f>
        <v>100000000000</v>
      </c>
      <c r="E211" t="str">
        <f t="shared" si="3"/>
        <v>99Tc m</v>
      </c>
      <c r="F211" t="s">
        <v>644</v>
      </c>
      <c r="G211" s="43" t="s">
        <v>47</v>
      </c>
      <c r="H211">
        <v>99</v>
      </c>
      <c r="I211" t="s">
        <v>156</v>
      </c>
    </row>
    <row r="212" spans="1:9">
      <c r="A212" s="43" t="s">
        <v>645</v>
      </c>
      <c r="B212" t="s">
        <v>646</v>
      </c>
      <c r="C212" s="44">
        <f>10^6</f>
        <v>1000000</v>
      </c>
      <c r="D212" s="44" t="s">
        <v>234</v>
      </c>
      <c r="E212" t="str">
        <f t="shared" si="3"/>
        <v>101Tc</v>
      </c>
      <c r="F212" t="s">
        <v>646</v>
      </c>
      <c r="G212" s="43" t="s">
        <v>47</v>
      </c>
      <c r="H212">
        <v>101</v>
      </c>
    </row>
    <row r="213" spans="1:9">
      <c r="A213" s="43" t="s">
        <v>647</v>
      </c>
      <c r="B213" t="s">
        <v>648</v>
      </c>
      <c r="C213" s="44">
        <f>10^5</f>
        <v>100000</v>
      </c>
      <c r="D213" s="44" t="s">
        <v>234</v>
      </c>
      <c r="E213" t="str">
        <f t="shared" si="3"/>
        <v>104Tc</v>
      </c>
      <c r="F213" t="s">
        <v>648</v>
      </c>
      <c r="G213" s="43" t="s">
        <v>47</v>
      </c>
      <c r="H213">
        <v>104</v>
      </c>
    </row>
    <row r="214" spans="1:9">
      <c r="A214" s="43" t="s">
        <v>649</v>
      </c>
      <c r="B214" t="s">
        <v>650</v>
      </c>
      <c r="C214" s="44">
        <f>10^6</f>
        <v>1000000</v>
      </c>
      <c r="D214" s="44" t="s">
        <v>234</v>
      </c>
      <c r="E214" t="str">
        <f t="shared" si="3"/>
        <v>94Ru</v>
      </c>
      <c r="F214" t="s">
        <v>650</v>
      </c>
      <c r="G214" s="43" t="s">
        <v>48</v>
      </c>
      <c r="H214">
        <v>94</v>
      </c>
    </row>
    <row r="215" spans="1:9">
      <c r="A215" s="43" t="s">
        <v>651</v>
      </c>
      <c r="B215" t="s">
        <v>652</v>
      </c>
      <c r="C215" s="44">
        <f>10^7</f>
        <v>10000000</v>
      </c>
      <c r="D215" s="44">
        <f>5*10^10</f>
        <v>50000000000</v>
      </c>
      <c r="E215" t="str">
        <f t="shared" si="3"/>
        <v>97Ru</v>
      </c>
      <c r="F215" t="s">
        <v>652</v>
      </c>
      <c r="G215" s="43" t="s">
        <v>48</v>
      </c>
      <c r="H215">
        <v>97</v>
      </c>
    </row>
    <row r="216" spans="1:9">
      <c r="A216" s="43" t="s">
        <v>653</v>
      </c>
      <c r="B216" t="s">
        <v>654</v>
      </c>
      <c r="C216" s="44">
        <f>10^6</f>
        <v>1000000</v>
      </c>
      <c r="D216" s="44" t="s">
        <v>234</v>
      </c>
      <c r="E216" t="str">
        <f t="shared" si="3"/>
        <v>103Ru</v>
      </c>
      <c r="F216" t="s">
        <v>654</v>
      </c>
      <c r="G216" s="43" t="s">
        <v>48</v>
      </c>
      <c r="H216">
        <v>103</v>
      </c>
    </row>
    <row r="217" spans="1:9">
      <c r="A217" s="43" t="s">
        <v>655</v>
      </c>
      <c r="B217" t="s">
        <v>656</v>
      </c>
      <c r="C217" s="44">
        <f>10^6</f>
        <v>1000000</v>
      </c>
      <c r="D217" s="44">
        <f>1*10^10</f>
        <v>10000000000</v>
      </c>
      <c r="E217" t="str">
        <f t="shared" si="3"/>
        <v>105Ru</v>
      </c>
      <c r="F217" t="s">
        <v>656</v>
      </c>
      <c r="G217" s="43" t="s">
        <v>48</v>
      </c>
      <c r="H217">
        <v>105</v>
      </c>
    </row>
    <row r="218" spans="1:9">
      <c r="A218" s="43" t="s">
        <v>657</v>
      </c>
      <c r="B218" t="s">
        <v>658</v>
      </c>
      <c r="C218" s="44">
        <f>10^5</f>
        <v>100000</v>
      </c>
      <c r="D218" s="44" t="s">
        <v>234</v>
      </c>
      <c r="E218" t="str">
        <f t="shared" si="3"/>
        <v>106Ru</v>
      </c>
      <c r="F218" t="s">
        <v>658</v>
      </c>
      <c r="G218" s="43" t="s">
        <v>48</v>
      </c>
      <c r="H218">
        <v>106</v>
      </c>
    </row>
    <row r="219" spans="1:9">
      <c r="A219" s="43" t="s">
        <v>659</v>
      </c>
      <c r="B219" t="s">
        <v>660</v>
      </c>
      <c r="C219" s="44">
        <f>10^6</f>
        <v>1000000</v>
      </c>
      <c r="D219" s="44">
        <f>2*10^10</f>
        <v>20000000000</v>
      </c>
      <c r="E219" t="str">
        <f t="shared" si="3"/>
        <v>99Rh</v>
      </c>
      <c r="F219" t="s">
        <v>660</v>
      </c>
      <c r="G219" s="43" t="s">
        <v>49</v>
      </c>
      <c r="H219">
        <v>99</v>
      </c>
    </row>
    <row r="220" spans="1:9">
      <c r="A220" s="43" t="s">
        <v>661</v>
      </c>
      <c r="B220" t="s">
        <v>662</v>
      </c>
      <c r="C220" s="44">
        <f>10^6</f>
        <v>1000000</v>
      </c>
      <c r="D220" s="44" t="s">
        <v>234</v>
      </c>
      <c r="E220" t="str">
        <f t="shared" si="3"/>
        <v>99Rh m</v>
      </c>
      <c r="F220" t="s">
        <v>662</v>
      </c>
      <c r="G220" s="43" t="s">
        <v>49</v>
      </c>
      <c r="H220">
        <v>99</v>
      </c>
      <c r="I220" t="s">
        <v>156</v>
      </c>
    </row>
    <row r="221" spans="1:9">
      <c r="A221" s="43" t="s">
        <v>663</v>
      </c>
      <c r="B221" t="s">
        <v>664</v>
      </c>
      <c r="C221" s="44">
        <f>10^6</f>
        <v>1000000</v>
      </c>
      <c r="D221" s="44" t="s">
        <v>234</v>
      </c>
      <c r="E221" t="str">
        <f t="shared" si="3"/>
        <v>100Rh</v>
      </c>
      <c r="F221" t="s">
        <v>664</v>
      </c>
      <c r="G221" s="43" t="s">
        <v>49</v>
      </c>
      <c r="H221">
        <v>100</v>
      </c>
    </row>
    <row r="222" spans="1:9">
      <c r="A222" s="43" t="s">
        <v>665</v>
      </c>
      <c r="B222" t="s">
        <v>666</v>
      </c>
      <c r="C222" s="44">
        <f>10^7</f>
        <v>10000000</v>
      </c>
      <c r="D222" s="44">
        <f>4*10^10</f>
        <v>40000000000</v>
      </c>
      <c r="E222" t="str">
        <f t="shared" si="3"/>
        <v>101Rh</v>
      </c>
      <c r="F222" t="s">
        <v>666</v>
      </c>
      <c r="G222" s="43" t="s">
        <v>49</v>
      </c>
      <c r="H222">
        <v>101</v>
      </c>
    </row>
    <row r="223" spans="1:9">
      <c r="A223" s="43" t="s">
        <v>667</v>
      </c>
      <c r="B223" t="s">
        <v>668</v>
      </c>
      <c r="C223" s="44">
        <f>10^7</f>
        <v>10000000</v>
      </c>
      <c r="D223" s="44" t="s">
        <v>234</v>
      </c>
      <c r="E223" t="str">
        <f t="shared" si="3"/>
        <v>101Rh m</v>
      </c>
      <c r="F223" t="s">
        <v>668</v>
      </c>
      <c r="G223" s="43" t="s">
        <v>49</v>
      </c>
      <c r="H223">
        <v>101</v>
      </c>
      <c r="I223" t="s">
        <v>156</v>
      </c>
    </row>
    <row r="224" spans="1:9">
      <c r="A224" s="43" t="s">
        <v>669</v>
      </c>
      <c r="B224" t="s">
        <v>670</v>
      </c>
      <c r="C224" s="44">
        <f>10^6</f>
        <v>1000000</v>
      </c>
      <c r="D224" s="44">
        <f>5*10^9</f>
        <v>5000000000</v>
      </c>
      <c r="E224" t="str">
        <f t="shared" si="3"/>
        <v>102Rh</v>
      </c>
      <c r="F224" t="s">
        <v>670</v>
      </c>
      <c r="G224" s="43" t="s">
        <v>49</v>
      </c>
      <c r="H224">
        <v>102</v>
      </c>
    </row>
    <row r="225" spans="1:9">
      <c r="A225" s="43" t="s">
        <v>671</v>
      </c>
      <c r="B225" t="s">
        <v>672</v>
      </c>
      <c r="C225" s="44">
        <f>10^6</f>
        <v>1000000</v>
      </c>
      <c r="D225" s="44">
        <f>2*10^10</f>
        <v>20000000000</v>
      </c>
      <c r="E225" t="str">
        <f t="shared" si="3"/>
        <v>102Rh m</v>
      </c>
      <c r="F225" t="s">
        <v>672</v>
      </c>
      <c r="G225" s="43" t="s">
        <v>49</v>
      </c>
      <c r="H225">
        <v>102</v>
      </c>
      <c r="I225" t="s">
        <v>156</v>
      </c>
    </row>
    <row r="226" spans="1:9">
      <c r="A226" s="43" t="s">
        <v>673</v>
      </c>
      <c r="B226" t="s">
        <v>674</v>
      </c>
      <c r="C226" s="44">
        <f>10^8</f>
        <v>100000000</v>
      </c>
      <c r="D226" s="44">
        <f>4*10^11</f>
        <v>400000000000</v>
      </c>
      <c r="E226" t="str">
        <f t="shared" si="3"/>
        <v>103Rh m</v>
      </c>
      <c r="F226" t="s">
        <v>674</v>
      </c>
      <c r="G226" s="43" t="s">
        <v>49</v>
      </c>
      <c r="H226">
        <v>103</v>
      </c>
      <c r="I226" t="s">
        <v>156</v>
      </c>
    </row>
    <row r="227" spans="1:9">
      <c r="A227" s="43" t="s">
        <v>675</v>
      </c>
      <c r="B227" t="s">
        <v>676</v>
      </c>
      <c r="C227" s="44">
        <f>10^7</f>
        <v>10000000</v>
      </c>
      <c r="D227" s="44">
        <f>1*10^11</f>
        <v>100000000000</v>
      </c>
      <c r="E227" t="str">
        <f t="shared" si="3"/>
        <v>105Rh</v>
      </c>
      <c r="F227" t="s">
        <v>676</v>
      </c>
      <c r="G227" s="43" t="s">
        <v>49</v>
      </c>
      <c r="H227">
        <v>105</v>
      </c>
    </row>
    <row r="228" spans="1:9">
      <c r="A228" s="43" t="s">
        <v>677</v>
      </c>
      <c r="B228" t="s">
        <v>678</v>
      </c>
      <c r="C228" s="44">
        <f>10^5</f>
        <v>100000</v>
      </c>
      <c r="D228" s="44" t="s">
        <v>234</v>
      </c>
      <c r="E228" t="str">
        <f t="shared" si="3"/>
        <v>106Rh m</v>
      </c>
      <c r="F228" t="s">
        <v>678</v>
      </c>
      <c r="G228" s="43" t="s">
        <v>49</v>
      </c>
      <c r="H228">
        <v>106</v>
      </c>
      <c r="I228" t="s">
        <v>156</v>
      </c>
    </row>
    <row r="229" spans="1:9">
      <c r="A229" s="43" t="s">
        <v>679</v>
      </c>
      <c r="B229" t="s">
        <v>680</v>
      </c>
      <c r="C229" s="44">
        <f>10^6</f>
        <v>1000000</v>
      </c>
      <c r="D229" s="44" t="s">
        <v>234</v>
      </c>
      <c r="E229" t="str">
        <f t="shared" si="3"/>
        <v>107Rh</v>
      </c>
      <c r="F229" t="s">
        <v>680</v>
      </c>
      <c r="G229" s="43" t="s">
        <v>49</v>
      </c>
      <c r="H229">
        <v>107</v>
      </c>
    </row>
    <row r="230" spans="1:9">
      <c r="A230" s="43" t="s">
        <v>681</v>
      </c>
      <c r="B230" t="s">
        <v>682</v>
      </c>
      <c r="C230" s="44">
        <f>10^7</f>
        <v>10000000</v>
      </c>
      <c r="D230" s="44" t="s">
        <v>234</v>
      </c>
      <c r="E230" t="str">
        <f t="shared" si="3"/>
        <v>100Pd</v>
      </c>
      <c r="F230" t="s">
        <v>682</v>
      </c>
      <c r="G230" s="43" t="s">
        <v>50</v>
      </c>
      <c r="H230">
        <v>100</v>
      </c>
    </row>
    <row r="231" spans="1:9">
      <c r="A231" s="43" t="s">
        <v>683</v>
      </c>
      <c r="B231" t="s">
        <v>684</v>
      </c>
      <c r="C231" s="44">
        <f>10^6</f>
        <v>1000000</v>
      </c>
      <c r="D231" s="44" t="s">
        <v>234</v>
      </c>
      <c r="E231" t="str">
        <f t="shared" si="3"/>
        <v>101Pd</v>
      </c>
      <c r="F231" t="s">
        <v>684</v>
      </c>
      <c r="G231" s="43" t="s">
        <v>50</v>
      </c>
      <c r="H231">
        <v>101</v>
      </c>
    </row>
    <row r="232" spans="1:9">
      <c r="A232" s="43" t="s">
        <v>685</v>
      </c>
      <c r="B232" t="s">
        <v>686</v>
      </c>
      <c r="C232" s="44">
        <f>10^8</f>
        <v>100000000</v>
      </c>
      <c r="D232" s="44" t="s">
        <v>234</v>
      </c>
      <c r="E232" t="str">
        <f t="shared" si="3"/>
        <v>103Pd</v>
      </c>
      <c r="F232" t="s">
        <v>686</v>
      </c>
      <c r="G232" s="43" t="s">
        <v>50</v>
      </c>
      <c r="H232">
        <v>103</v>
      </c>
    </row>
    <row r="233" spans="1:9">
      <c r="A233" s="43" t="s">
        <v>687</v>
      </c>
      <c r="B233" t="s">
        <v>688</v>
      </c>
      <c r="C233" s="44">
        <f>10^8</f>
        <v>100000000</v>
      </c>
      <c r="D233" s="44" t="s">
        <v>166</v>
      </c>
      <c r="E233" t="str">
        <f t="shared" si="3"/>
        <v>107Pd</v>
      </c>
      <c r="F233" t="s">
        <v>688</v>
      </c>
      <c r="G233" s="43" t="s">
        <v>50</v>
      </c>
      <c r="H233">
        <v>107</v>
      </c>
    </row>
    <row r="234" spans="1:9">
      <c r="A234" s="43" t="s">
        <v>689</v>
      </c>
      <c r="B234" t="s">
        <v>690</v>
      </c>
      <c r="C234" s="44">
        <f>10^6</f>
        <v>1000000</v>
      </c>
      <c r="D234" s="44">
        <f>2*10^10</f>
        <v>20000000000</v>
      </c>
      <c r="E234" t="str">
        <f t="shared" si="3"/>
        <v>109Pd</v>
      </c>
      <c r="F234" t="s">
        <v>690</v>
      </c>
      <c r="G234" s="43" t="s">
        <v>50</v>
      </c>
      <c r="H234">
        <v>109</v>
      </c>
    </row>
    <row r="235" spans="1:9">
      <c r="A235" s="43" t="s">
        <v>691</v>
      </c>
      <c r="B235" t="s">
        <v>692</v>
      </c>
      <c r="C235" s="44">
        <f>10^5</f>
        <v>100000</v>
      </c>
      <c r="D235" s="44" t="s">
        <v>234</v>
      </c>
      <c r="E235" t="str">
        <f t="shared" si="3"/>
        <v>102Ag</v>
      </c>
      <c r="F235" t="s">
        <v>692</v>
      </c>
      <c r="G235" s="43" t="s">
        <v>51</v>
      </c>
      <c r="H235">
        <v>102</v>
      </c>
    </row>
    <row r="236" spans="1:9">
      <c r="A236" s="43" t="s">
        <v>693</v>
      </c>
      <c r="B236" t="s">
        <v>694</v>
      </c>
      <c r="C236" s="44">
        <f t="shared" ref="C236:C244" si="5">10^6</f>
        <v>1000000</v>
      </c>
      <c r="D236" s="44" t="s">
        <v>234</v>
      </c>
      <c r="E236" t="str">
        <f t="shared" si="3"/>
        <v>103Ag</v>
      </c>
      <c r="F236" t="s">
        <v>694</v>
      </c>
      <c r="G236" s="43" t="s">
        <v>51</v>
      </c>
      <c r="H236">
        <v>103</v>
      </c>
    </row>
    <row r="237" spans="1:9">
      <c r="A237" s="43" t="s">
        <v>695</v>
      </c>
      <c r="B237" t="s">
        <v>696</v>
      </c>
      <c r="C237" s="44">
        <f t="shared" si="5"/>
        <v>1000000</v>
      </c>
      <c r="D237" s="44" t="s">
        <v>234</v>
      </c>
      <c r="E237" t="str">
        <f t="shared" si="3"/>
        <v>104Ag</v>
      </c>
      <c r="F237" t="s">
        <v>696</v>
      </c>
      <c r="G237" s="43" t="s">
        <v>51</v>
      </c>
      <c r="H237">
        <v>104</v>
      </c>
    </row>
    <row r="238" spans="1:9">
      <c r="A238" s="43" t="s">
        <v>697</v>
      </c>
      <c r="B238" t="s">
        <v>698</v>
      </c>
      <c r="C238" s="44">
        <f t="shared" si="5"/>
        <v>1000000</v>
      </c>
      <c r="D238" s="44" t="s">
        <v>234</v>
      </c>
      <c r="E238" t="str">
        <f t="shared" si="3"/>
        <v>104Ag m</v>
      </c>
      <c r="F238" t="s">
        <v>698</v>
      </c>
      <c r="G238" s="43" t="s">
        <v>51</v>
      </c>
      <c r="H238">
        <v>104</v>
      </c>
      <c r="I238" t="s">
        <v>156</v>
      </c>
    </row>
    <row r="239" spans="1:9">
      <c r="A239" s="43" t="s">
        <v>699</v>
      </c>
      <c r="B239" t="s">
        <v>700</v>
      </c>
      <c r="C239" s="44">
        <f t="shared" si="5"/>
        <v>1000000</v>
      </c>
      <c r="D239" s="44">
        <f>2*10^10</f>
        <v>20000000000</v>
      </c>
      <c r="E239" t="str">
        <f t="shared" si="3"/>
        <v>105Ag</v>
      </c>
      <c r="F239" t="s">
        <v>700</v>
      </c>
      <c r="G239" s="43" t="s">
        <v>51</v>
      </c>
      <c r="H239">
        <v>105</v>
      </c>
    </row>
    <row r="240" spans="1:9">
      <c r="A240" s="43" t="s">
        <v>701</v>
      </c>
      <c r="B240" t="s">
        <v>702</v>
      </c>
      <c r="C240" s="44">
        <f t="shared" si="5"/>
        <v>1000000</v>
      </c>
      <c r="D240" s="44" t="s">
        <v>234</v>
      </c>
      <c r="E240" t="str">
        <f t="shared" si="3"/>
        <v>106Ag</v>
      </c>
      <c r="F240" t="s">
        <v>702</v>
      </c>
      <c r="G240" s="43" t="s">
        <v>51</v>
      </c>
      <c r="H240">
        <v>106</v>
      </c>
    </row>
    <row r="241" spans="1:9">
      <c r="A241" s="43" t="s">
        <v>703</v>
      </c>
      <c r="B241" t="s">
        <v>704</v>
      </c>
      <c r="C241" s="44">
        <f t="shared" si="5"/>
        <v>1000000</v>
      </c>
      <c r="D241" s="44" t="s">
        <v>234</v>
      </c>
      <c r="E241" t="str">
        <f t="shared" si="3"/>
        <v>106Ag m</v>
      </c>
      <c r="F241" t="s">
        <v>704</v>
      </c>
      <c r="G241" s="43" t="s">
        <v>51</v>
      </c>
      <c r="H241">
        <v>106</v>
      </c>
      <c r="I241" t="s">
        <v>156</v>
      </c>
    </row>
    <row r="242" spans="1:9">
      <c r="A242" s="43" t="s">
        <v>705</v>
      </c>
      <c r="B242" t="s">
        <v>706</v>
      </c>
      <c r="C242" s="44">
        <f t="shared" si="5"/>
        <v>1000000</v>
      </c>
      <c r="D242" s="44" t="s">
        <v>234</v>
      </c>
      <c r="E242" t="str">
        <f t="shared" si="3"/>
        <v>108Ag m</v>
      </c>
      <c r="F242" t="s">
        <v>706</v>
      </c>
      <c r="G242" s="43" t="s">
        <v>51</v>
      </c>
      <c r="H242">
        <v>108</v>
      </c>
      <c r="I242" t="s">
        <v>156</v>
      </c>
    </row>
    <row r="243" spans="1:9">
      <c r="A243" s="43" t="s">
        <v>707</v>
      </c>
      <c r="B243" t="s">
        <v>708</v>
      </c>
      <c r="C243" s="44">
        <f t="shared" si="5"/>
        <v>1000000</v>
      </c>
      <c r="D243" s="44" t="s">
        <v>234</v>
      </c>
      <c r="E243" t="str">
        <f t="shared" si="3"/>
        <v>110Ag m</v>
      </c>
      <c r="F243" t="s">
        <v>708</v>
      </c>
      <c r="G243" s="43" t="s">
        <v>51</v>
      </c>
      <c r="H243">
        <v>110</v>
      </c>
      <c r="I243" t="s">
        <v>156</v>
      </c>
    </row>
    <row r="244" spans="1:9">
      <c r="A244" s="43" t="s">
        <v>709</v>
      </c>
      <c r="B244" t="s">
        <v>710</v>
      </c>
      <c r="C244" s="44">
        <f t="shared" si="5"/>
        <v>1000000</v>
      </c>
      <c r="D244" s="44">
        <f>2*10^10</f>
        <v>20000000000</v>
      </c>
      <c r="E244" t="str">
        <f t="shared" si="3"/>
        <v>111Ag</v>
      </c>
      <c r="F244" t="s">
        <v>710</v>
      </c>
      <c r="G244" s="43" t="s">
        <v>51</v>
      </c>
      <c r="H244">
        <v>111</v>
      </c>
    </row>
    <row r="245" spans="1:9">
      <c r="A245" s="43" t="s">
        <v>711</v>
      </c>
      <c r="B245" t="s">
        <v>712</v>
      </c>
      <c r="C245" s="44">
        <f>10^5</f>
        <v>100000</v>
      </c>
      <c r="D245" s="44" t="s">
        <v>234</v>
      </c>
      <c r="E245" t="str">
        <f t="shared" si="3"/>
        <v>112Ag</v>
      </c>
      <c r="F245" t="s">
        <v>712</v>
      </c>
      <c r="G245" s="43" t="s">
        <v>51</v>
      </c>
      <c r="H245">
        <v>112</v>
      </c>
    </row>
    <row r="246" spans="1:9">
      <c r="A246" s="43" t="s">
        <v>713</v>
      </c>
      <c r="B246" t="s">
        <v>714</v>
      </c>
      <c r="C246" s="44">
        <f>10^5</f>
        <v>100000</v>
      </c>
      <c r="D246" s="44" t="s">
        <v>234</v>
      </c>
      <c r="E246" t="str">
        <f t="shared" si="3"/>
        <v>115Ag</v>
      </c>
      <c r="F246" t="s">
        <v>714</v>
      </c>
      <c r="G246" s="43" t="s">
        <v>51</v>
      </c>
      <c r="H246">
        <v>115</v>
      </c>
    </row>
    <row r="247" spans="1:9">
      <c r="A247" s="43" t="s">
        <v>715</v>
      </c>
      <c r="B247" t="s">
        <v>716</v>
      </c>
      <c r="C247" s="44">
        <f>10^7</f>
        <v>10000000</v>
      </c>
      <c r="D247" s="44" t="s">
        <v>234</v>
      </c>
      <c r="E247" t="str">
        <f t="shared" si="3"/>
        <v>104Cd</v>
      </c>
      <c r="F247" t="s">
        <v>716</v>
      </c>
      <c r="G247" s="43" t="s">
        <v>52</v>
      </c>
      <c r="H247">
        <v>104</v>
      </c>
    </row>
    <row r="248" spans="1:9">
      <c r="A248" s="43" t="s">
        <v>717</v>
      </c>
      <c r="B248" t="s">
        <v>718</v>
      </c>
      <c r="C248" s="44">
        <f>10^7</f>
        <v>10000000</v>
      </c>
      <c r="D248" s="44" t="s">
        <v>234</v>
      </c>
      <c r="E248" t="str">
        <f t="shared" si="3"/>
        <v>107Cd</v>
      </c>
      <c r="F248" t="s">
        <v>718</v>
      </c>
      <c r="G248" s="43" t="s">
        <v>52</v>
      </c>
      <c r="H248">
        <v>107</v>
      </c>
    </row>
    <row r="249" spans="1:9">
      <c r="A249" s="43" t="s">
        <v>719</v>
      </c>
      <c r="B249" t="s">
        <v>720</v>
      </c>
      <c r="C249" s="44">
        <f t="shared" ref="C249:C257" si="6">10^6</f>
        <v>1000000</v>
      </c>
      <c r="D249" s="44">
        <f>3*10^11</f>
        <v>300000000000</v>
      </c>
      <c r="E249" t="str">
        <f t="shared" si="3"/>
        <v>109Cd</v>
      </c>
      <c r="F249" t="s">
        <v>720</v>
      </c>
      <c r="G249" s="43" t="s">
        <v>52</v>
      </c>
      <c r="H249">
        <v>109</v>
      </c>
    </row>
    <row r="250" spans="1:9">
      <c r="A250" s="43" t="s">
        <v>721</v>
      </c>
      <c r="B250" t="s">
        <v>722</v>
      </c>
      <c r="C250" s="44">
        <f t="shared" si="6"/>
        <v>1000000</v>
      </c>
      <c r="D250" s="44" t="s">
        <v>234</v>
      </c>
      <c r="E250" t="str">
        <f t="shared" si="3"/>
        <v>113Cd</v>
      </c>
      <c r="F250" t="s">
        <v>722</v>
      </c>
      <c r="G250" s="43" t="s">
        <v>52</v>
      </c>
      <c r="H250">
        <v>113</v>
      </c>
    </row>
    <row r="251" spans="1:9">
      <c r="A251" s="43" t="s">
        <v>723</v>
      </c>
      <c r="B251" t="s">
        <v>724</v>
      </c>
      <c r="C251" s="44">
        <f t="shared" si="6"/>
        <v>1000000</v>
      </c>
      <c r="D251" s="44">
        <f>4*10^11</f>
        <v>400000000000</v>
      </c>
      <c r="E251" t="str">
        <f t="shared" si="3"/>
        <v>113Cd m</v>
      </c>
      <c r="F251" t="s">
        <v>724</v>
      </c>
      <c r="G251" s="43" t="s">
        <v>52</v>
      </c>
      <c r="H251">
        <v>113</v>
      </c>
      <c r="I251" t="s">
        <v>156</v>
      </c>
    </row>
    <row r="252" spans="1:9">
      <c r="A252" s="43" t="s">
        <v>725</v>
      </c>
      <c r="B252" t="s">
        <v>726</v>
      </c>
      <c r="C252" s="44">
        <f t="shared" si="6"/>
        <v>1000000</v>
      </c>
      <c r="D252" s="44" t="s">
        <v>234</v>
      </c>
      <c r="E252" t="str">
        <f t="shared" si="3"/>
        <v>115Cd</v>
      </c>
      <c r="F252" t="s">
        <v>726</v>
      </c>
      <c r="G252" s="43" t="s">
        <v>52</v>
      </c>
      <c r="H252">
        <v>115</v>
      </c>
    </row>
    <row r="253" spans="1:9">
      <c r="A253" s="43" t="s">
        <v>727</v>
      </c>
      <c r="B253" t="s">
        <v>728</v>
      </c>
      <c r="C253" s="44">
        <f t="shared" si="6"/>
        <v>1000000</v>
      </c>
      <c r="D253" s="44">
        <f>5*10^9</f>
        <v>5000000000</v>
      </c>
      <c r="E253" t="str">
        <f t="shared" si="3"/>
        <v>115Cd m</v>
      </c>
      <c r="F253" t="s">
        <v>728</v>
      </c>
      <c r="G253" s="43" t="s">
        <v>52</v>
      </c>
      <c r="H253">
        <v>115</v>
      </c>
      <c r="I253" t="s">
        <v>156</v>
      </c>
    </row>
    <row r="254" spans="1:9">
      <c r="A254" s="43" t="s">
        <v>729</v>
      </c>
      <c r="B254" t="s">
        <v>730</v>
      </c>
      <c r="C254" s="44">
        <f t="shared" si="6"/>
        <v>1000000</v>
      </c>
      <c r="D254" s="44" t="s">
        <v>234</v>
      </c>
      <c r="E254" t="str">
        <f t="shared" si="3"/>
        <v>117Cd</v>
      </c>
      <c r="F254" t="s">
        <v>730</v>
      </c>
      <c r="G254" s="43" t="s">
        <v>52</v>
      </c>
      <c r="H254">
        <v>117</v>
      </c>
    </row>
    <row r="255" spans="1:9">
      <c r="A255" s="43" t="s">
        <v>731</v>
      </c>
      <c r="B255" t="s">
        <v>732</v>
      </c>
      <c r="C255" s="44">
        <f t="shared" si="6"/>
        <v>1000000</v>
      </c>
      <c r="D255" s="44" t="s">
        <v>234</v>
      </c>
      <c r="E255" t="str">
        <f t="shared" si="3"/>
        <v>117Cd m</v>
      </c>
      <c r="F255" t="s">
        <v>732</v>
      </c>
      <c r="G255" s="43" t="s">
        <v>52</v>
      </c>
      <c r="H255">
        <v>117</v>
      </c>
      <c r="I255" t="s">
        <v>156</v>
      </c>
    </row>
    <row r="256" spans="1:9">
      <c r="A256" s="43" t="s">
        <v>733</v>
      </c>
      <c r="B256" t="s">
        <v>734</v>
      </c>
      <c r="C256" s="44">
        <f t="shared" si="6"/>
        <v>1000000</v>
      </c>
      <c r="D256" s="44" t="s">
        <v>234</v>
      </c>
      <c r="E256" t="str">
        <f t="shared" si="3"/>
        <v>109In</v>
      </c>
      <c r="F256" t="s">
        <v>734</v>
      </c>
      <c r="G256" s="43" t="s">
        <v>53</v>
      </c>
      <c r="H256">
        <v>109</v>
      </c>
    </row>
    <row r="257" spans="1:9" ht="38.25">
      <c r="A257" s="43" t="s">
        <v>735</v>
      </c>
      <c r="B257" t="s">
        <v>736</v>
      </c>
      <c r="C257" s="44">
        <f t="shared" si="6"/>
        <v>1000000</v>
      </c>
      <c r="D257" s="44" t="s">
        <v>234</v>
      </c>
      <c r="E257" t="str">
        <f t="shared" si="3"/>
        <v>110In (1)</v>
      </c>
      <c r="F257" t="s">
        <v>736</v>
      </c>
      <c r="G257" s="43" t="s">
        <v>53</v>
      </c>
      <c r="H257">
        <v>110</v>
      </c>
      <c r="I257" s="45" t="s">
        <v>163</v>
      </c>
    </row>
    <row r="258" spans="1:9" ht="38.25">
      <c r="A258" s="43" t="s">
        <v>737</v>
      </c>
      <c r="B258" t="s">
        <v>738</v>
      </c>
      <c r="C258" s="44">
        <f>10^5</f>
        <v>100000</v>
      </c>
      <c r="D258" s="44" t="s">
        <v>234</v>
      </c>
      <c r="E258" t="str">
        <f t="shared" si="3"/>
        <v>110In (2)</v>
      </c>
      <c r="F258" t="s">
        <v>738</v>
      </c>
      <c r="G258" s="43" t="s">
        <v>53</v>
      </c>
      <c r="H258">
        <v>110</v>
      </c>
      <c r="I258" s="45" t="s">
        <v>164</v>
      </c>
    </row>
    <row r="259" spans="1:9">
      <c r="A259" s="43" t="s">
        <v>739</v>
      </c>
      <c r="B259" t="s">
        <v>740</v>
      </c>
      <c r="C259" s="44">
        <f>10^6</f>
        <v>1000000</v>
      </c>
      <c r="D259" s="44">
        <f>3*10^10</f>
        <v>30000000000</v>
      </c>
      <c r="E259" t="str">
        <f t="shared" ref="E259:E322" si="7">IF(I259="",CONCATENATE(H259,G259),CONCATENATE(H259,G259," ",I259))</f>
        <v>111In</v>
      </c>
      <c r="F259" t="s">
        <v>740</v>
      </c>
      <c r="G259" s="43" t="s">
        <v>53</v>
      </c>
      <c r="H259">
        <v>111</v>
      </c>
    </row>
    <row r="260" spans="1:9">
      <c r="A260" s="43" t="s">
        <v>741</v>
      </c>
      <c r="B260" t="s">
        <v>742</v>
      </c>
      <c r="C260" s="44">
        <f>10^6</f>
        <v>1000000</v>
      </c>
      <c r="D260" s="44" t="s">
        <v>234</v>
      </c>
      <c r="E260" t="str">
        <f t="shared" si="7"/>
        <v>112In</v>
      </c>
      <c r="F260" t="s">
        <v>742</v>
      </c>
      <c r="G260" s="43" t="s">
        <v>53</v>
      </c>
      <c r="H260">
        <v>112</v>
      </c>
    </row>
    <row r="261" spans="1:9">
      <c r="A261" s="43" t="s">
        <v>743</v>
      </c>
      <c r="B261" t="s">
        <v>744</v>
      </c>
      <c r="C261" s="44">
        <f>10^6</f>
        <v>1000000</v>
      </c>
      <c r="D261" s="44">
        <f>4*10^10</f>
        <v>40000000000</v>
      </c>
      <c r="E261" t="str">
        <f t="shared" si="7"/>
        <v>113In m</v>
      </c>
      <c r="F261" t="s">
        <v>744</v>
      </c>
      <c r="G261" s="43" t="s">
        <v>53</v>
      </c>
      <c r="H261">
        <v>113</v>
      </c>
      <c r="I261" t="s">
        <v>156</v>
      </c>
    </row>
    <row r="262" spans="1:9">
      <c r="A262" s="43" t="s">
        <v>745</v>
      </c>
      <c r="B262" t="s">
        <v>746</v>
      </c>
      <c r="C262" s="44">
        <f>10^5</f>
        <v>100000</v>
      </c>
      <c r="D262" s="44" t="s">
        <v>234</v>
      </c>
      <c r="E262" t="str">
        <f t="shared" si="7"/>
        <v>114In</v>
      </c>
      <c r="F262" t="s">
        <v>746</v>
      </c>
      <c r="G262" s="43" t="s">
        <v>53</v>
      </c>
      <c r="H262">
        <v>114</v>
      </c>
    </row>
    <row r="263" spans="1:9">
      <c r="A263" s="43" t="s">
        <v>747</v>
      </c>
      <c r="B263" t="s">
        <v>748</v>
      </c>
      <c r="C263" s="44">
        <f>10^6</f>
        <v>1000000</v>
      </c>
      <c r="D263" s="44" t="s">
        <v>234</v>
      </c>
      <c r="E263" t="str">
        <f t="shared" si="7"/>
        <v>114In m</v>
      </c>
      <c r="F263" t="s">
        <v>748</v>
      </c>
      <c r="G263" s="43" t="s">
        <v>53</v>
      </c>
      <c r="H263">
        <v>114</v>
      </c>
      <c r="I263" t="s">
        <v>156</v>
      </c>
    </row>
    <row r="264" spans="1:9">
      <c r="A264" s="43" t="s">
        <v>749</v>
      </c>
      <c r="B264" t="s">
        <v>750</v>
      </c>
      <c r="C264" s="44">
        <f>10^5</f>
        <v>100000</v>
      </c>
      <c r="D264" s="44" t="s">
        <v>234</v>
      </c>
      <c r="E264" t="str">
        <f t="shared" si="7"/>
        <v>115In</v>
      </c>
      <c r="F264" t="s">
        <v>750</v>
      </c>
      <c r="G264" s="43" t="s">
        <v>53</v>
      </c>
      <c r="H264">
        <v>115</v>
      </c>
    </row>
    <row r="265" spans="1:9">
      <c r="A265" s="43" t="s">
        <v>751</v>
      </c>
      <c r="B265" t="s">
        <v>752</v>
      </c>
      <c r="C265" s="44">
        <f>10^6</f>
        <v>1000000</v>
      </c>
      <c r="D265" s="44">
        <f>7*10^10</f>
        <v>70000000000</v>
      </c>
      <c r="E265" t="str">
        <f t="shared" si="7"/>
        <v>115In m</v>
      </c>
      <c r="F265" t="s">
        <v>752</v>
      </c>
      <c r="G265" s="43" t="s">
        <v>53</v>
      </c>
      <c r="H265">
        <v>115</v>
      </c>
      <c r="I265" t="s">
        <v>156</v>
      </c>
    </row>
    <row r="266" spans="1:9">
      <c r="A266" s="43" t="s">
        <v>753</v>
      </c>
      <c r="B266" t="s">
        <v>754</v>
      </c>
      <c r="C266" s="44">
        <f>10^5</f>
        <v>100000</v>
      </c>
      <c r="D266" s="44" t="s">
        <v>234</v>
      </c>
      <c r="E266" t="str">
        <f t="shared" si="7"/>
        <v>116In m</v>
      </c>
      <c r="F266" t="s">
        <v>754</v>
      </c>
      <c r="G266" s="43" t="s">
        <v>53</v>
      </c>
      <c r="H266">
        <v>116</v>
      </c>
      <c r="I266" t="s">
        <v>156</v>
      </c>
    </row>
    <row r="267" spans="1:9">
      <c r="A267" s="43" t="s">
        <v>755</v>
      </c>
      <c r="B267" t="s">
        <v>756</v>
      </c>
      <c r="C267" s="44">
        <f>10^6</f>
        <v>1000000</v>
      </c>
      <c r="D267" s="44" t="s">
        <v>234</v>
      </c>
      <c r="E267" t="str">
        <f t="shared" si="7"/>
        <v>117In</v>
      </c>
      <c r="F267" t="s">
        <v>756</v>
      </c>
      <c r="G267" s="43" t="s">
        <v>53</v>
      </c>
      <c r="H267">
        <v>117</v>
      </c>
    </row>
    <row r="268" spans="1:9">
      <c r="A268" s="43" t="s">
        <v>757</v>
      </c>
      <c r="B268" t="s">
        <v>758</v>
      </c>
      <c r="C268" s="44">
        <f>10^6</f>
        <v>1000000</v>
      </c>
      <c r="D268" s="44" t="s">
        <v>234</v>
      </c>
      <c r="E268" t="str">
        <f t="shared" si="7"/>
        <v>117In m</v>
      </c>
      <c r="F268" t="s">
        <v>758</v>
      </c>
      <c r="G268" s="43" t="s">
        <v>53</v>
      </c>
      <c r="H268">
        <v>117</v>
      </c>
      <c r="I268" t="s">
        <v>156</v>
      </c>
    </row>
    <row r="269" spans="1:9">
      <c r="A269" s="43" t="s">
        <v>759</v>
      </c>
      <c r="B269" t="s">
        <v>760</v>
      </c>
      <c r="C269" s="44">
        <f>10^5</f>
        <v>100000</v>
      </c>
      <c r="D269" s="44" t="s">
        <v>234</v>
      </c>
      <c r="E269" t="str">
        <f t="shared" si="7"/>
        <v>119In m</v>
      </c>
      <c r="F269" t="s">
        <v>760</v>
      </c>
      <c r="G269" s="43" t="s">
        <v>53</v>
      </c>
      <c r="H269">
        <v>119</v>
      </c>
      <c r="I269" t="s">
        <v>156</v>
      </c>
    </row>
    <row r="270" spans="1:9">
      <c r="A270" s="43" t="s">
        <v>761</v>
      </c>
      <c r="B270" t="s">
        <v>762</v>
      </c>
      <c r="C270" s="44">
        <f>10^7</f>
        <v>10000000</v>
      </c>
      <c r="D270" s="44" t="s">
        <v>234</v>
      </c>
      <c r="E270" t="str">
        <f t="shared" si="7"/>
        <v>110Sn</v>
      </c>
      <c r="F270" t="s">
        <v>762</v>
      </c>
      <c r="G270" s="43" t="s">
        <v>54</v>
      </c>
      <c r="H270">
        <v>110</v>
      </c>
    </row>
    <row r="271" spans="1:9">
      <c r="A271" s="43" t="s">
        <v>763</v>
      </c>
      <c r="B271" t="s">
        <v>764</v>
      </c>
      <c r="C271" s="44">
        <f>10^6</f>
        <v>1000000</v>
      </c>
      <c r="D271" s="44" t="s">
        <v>234</v>
      </c>
      <c r="E271" t="str">
        <f t="shared" si="7"/>
        <v>111Sn</v>
      </c>
      <c r="F271" t="s">
        <v>764</v>
      </c>
      <c r="G271" s="43" t="s">
        <v>54</v>
      </c>
      <c r="H271">
        <v>111</v>
      </c>
    </row>
    <row r="272" spans="1:9">
      <c r="A272" s="43" t="s">
        <v>765</v>
      </c>
      <c r="B272" t="s">
        <v>766</v>
      </c>
      <c r="C272" s="44">
        <f>10^7</f>
        <v>10000000</v>
      </c>
      <c r="D272" s="44" t="s">
        <v>234</v>
      </c>
      <c r="E272" t="str">
        <f t="shared" si="7"/>
        <v>113Sn</v>
      </c>
      <c r="F272" t="s">
        <v>766</v>
      </c>
      <c r="G272" s="43" t="s">
        <v>54</v>
      </c>
      <c r="H272">
        <v>113</v>
      </c>
    </row>
    <row r="273" spans="1:9">
      <c r="A273" s="43" t="s">
        <v>767</v>
      </c>
      <c r="B273" t="s">
        <v>768</v>
      </c>
      <c r="C273" s="44">
        <f>10^6</f>
        <v>1000000</v>
      </c>
      <c r="D273" s="44">
        <f>7*10^10</f>
        <v>70000000000</v>
      </c>
      <c r="E273" t="str">
        <f t="shared" si="7"/>
        <v>117Sn m</v>
      </c>
      <c r="F273" t="s">
        <v>768</v>
      </c>
      <c r="G273" s="43" t="s">
        <v>54</v>
      </c>
      <c r="H273">
        <v>117</v>
      </c>
      <c r="I273" t="s">
        <v>156</v>
      </c>
    </row>
    <row r="274" spans="1:9">
      <c r="A274" s="43" t="s">
        <v>769</v>
      </c>
      <c r="B274" t="s">
        <v>770</v>
      </c>
      <c r="C274" s="44">
        <f>10^7</f>
        <v>10000000</v>
      </c>
      <c r="D274" s="44">
        <f>4*10^11</f>
        <v>400000000000</v>
      </c>
      <c r="E274" t="str">
        <f t="shared" si="7"/>
        <v>119Sn m</v>
      </c>
      <c r="F274" t="s">
        <v>770</v>
      </c>
      <c r="G274" s="43" t="s">
        <v>54</v>
      </c>
      <c r="H274">
        <v>119</v>
      </c>
      <c r="I274" t="s">
        <v>156</v>
      </c>
    </row>
    <row r="275" spans="1:9">
      <c r="A275" s="43" t="s">
        <v>771</v>
      </c>
      <c r="B275" t="s">
        <v>772</v>
      </c>
      <c r="C275" s="44">
        <f>10^7</f>
        <v>10000000</v>
      </c>
      <c r="D275" s="44" t="s">
        <v>234</v>
      </c>
      <c r="E275" t="str">
        <f t="shared" si="7"/>
        <v>121Sn</v>
      </c>
      <c r="F275" t="s">
        <v>772</v>
      </c>
      <c r="G275" s="43" t="s">
        <v>54</v>
      </c>
      <c r="H275">
        <v>121</v>
      </c>
    </row>
    <row r="276" spans="1:9">
      <c r="A276" s="43" t="s">
        <v>773</v>
      </c>
      <c r="B276" t="s">
        <v>774</v>
      </c>
      <c r="C276" s="44">
        <f>10^7</f>
        <v>10000000</v>
      </c>
      <c r="D276" s="44" t="s">
        <v>234</v>
      </c>
      <c r="E276" t="str">
        <f t="shared" si="7"/>
        <v>121Sn m</v>
      </c>
      <c r="F276" t="s">
        <v>774</v>
      </c>
      <c r="G276" s="43" t="s">
        <v>54</v>
      </c>
      <c r="H276">
        <v>121</v>
      </c>
      <c r="I276" t="s">
        <v>156</v>
      </c>
    </row>
    <row r="277" spans="1:9">
      <c r="A277" s="43" t="s">
        <v>775</v>
      </c>
      <c r="B277" t="s">
        <v>776</v>
      </c>
      <c r="C277" s="44">
        <f>10^6</f>
        <v>1000000</v>
      </c>
      <c r="D277" s="44">
        <f>8*10^9</f>
        <v>8000000000</v>
      </c>
      <c r="E277" t="str">
        <f t="shared" si="7"/>
        <v>123Sn</v>
      </c>
      <c r="F277" t="s">
        <v>776</v>
      </c>
      <c r="G277" s="43" t="s">
        <v>54</v>
      </c>
      <c r="H277">
        <v>123</v>
      </c>
    </row>
    <row r="278" spans="1:9">
      <c r="A278" s="43" t="s">
        <v>777</v>
      </c>
      <c r="B278" t="s">
        <v>778</v>
      </c>
      <c r="C278" s="44">
        <f>10^6</f>
        <v>1000000</v>
      </c>
      <c r="D278" s="44" t="s">
        <v>234</v>
      </c>
      <c r="E278" t="str">
        <f t="shared" si="7"/>
        <v>123Sn m</v>
      </c>
      <c r="F278" t="s">
        <v>778</v>
      </c>
      <c r="G278" s="43" t="s">
        <v>54</v>
      </c>
      <c r="H278">
        <v>123</v>
      </c>
      <c r="I278" t="s">
        <v>156</v>
      </c>
    </row>
    <row r="279" spans="1:9">
      <c r="A279" s="43" t="s">
        <v>779</v>
      </c>
      <c r="B279" t="s">
        <v>780</v>
      </c>
      <c r="C279" s="44">
        <f>10^5</f>
        <v>100000</v>
      </c>
      <c r="D279" s="44">
        <f>4*10^9</f>
        <v>4000000000</v>
      </c>
      <c r="E279" t="str">
        <f t="shared" si="7"/>
        <v>125Sn</v>
      </c>
      <c r="F279" t="s">
        <v>780</v>
      </c>
      <c r="G279" s="43" t="s">
        <v>54</v>
      </c>
      <c r="H279">
        <v>125</v>
      </c>
    </row>
    <row r="280" spans="1:9">
      <c r="A280" s="43" t="s">
        <v>781</v>
      </c>
      <c r="B280" t="s">
        <v>782</v>
      </c>
      <c r="C280" s="44">
        <f>10^5</f>
        <v>100000</v>
      </c>
      <c r="D280" s="44" t="s">
        <v>234</v>
      </c>
      <c r="E280" t="str">
        <f t="shared" si="7"/>
        <v>126Sn</v>
      </c>
      <c r="F280" t="s">
        <v>782</v>
      </c>
      <c r="G280" s="43" t="s">
        <v>54</v>
      </c>
      <c r="H280">
        <v>126</v>
      </c>
    </row>
    <row r="281" spans="1:9">
      <c r="A281" s="43" t="s">
        <v>783</v>
      </c>
      <c r="B281" t="s">
        <v>784</v>
      </c>
      <c r="C281" s="44">
        <f>10^6</f>
        <v>1000000</v>
      </c>
      <c r="D281" s="44" t="s">
        <v>234</v>
      </c>
      <c r="E281" t="str">
        <f t="shared" si="7"/>
        <v>127Sn</v>
      </c>
      <c r="F281" t="s">
        <v>784</v>
      </c>
      <c r="G281" s="43" t="s">
        <v>54</v>
      </c>
      <c r="H281">
        <v>127</v>
      </c>
    </row>
    <row r="282" spans="1:9">
      <c r="A282" s="43" t="s">
        <v>785</v>
      </c>
      <c r="B282" t="s">
        <v>786</v>
      </c>
      <c r="C282" s="44">
        <f>10^6</f>
        <v>1000000</v>
      </c>
      <c r="D282" s="44" t="s">
        <v>234</v>
      </c>
      <c r="E282" t="str">
        <f t="shared" si="7"/>
        <v>128Sn</v>
      </c>
      <c r="F282" t="s">
        <v>786</v>
      </c>
      <c r="G282" s="43" t="s">
        <v>54</v>
      </c>
      <c r="H282">
        <v>128</v>
      </c>
    </row>
    <row r="283" spans="1:9">
      <c r="A283" s="43" t="s">
        <v>787</v>
      </c>
      <c r="B283" t="s">
        <v>788</v>
      </c>
      <c r="C283" s="44">
        <f>10^6</f>
        <v>1000000</v>
      </c>
      <c r="D283" s="44" t="s">
        <v>234</v>
      </c>
      <c r="E283" t="str">
        <f t="shared" si="7"/>
        <v>115Sb</v>
      </c>
      <c r="F283" t="s">
        <v>788</v>
      </c>
      <c r="G283" s="43" t="s">
        <v>55</v>
      </c>
      <c r="H283">
        <v>115</v>
      </c>
    </row>
    <row r="284" spans="1:9">
      <c r="A284" s="43" t="s">
        <v>789</v>
      </c>
      <c r="B284" t="s">
        <v>790</v>
      </c>
      <c r="C284" s="44">
        <f>10^6</f>
        <v>1000000</v>
      </c>
      <c r="D284" s="44" t="s">
        <v>234</v>
      </c>
      <c r="E284" t="str">
        <f t="shared" si="7"/>
        <v>116Sb</v>
      </c>
      <c r="F284" t="s">
        <v>790</v>
      </c>
      <c r="G284" s="43" t="s">
        <v>55</v>
      </c>
      <c r="H284">
        <v>116</v>
      </c>
    </row>
    <row r="285" spans="1:9">
      <c r="A285" s="43" t="s">
        <v>791</v>
      </c>
      <c r="B285" t="s">
        <v>792</v>
      </c>
      <c r="C285" s="44">
        <f>10^5</f>
        <v>100000</v>
      </c>
      <c r="D285" s="44" t="s">
        <v>234</v>
      </c>
      <c r="E285" t="str">
        <f t="shared" si="7"/>
        <v>116Sb m</v>
      </c>
      <c r="F285" t="s">
        <v>792</v>
      </c>
      <c r="G285" s="43" t="s">
        <v>55</v>
      </c>
      <c r="H285">
        <v>116</v>
      </c>
      <c r="I285" t="s">
        <v>156</v>
      </c>
    </row>
    <row r="286" spans="1:9">
      <c r="A286" s="43" t="s">
        <v>793</v>
      </c>
      <c r="B286" t="s">
        <v>794</v>
      </c>
      <c r="C286" s="44">
        <f>10^7</f>
        <v>10000000</v>
      </c>
      <c r="D286" s="44" t="s">
        <v>234</v>
      </c>
      <c r="E286" t="str">
        <f t="shared" si="7"/>
        <v>117Sb</v>
      </c>
      <c r="F286" t="s">
        <v>794</v>
      </c>
      <c r="G286" s="43" t="s">
        <v>55</v>
      </c>
      <c r="H286">
        <v>117</v>
      </c>
    </row>
    <row r="287" spans="1:9">
      <c r="A287" s="43" t="s">
        <v>795</v>
      </c>
      <c r="B287" t="s">
        <v>796</v>
      </c>
      <c r="C287" s="44">
        <f>10^6</f>
        <v>1000000</v>
      </c>
      <c r="D287" s="44" t="s">
        <v>234</v>
      </c>
      <c r="E287" t="str">
        <f t="shared" si="7"/>
        <v>118Sb m</v>
      </c>
      <c r="F287" t="s">
        <v>796</v>
      </c>
      <c r="G287" s="43" t="s">
        <v>55</v>
      </c>
      <c r="H287">
        <v>118</v>
      </c>
      <c r="I287" t="s">
        <v>156</v>
      </c>
    </row>
    <row r="288" spans="1:9">
      <c r="A288" s="43" t="s">
        <v>797</v>
      </c>
      <c r="B288" t="s">
        <v>798</v>
      </c>
      <c r="C288" s="44">
        <f>10^7</f>
        <v>10000000</v>
      </c>
      <c r="D288" s="44" t="s">
        <v>234</v>
      </c>
      <c r="E288" t="str">
        <f t="shared" si="7"/>
        <v>119Sb</v>
      </c>
      <c r="F288" t="s">
        <v>798</v>
      </c>
      <c r="G288" s="43" t="s">
        <v>55</v>
      </c>
      <c r="H288">
        <v>119</v>
      </c>
    </row>
    <row r="289" spans="1:9" ht="38.25">
      <c r="A289" s="43" t="s">
        <v>799</v>
      </c>
      <c r="B289" t="s">
        <v>800</v>
      </c>
      <c r="C289" s="44">
        <f>10^6</f>
        <v>1000000</v>
      </c>
      <c r="D289" s="44" t="s">
        <v>234</v>
      </c>
      <c r="E289" t="str">
        <f t="shared" si="7"/>
        <v>120Sb (1)</v>
      </c>
      <c r="F289" t="s">
        <v>800</v>
      </c>
      <c r="G289" s="43" t="s">
        <v>55</v>
      </c>
      <c r="H289">
        <v>120</v>
      </c>
      <c r="I289" s="45" t="s">
        <v>163</v>
      </c>
    </row>
    <row r="290" spans="1:9" ht="38.25">
      <c r="A290" s="43" t="s">
        <v>801</v>
      </c>
      <c r="B290" t="s">
        <v>802</v>
      </c>
      <c r="C290" s="44">
        <f>10^6</f>
        <v>1000000</v>
      </c>
      <c r="D290" s="44" t="s">
        <v>234</v>
      </c>
      <c r="E290" t="str">
        <f t="shared" si="7"/>
        <v>120Sb (2)</v>
      </c>
      <c r="F290" t="s">
        <v>802</v>
      </c>
      <c r="G290" s="43" t="s">
        <v>55</v>
      </c>
      <c r="H290">
        <v>120</v>
      </c>
      <c r="I290" s="45" t="s">
        <v>164</v>
      </c>
    </row>
    <row r="291" spans="1:9">
      <c r="A291" s="43" t="s">
        <v>803</v>
      </c>
      <c r="B291" t="s">
        <v>804</v>
      </c>
      <c r="C291" s="44">
        <f>10^4</f>
        <v>10000</v>
      </c>
      <c r="D291" s="44">
        <f>4*10^9</f>
        <v>4000000000</v>
      </c>
      <c r="E291" t="str">
        <f t="shared" si="7"/>
        <v>122Sb</v>
      </c>
      <c r="F291" t="s">
        <v>804</v>
      </c>
      <c r="G291" s="43" t="s">
        <v>55</v>
      </c>
      <c r="H291">
        <v>122</v>
      </c>
    </row>
    <row r="292" spans="1:9">
      <c r="A292" s="43" t="s">
        <v>805</v>
      </c>
      <c r="B292" t="s">
        <v>806</v>
      </c>
      <c r="C292" s="44">
        <f>10^6</f>
        <v>1000000</v>
      </c>
      <c r="D292" s="44">
        <f>6*10^9</f>
        <v>6000000000</v>
      </c>
      <c r="E292" t="str">
        <f t="shared" si="7"/>
        <v>124Sb</v>
      </c>
      <c r="F292" t="s">
        <v>806</v>
      </c>
      <c r="G292" s="43" t="s">
        <v>55</v>
      </c>
      <c r="H292">
        <v>124</v>
      </c>
    </row>
    <row r="293" spans="1:9">
      <c r="A293" s="43" t="s">
        <v>807</v>
      </c>
      <c r="B293" t="s">
        <v>808</v>
      </c>
      <c r="C293" s="44">
        <f>10^6</f>
        <v>1000000</v>
      </c>
      <c r="D293" s="44" t="s">
        <v>234</v>
      </c>
      <c r="E293" t="str">
        <f t="shared" si="7"/>
        <v>124Sb m</v>
      </c>
      <c r="F293" t="s">
        <v>808</v>
      </c>
      <c r="G293" s="43" t="s">
        <v>55</v>
      </c>
      <c r="H293">
        <v>124</v>
      </c>
      <c r="I293" t="s">
        <v>156</v>
      </c>
    </row>
    <row r="294" spans="1:9">
      <c r="A294" s="43" t="s">
        <v>809</v>
      </c>
      <c r="B294" t="s">
        <v>810</v>
      </c>
      <c r="C294" s="44">
        <f>10^6</f>
        <v>1000000</v>
      </c>
      <c r="D294" s="44">
        <f>2*10^10</f>
        <v>20000000000</v>
      </c>
      <c r="E294" t="str">
        <f t="shared" si="7"/>
        <v>125Sb</v>
      </c>
      <c r="F294" t="s">
        <v>810</v>
      </c>
      <c r="G294" s="43" t="s">
        <v>55</v>
      </c>
      <c r="H294">
        <v>125</v>
      </c>
    </row>
    <row r="295" spans="1:9">
      <c r="A295" s="43" t="s">
        <v>811</v>
      </c>
      <c r="B295" t="s">
        <v>812</v>
      </c>
      <c r="C295" s="44">
        <f>10^5</f>
        <v>100000</v>
      </c>
      <c r="D295" s="44">
        <f>4*10^9</f>
        <v>4000000000</v>
      </c>
      <c r="E295" t="str">
        <f t="shared" si="7"/>
        <v>126Sb</v>
      </c>
      <c r="F295" t="s">
        <v>812</v>
      </c>
      <c r="G295" s="43" t="s">
        <v>55</v>
      </c>
      <c r="H295">
        <v>126</v>
      </c>
    </row>
    <row r="296" spans="1:9">
      <c r="A296" s="43" t="s">
        <v>813</v>
      </c>
      <c r="B296" t="s">
        <v>814</v>
      </c>
      <c r="C296" s="44">
        <f>10^5</f>
        <v>100000</v>
      </c>
      <c r="D296" s="44" t="s">
        <v>234</v>
      </c>
      <c r="E296" t="str">
        <f t="shared" si="7"/>
        <v>126Sb m</v>
      </c>
      <c r="F296" t="s">
        <v>814</v>
      </c>
      <c r="G296" s="43" t="s">
        <v>55</v>
      </c>
      <c r="H296">
        <v>126</v>
      </c>
      <c r="I296" t="s">
        <v>156</v>
      </c>
    </row>
    <row r="297" spans="1:9">
      <c r="A297" s="43" t="s">
        <v>815</v>
      </c>
      <c r="B297" t="s">
        <v>816</v>
      </c>
      <c r="C297" s="44">
        <f>10^6</f>
        <v>1000000</v>
      </c>
      <c r="D297" s="44" t="s">
        <v>234</v>
      </c>
      <c r="E297" t="str">
        <f t="shared" si="7"/>
        <v>127Sb</v>
      </c>
      <c r="F297" t="s">
        <v>816</v>
      </c>
      <c r="G297" s="43" t="s">
        <v>55</v>
      </c>
      <c r="H297">
        <v>127</v>
      </c>
    </row>
    <row r="298" spans="1:9" ht="38.25">
      <c r="A298" s="43" t="s">
        <v>817</v>
      </c>
      <c r="B298" t="s">
        <v>818</v>
      </c>
      <c r="C298" s="44">
        <f>10^5</f>
        <v>100000</v>
      </c>
      <c r="D298" s="44" t="s">
        <v>234</v>
      </c>
      <c r="E298" t="str">
        <f t="shared" si="7"/>
        <v>128Sb (1)</v>
      </c>
      <c r="F298" t="s">
        <v>818</v>
      </c>
      <c r="G298" s="43" t="s">
        <v>55</v>
      </c>
      <c r="H298">
        <v>128</v>
      </c>
      <c r="I298" s="45" t="s">
        <v>163</v>
      </c>
    </row>
    <row r="299" spans="1:9" ht="38.25">
      <c r="A299" s="43" t="s">
        <v>819</v>
      </c>
      <c r="B299" t="s">
        <v>820</v>
      </c>
      <c r="C299" s="44">
        <f>10^5</f>
        <v>100000</v>
      </c>
      <c r="D299" s="44" t="s">
        <v>234</v>
      </c>
      <c r="E299" t="str">
        <f t="shared" si="7"/>
        <v>128Sb (2)</v>
      </c>
      <c r="F299" t="s">
        <v>820</v>
      </c>
      <c r="G299" s="43" t="s">
        <v>55</v>
      </c>
      <c r="H299">
        <v>128</v>
      </c>
      <c r="I299" s="45" t="s">
        <v>164</v>
      </c>
    </row>
    <row r="300" spans="1:9">
      <c r="A300" s="43" t="s">
        <v>821</v>
      </c>
      <c r="B300" t="s">
        <v>822</v>
      </c>
      <c r="C300" s="44">
        <f>10^6</f>
        <v>1000000</v>
      </c>
      <c r="D300" s="44" t="s">
        <v>234</v>
      </c>
      <c r="E300" t="str">
        <f t="shared" si="7"/>
        <v>129Sb</v>
      </c>
      <c r="F300" t="s">
        <v>822</v>
      </c>
      <c r="G300" s="43" t="s">
        <v>55</v>
      </c>
      <c r="H300">
        <v>129</v>
      </c>
    </row>
    <row r="301" spans="1:9">
      <c r="A301" s="43" t="s">
        <v>823</v>
      </c>
      <c r="B301" t="s">
        <v>824</v>
      </c>
      <c r="C301" s="44">
        <f>10^5</f>
        <v>100000</v>
      </c>
      <c r="D301" s="44" t="s">
        <v>234</v>
      </c>
      <c r="E301" t="str">
        <f t="shared" si="7"/>
        <v>130Sb</v>
      </c>
      <c r="F301" t="s">
        <v>824</v>
      </c>
      <c r="G301" s="43" t="s">
        <v>55</v>
      </c>
      <c r="H301">
        <v>130</v>
      </c>
    </row>
    <row r="302" spans="1:9">
      <c r="A302" s="43" t="s">
        <v>825</v>
      </c>
      <c r="B302" t="s">
        <v>826</v>
      </c>
      <c r="C302" s="44">
        <f>10^6</f>
        <v>1000000</v>
      </c>
      <c r="D302" s="44" t="s">
        <v>234</v>
      </c>
      <c r="E302" t="str">
        <f t="shared" si="7"/>
        <v>131Sb</v>
      </c>
      <c r="F302" t="s">
        <v>826</v>
      </c>
      <c r="G302" s="43" t="s">
        <v>55</v>
      </c>
      <c r="H302">
        <v>131</v>
      </c>
    </row>
    <row r="303" spans="1:9">
      <c r="A303" s="43" t="s">
        <v>827</v>
      </c>
      <c r="B303" t="s">
        <v>828</v>
      </c>
      <c r="C303" s="44">
        <f>10^7</f>
        <v>10000000</v>
      </c>
      <c r="D303" s="44" t="s">
        <v>234</v>
      </c>
      <c r="E303" t="str">
        <f t="shared" si="7"/>
        <v>116Te</v>
      </c>
      <c r="F303" t="s">
        <v>828</v>
      </c>
      <c r="G303" s="43" t="s">
        <v>56</v>
      </c>
      <c r="H303">
        <v>116</v>
      </c>
    </row>
    <row r="304" spans="1:9">
      <c r="A304" s="43" t="s">
        <v>829</v>
      </c>
      <c r="B304" t="s">
        <v>830</v>
      </c>
      <c r="C304" s="44">
        <f>10^6</f>
        <v>1000000</v>
      </c>
      <c r="D304" s="44">
        <f>2*10^10</f>
        <v>20000000000</v>
      </c>
      <c r="E304" t="str">
        <f t="shared" si="7"/>
        <v>121Te</v>
      </c>
      <c r="F304" t="s">
        <v>830</v>
      </c>
      <c r="G304" s="43" t="s">
        <v>56</v>
      </c>
      <c r="H304">
        <v>121</v>
      </c>
    </row>
    <row r="305" spans="1:9">
      <c r="A305" s="43" t="s">
        <v>831</v>
      </c>
      <c r="B305" t="s">
        <v>832</v>
      </c>
      <c r="C305" s="44">
        <f>10^6</f>
        <v>1000000</v>
      </c>
      <c r="D305" s="44">
        <f>5*10^10</f>
        <v>50000000000</v>
      </c>
      <c r="E305" t="str">
        <f t="shared" si="7"/>
        <v>121Te m</v>
      </c>
      <c r="F305" t="s">
        <v>832</v>
      </c>
      <c r="G305" s="43" t="s">
        <v>56</v>
      </c>
      <c r="H305">
        <v>121</v>
      </c>
      <c r="I305" t="s">
        <v>156</v>
      </c>
    </row>
    <row r="306" spans="1:9">
      <c r="A306" s="43" t="s">
        <v>833</v>
      </c>
      <c r="B306" t="s">
        <v>834</v>
      </c>
      <c r="C306" s="44">
        <f>10^6</f>
        <v>1000000</v>
      </c>
      <c r="D306" s="44" t="s">
        <v>234</v>
      </c>
      <c r="E306" t="str">
        <f t="shared" si="7"/>
        <v>123Te</v>
      </c>
      <c r="F306" t="s">
        <v>834</v>
      </c>
      <c r="G306" s="43" t="s">
        <v>56</v>
      </c>
      <c r="H306">
        <v>123</v>
      </c>
    </row>
    <row r="307" spans="1:9">
      <c r="A307" s="43" t="s">
        <v>835</v>
      </c>
      <c r="B307" t="s">
        <v>836</v>
      </c>
      <c r="C307" s="44">
        <f>10^7</f>
        <v>10000000</v>
      </c>
      <c r="D307" s="44">
        <f>8*10^10</f>
        <v>80000000000</v>
      </c>
      <c r="E307" t="str">
        <f t="shared" si="7"/>
        <v>123Te m</v>
      </c>
      <c r="F307" t="s">
        <v>836</v>
      </c>
      <c r="G307" s="43" t="s">
        <v>56</v>
      </c>
      <c r="H307">
        <v>123</v>
      </c>
      <c r="I307" t="s">
        <v>156</v>
      </c>
    </row>
    <row r="308" spans="1:9">
      <c r="A308" s="43" t="s">
        <v>837</v>
      </c>
      <c r="B308" t="s">
        <v>838</v>
      </c>
      <c r="C308" s="44">
        <f>10^7</f>
        <v>10000000</v>
      </c>
      <c r="D308" s="44">
        <f>2*10^11</f>
        <v>200000000000</v>
      </c>
      <c r="E308" t="str">
        <f t="shared" si="7"/>
        <v>125Te m</v>
      </c>
      <c r="F308" t="s">
        <v>838</v>
      </c>
      <c r="G308" s="43" t="s">
        <v>56</v>
      </c>
      <c r="H308">
        <v>125</v>
      </c>
      <c r="I308" t="s">
        <v>156</v>
      </c>
    </row>
    <row r="309" spans="1:9">
      <c r="A309" s="43" t="s">
        <v>839</v>
      </c>
      <c r="B309" t="s">
        <v>840</v>
      </c>
      <c r="C309" s="44">
        <f>10^6</f>
        <v>1000000</v>
      </c>
      <c r="D309" s="44">
        <f>2*10^11</f>
        <v>200000000000</v>
      </c>
      <c r="E309" t="str">
        <f t="shared" si="7"/>
        <v>127Te</v>
      </c>
      <c r="F309" t="s">
        <v>840</v>
      </c>
      <c r="G309" s="43" t="s">
        <v>56</v>
      </c>
      <c r="H309">
        <v>127</v>
      </c>
    </row>
    <row r="310" spans="1:9">
      <c r="A310" s="43" t="s">
        <v>841</v>
      </c>
      <c r="B310" t="s">
        <v>842</v>
      </c>
      <c r="C310" s="44">
        <f>10^7</f>
        <v>10000000</v>
      </c>
      <c r="D310" s="44" t="s">
        <v>234</v>
      </c>
      <c r="E310" t="str">
        <f t="shared" si="7"/>
        <v>127Te m</v>
      </c>
      <c r="F310" t="s">
        <v>842</v>
      </c>
      <c r="G310" s="43" t="s">
        <v>56</v>
      </c>
      <c r="H310">
        <v>127</v>
      </c>
      <c r="I310" t="s">
        <v>156</v>
      </c>
    </row>
    <row r="311" spans="1:9">
      <c r="A311" s="43" t="s">
        <v>843</v>
      </c>
      <c r="B311" t="s">
        <v>844</v>
      </c>
      <c r="C311" s="44">
        <f>10^6</f>
        <v>1000000</v>
      </c>
      <c r="D311" s="44">
        <f>7*10^9</f>
        <v>7000000000</v>
      </c>
      <c r="E311" t="str">
        <f t="shared" si="7"/>
        <v>129Te</v>
      </c>
      <c r="F311" t="s">
        <v>844</v>
      </c>
      <c r="G311" s="43" t="s">
        <v>56</v>
      </c>
      <c r="H311">
        <v>129</v>
      </c>
    </row>
    <row r="312" spans="1:9">
      <c r="A312" s="43" t="s">
        <v>845</v>
      </c>
      <c r="B312" t="s">
        <v>846</v>
      </c>
      <c r="C312" s="44">
        <f>10^6</f>
        <v>1000000</v>
      </c>
      <c r="D312" s="44" t="s">
        <v>234</v>
      </c>
      <c r="E312" t="str">
        <f t="shared" si="7"/>
        <v>129Te m</v>
      </c>
      <c r="F312" t="s">
        <v>846</v>
      </c>
      <c r="G312" s="43" t="s">
        <v>56</v>
      </c>
      <c r="H312">
        <v>129</v>
      </c>
      <c r="I312" t="s">
        <v>156</v>
      </c>
    </row>
    <row r="313" spans="1:9">
      <c r="A313" s="43" t="s">
        <v>847</v>
      </c>
      <c r="B313" t="s">
        <v>848</v>
      </c>
      <c r="C313" s="44">
        <f>10^5</f>
        <v>100000</v>
      </c>
      <c r="D313" s="44" t="s">
        <v>234</v>
      </c>
      <c r="E313" t="str">
        <f t="shared" si="7"/>
        <v>131Te</v>
      </c>
      <c r="F313" t="s">
        <v>848</v>
      </c>
      <c r="G313" s="43" t="s">
        <v>56</v>
      </c>
      <c r="H313">
        <v>131</v>
      </c>
    </row>
    <row r="314" spans="1:9">
      <c r="A314" s="43" t="s">
        <v>849</v>
      </c>
      <c r="B314" t="s">
        <v>850</v>
      </c>
      <c r="C314" s="44">
        <f>10^6</f>
        <v>1000000</v>
      </c>
      <c r="D314" s="44" t="s">
        <v>234</v>
      </c>
      <c r="E314" t="str">
        <f t="shared" si="7"/>
        <v>131Te m</v>
      </c>
      <c r="F314" t="s">
        <v>850</v>
      </c>
      <c r="G314" s="43" t="s">
        <v>56</v>
      </c>
      <c r="H314">
        <v>131</v>
      </c>
      <c r="I314" t="s">
        <v>156</v>
      </c>
    </row>
    <row r="315" spans="1:9">
      <c r="A315" s="43" t="s">
        <v>851</v>
      </c>
      <c r="B315" t="s">
        <v>852</v>
      </c>
      <c r="C315" s="44">
        <f>10^7</f>
        <v>10000000</v>
      </c>
      <c r="D315" s="44" t="s">
        <v>234</v>
      </c>
      <c r="E315" t="str">
        <f t="shared" si="7"/>
        <v>132Te</v>
      </c>
      <c r="F315" t="s">
        <v>852</v>
      </c>
      <c r="G315" s="43" t="s">
        <v>56</v>
      </c>
      <c r="H315">
        <v>132</v>
      </c>
    </row>
    <row r="316" spans="1:9">
      <c r="A316" s="43" t="s">
        <v>853</v>
      </c>
      <c r="B316" t="s">
        <v>854</v>
      </c>
      <c r="C316" s="44">
        <f>10^5</f>
        <v>100000</v>
      </c>
      <c r="D316" s="44" t="s">
        <v>234</v>
      </c>
      <c r="E316" t="str">
        <f t="shared" si="7"/>
        <v>133Te</v>
      </c>
      <c r="F316" t="s">
        <v>854</v>
      </c>
      <c r="G316" s="43" t="s">
        <v>56</v>
      </c>
      <c r="H316">
        <v>133</v>
      </c>
    </row>
    <row r="317" spans="1:9">
      <c r="A317" s="43" t="s">
        <v>855</v>
      </c>
      <c r="B317" t="s">
        <v>856</v>
      </c>
      <c r="C317" s="44">
        <f>10^5</f>
        <v>100000</v>
      </c>
      <c r="D317" s="44" t="s">
        <v>234</v>
      </c>
      <c r="E317" t="str">
        <f t="shared" si="7"/>
        <v>133Te m</v>
      </c>
      <c r="F317" t="s">
        <v>856</v>
      </c>
      <c r="G317" s="43" t="s">
        <v>56</v>
      </c>
      <c r="H317">
        <v>133</v>
      </c>
      <c r="I317" t="s">
        <v>156</v>
      </c>
    </row>
    <row r="318" spans="1:9">
      <c r="A318" s="43" t="s">
        <v>857</v>
      </c>
      <c r="B318" t="s">
        <v>858</v>
      </c>
      <c r="C318" s="44">
        <f>10^6</f>
        <v>1000000</v>
      </c>
      <c r="D318" s="44" t="s">
        <v>234</v>
      </c>
      <c r="E318" t="str">
        <f t="shared" si="7"/>
        <v>134Te</v>
      </c>
      <c r="F318" t="s">
        <v>858</v>
      </c>
      <c r="G318" s="43" t="s">
        <v>56</v>
      </c>
      <c r="H318">
        <v>134</v>
      </c>
    </row>
    <row r="319" spans="1:9">
      <c r="A319" s="43" t="s">
        <v>859</v>
      </c>
      <c r="B319" t="s">
        <v>860</v>
      </c>
      <c r="C319" s="44">
        <f>10^5</f>
        <v>100000</v>
      </c>
      <c r="D319" s="44" t="s">
        <v>234</v>
      </c>
      <c r="E319" t="str">
        <f t="shared" si="7"/>
        <v>120I</v>
      </c>
      <c r="F319" t="s">
        <v>860</v>
      </c>
      <c r="G319" s="43" t="s">
        <v>57</v>
      </c>
      <c r="H319">
        <v>120</v>
      </c>
    </row>
    <row r="320" spans="1:9">
      <c r="A320" s="43" t="s">
        <v>861</v>
      </c>
      <c r="B320" t="s">
        <v>862</v>
      </c>
      <c r="C320" s="44">
        <f>10^5</f>
        <v>100000</v>
      </c>
      <c r="D320" s="44" t="s">
        <v>234</v>
      </c>
      <c r="E320" t="str">
        <f t="shared" si="7"/>
        <v>120I m</v>
      </c>
      <c r="F320" t="s">
        <v>862</v>
      </c>
      <c r="G320" s="43" t="s">
        <v>57</v>
      </c>
      <c r="H320">
        <v>120</v>
      </c>
      <c r="I320" t="s">
        <v>156</v>
      </c>
    </row>
    <row r="321" spans="1:9">
      <c r="A321" s="43" t="s">
        <v>863</v>
      </c>
      <c r="B321" t="s">
        <v>864</v>
      </c>
      <c r="C321" s="44">
        <f>10^6</f>
        <v>1000000</v>
      </c>
      <c r="D321" s="44" t="s">
        <v>234</v>
      </c>
      <c r="E321" t="str">
        <f t="shared" si="7"/>
        <v>121I</v>
      </c>
      <c r="F321" t="s">
        <v>864</v>
      </c>
      <c r="G321" s="43" t="s">
        <v>57</v>
      </c>
      <c r="H321">
        <v>121</v>
      </c>
    </row>
    <row r="322" spans="1:9">
      <c r="A322" s="43" t="s">
        <v>865</v>
      </c>
      <c r="B322" t="s">
        <v>866</v>
      </c>
      <c r="C322" s="44">
        <f>10^7</f>
        <v>10000000</v>
      </c>
      <c r="D322" s="44">
        <f>6*10^10</f>
        <v>60000000000</v>
      </c>
      <c r="E322" t="str">
        <f t="shared" si="7"/>
        <v>123I</v>
      </c>
      <c r="F322" t="s">
        <v>866</v>
      </c>
      <c r="G322" s="43" t="s">
        <v>57</v>
      </c>
      <c r="H322">
        <v>123</v>
      </c>
    </row>
    <row r="323" spans="1:9">
      <c r="A323" s="43" t="s">
        <v>867</v>
      </c>
      <c r="B323" t="s">
        <v>868</v>
      </c>
      <c r="C323" s="44">
        <f>10^6</f>
        <v>1000000</v>
      </c>
      <c r="D323" s="44">
        <f>1*10^10</f>
        <v>10000000000</v>
      </c>
      <c r="E323" t="str">
        <f t="shared" ref="E323:E386" si="8">IF(I323="",CONCATENATE(H323,G323),CONCATENATE(H323,G323," ",I323))</f>
        <v>124I</v>
      </c>
      <c r="F323" t="s">
        <v>868</v>
      </c>
      <c r="G323" s="43" t="s">
        <v>57</v>
      </c>
      <c r="H323">
        <v>124</v>
      </c>
    </row>
    <row r="324" spans="1:9">
      <c r="A324" s="43" t="s">
        <v>869</v>
      </c>
      <c r="B324" t="s">
        <v>870</v>
      </c>
      <c r="C324" s="44">
        <f>10^6</f>
        <v>1000000</v>
      </c>
      <c r="D324" s="44">
        <f>2*10^11</f>
        <v>200000000000</v>
      </c>
      <c r="E324" t="str">
        <f t="shared" si="8"/>
        <v>125I</v>
      </c>
      <c r="F324" t="s">
        <v>870</v>
      </c>
      <c r="G324" s="43" t="s">
        <v>57</v>
      </c>
      <c r="H324">
        <v>125</v>
      </c>
    </row>
    <row r="325" spans="1:9">
      <c r="A325" s="43" t="s">
        <v>871</v>
      </c>
      <c r="B325" t="s">
        <v>872</v>
      </c>
      <c r="C325" s="44">
        <f>10^6</f>
        <v>1000000</v>
      </c>
      <c r="D325" s="44">
        <f>2*10^10</f>
        <v>20000000000</v>
      </c>
      <c r="E325" t="str">
        <f t="shared" si="8"/>
        <v>126I</v>
      </c>
      <c r="F325" t="s">
        <v>872</v>
      </c>
      <c r="G325" s="43" t="s">
        <v>57</v>
      </c>
      <c r="H325">
        <v>126</v>
      </c>
    </row>
    <row r="326" spans="1:9">
      <c r="A326" s="43" t="s">
        <v>873</v>
      </c>
      <c r="B326" t="s">
        <v>874</v>
      </c>
      <c r="C326" s="44">
        <f>10^5</f>
        <v>100000</v>
      </c>
      <c r="D326" s="44" t="s">
        <v>234</v>
      </c>
      <c r="E326" t="str">
        <f t="shared" si="8"/>
        <v>128I</v>
      </c>
      <c r="F326" t="s">
        <v>874</v>
      </c>
      <c r="G326" s="43" t="s">
        <v>57</v>
      </c>
      <c r="H326">
        <v>128</v>
      </c>
    </row>
    <row r="327" spans="1:9">
      <c r="A327" s="43" t="s">
        <v>875</v>
      </c>
      <c r="B327" t="s">
        <v>876</v>
      </c>
      <c r="C327" s="44">
        <f>10^5</f>
        <v>100000</v>
      </c>
      <c r="D327" s="44" t="s">
        <v>166</v>
      </c>
      <c r="E327" t="str">
        <f t="shared" si="8"/>
        <v>129I</v>
      </c>
      <c r="F327" t="s">
        <v>876</v>
      </c>
      <c r="G327" s="43" t="s">
        <v>57</v>
      </c>
      <c r="H327">
        <v>129</v>
      </c>
    </row>
    <row r="328" spans="1:9">
      <c r="A328" s="43" t="s">
        <v>877</v>
      </c>
      <c r="B328" t="s">
        <v>878</v>
      </c>
      <c r="C328" s="44">
        <f>10^6</f>
        <v>1000000</v>
      </c>
      <c r="D328" s="44" t="s">
        <v>234</v>
      </c>
      <c r="E328" t="str">
        <f t="shared" si="8"/>
        <v>130I</v>
      </c>
      <c r="F328" t="s">
        <v>878</v>
      </c>
      <c r="G328" s="43" t="s">
        <v>57</v>
      </c>
      <c r="H328">
        <v>130</v>
      </c>
    </row>
    <row r="329" spans="1:9">
      <c r="A329" s="43" t="s">
        <v>879</v>
      </c>
      <c r="B329" t="s">
        <v>880</v>
      </c>
      <c r="C329" s="44">
        <f>10^6</f>
        <v>1000000</v>
      </c>
      <c r="D329" s="44">
        <f>3*10^10</f>
        <v>30000000000</v>
      </c>
      <c r="E329" t="str">
        <f t="shared" si="8"/>
        <v>131I</v>
      </c>
      <c r="F329" t="s">
        <v>880</v>
      </c>
      <c r="G329" s="43" t="s">
        <v>57</v>
      </c>
      <c r="H329">
        <v>131</v>
      </c>
    </row>
    <row r="330" spans="1:9">
      <c r="A330" s="43" t="s">
        <v>881</v>
      </c>
      <c r="B330" t="s">
        <v>882</v>
      </c>
      <c r="C330" s="44">
        <f>10^5</f>
        <v>100000</v>
      </c>
      <c r="D330" s="44">
        <f>4*10^9</f>
        <v>4000000000</v>
      </c>
      <c r="E330" t="str">
        <f t="shared" si="8"/>
        <v>132I</v>
      </c>
      <c r="F330" t="s">
        <v>882</v>
      </c>
      <c r="G330" s="43" t="s">
        <v>57</v>
      </c>
      <c r="H330">
        <v>132</v>
      </c>
    </row>
    <row r="331" spans="1:9">
      <c r="A331" s="43" t="s">
        <v>883</v>
      </c>
      <c r="B331" t="s">
        <v>884</v>
      </c>
      <c r="C331" s="44">
        <f>10^6</f>
        <v>1000000</v>
      </c>
      <c r="D331" s="44" t="s">
        <v>234</v>
      </c>
      <c r="E331" t="str">
        <f t="shared" si="8"/>
        <v>132I m</v>
      </c>
      <c r="F331" t="s">
        <v>884</v>
      </c>
      <c r="G331" s="43" t="s">
        <v>57</v>
      </c>
      <c r="H331">
        <v>132</v>
      </c>
      <c r="I331" t="s">
        <v>156</v>
      </c>
    </row>
    <row r="332" spans="1:9">
      <c r="A332" s="43" t="s">
        <v>885</v>
      </c>
      <c r="B332" t="s">
        <v>886</v>
      </c>
      <c r="C332" s="44">
        <f>10^6</f>
        <v>1000000</v>
      </c>
      <c r="D332" s="44">
        <f>7*10^9</f>
        <v>7000000000</v>
      </c>
      <c r="E332" t="str">
        <f t="shared" si="8"/>
        <v>133I</v>
      </c>
      <c r="F332" t="s">
        <v>886</v>
      </c>
      <c r="G332" s="43" t="s">
        <v>57</v>
      </c>
      <c r="H332">
        <v>133</v>
      </c>
    </row>
    <row r="333" spans="1:9">
      <c r="A333" s="43" t="s">
        <v>887</v>
      </c>
      <c r="B333" t="s">
        <v>888</v>
      </c>
      <c r="C333" s="44">
        <f>10^5</f>
        <v>100000</v>
      </c>
      <c r="D333" s="44">
        <f>3*10^9</f>
        <v>3000000000</v>
      </c>
      <c r="E333" t="str">
        <f t="shared" si="8"/>
        <v>134I</v>
      </c>
      <c r="F333" t="s">
        <v>888</v>
      </c>
      <c r="G333" s="43" t="s">
        <v>57</v>
      </c>
      <c r="H333">
        <v>134</v>
      </c>
    </row>
    <row r="334" spans="1:9">
      <c r="A334" s="43" t="s">
        <v>889</v>
      </c>
      <c r="B334" t="s">
        <v>890</v>
      </c>
      <c r="C334" s="44">
        <f>10^6</f>
        <v>1000000</v>
      </c>
      <c r="D334" s="44" t="s">
        <v>234</v>
      </c>
      <c r="E334" t="str">
        <f t="shared" si="8"/>
        <v>135I</v>
      </c>
      <c r="F334" t="s">
        <v>890</v>
      </c>
      <c r="G334" s="43" t="s">
        <v>57</v>
      </c>
      <c r="H334">
        <v>135</v>
      </c>
    </row>
    <row r="335" spans="1:9">
      <c r="A335" s="43" t="s">
        <v>891</v>
      </c>
      <c r="B335" t="s">
        <v>892</v>
      </c>
      <c r="C335" s="44">
        <f>10^9</f>
        <v>1000000000</v>
      </c>
      <c r="D335" s="44" t="s">
        <v>234</v>
      </c>
      <c r="E335" t="str">
        <f t="shared" si="8"/>
        <v>120Xe</v>
      </c>
      <c r="F335" t="s">
        <v>892</v>
      </c>
      <c r="G335" s="43" t="s">
        <v>58</v>
      </c>
      <c r="H335">
        <v>120</v>
      </c>
    </row>
    <row r="336" spans="1:9">
      <c r="A336" s="43" t="s">
        <v>893</v>
      </c>
      <c r="B336" t="s">
        <v>894</v>
      </c>
      <c r="C336" s="44">
        <f>10^9</f>
        <v>1000000000</v>
      </c>
      <c r="D336" s="44" t="s">
        <v>234</v>
      </c>
      <c r="E336" t="str">
        <f t="shared" si="8"/>
        <v>121Xe</v>
      </c>
      <c r="F336" t="s">
        <v>894</v>
      </c>
      <c r="G336" s="43" t="s">
        <v>58</v>
      </c>
      <c r="H336">
        <v>121</v>
      </c>
    </row>
    <row r="337" spans="1:9">
      <c r="A337" s="43" t="s">
        <v>895</v>
      </c>
      <c r="B337" t="s">
        <v>896</v>
      </c>
      <c r="C337" s="44">
        <f>10^9</f>
        <v>1000000000</v>
      </c>
      <c r="D337" s="44" t="s">
        <v>234</v>
      </c>
      <c r="E337" t="str">
        <f t="shared" si="8"/>
        <v>122Xe</v>
      </c>
      <c r="F337" t="s">
        <v>896</v>
      </c>
      <c r="G337" s="43" t="s">
        <v>58</v>
      </c>
      <c r="H337">
        <v>122</v>
      </c>
    </row>
    <row r="338" spans="1:9">
      <c r="A338" s="43" t="s">
        <v>897</v>
      </c>
      <c r="B338" t="s">
        <v>898</v>
      </c>
      <c r="C338" s="44">
        <f>10^9</f>
        <v>1000000000</v>
      </c>
      <c r="D338" s="44">
        <f>2*10^10</f>
        <v>20000000000</v>
      </c>
      <c r="E338" t="str">
        <f t="shared" si="8"/>
        <v>123Xe</v>
      </c>
      <c r="F338" t="s">
        <v>898</v>
      </c>
      <c r="G338" s="43" t="s">
        <v>58</v>
      </c>
      <c r="H338">
        <v>123</v>
      </c>
    </row>
    <row r="339" spans="1:9">
      <c r="A339" s="43" t="s">
        <v>899</v>
      </c>
      <c r="B339" t="s">
        <v>900</v>
      </c>
      <c r="C339" s="44">
        <f>10^9</f>
        <v>1000000000</v>
      </c>
      <c r="D339" s="44" t="s">
        <v>234</v>
      </c>
      <c r="E339" t="str">
        <f t="shared" si="8"/>
        <v>125Xe</v>
      </c>
      <c r="F339" t="s">
        <v>900</v>
      </c>
      <c r="G339" s="43" t="s">
        <v>58</v>
      </c>
      <c r="H339">
        <v>125</v>
      </c>
    </row>
    <row r="340" spans="1:9">
      <c r="A340" s="43" t="s">
        <v>901</v>
      </c>
      <c r="B340" t="s">
        <v>902</v>
      </c>
      <c r="C340" s="44">
        <f>10^5</f>
        <v>100000</v>
      </c>
      <c r="D340" s="44">
        <f>4*10^10</f>
        <v>40000000000</v>
      </c>
      <c r="E340" t="str">
        <f t="shared" si="8"/>
        <v>127Xe</v>
      </c>
      <c r="F340" t="s">
        <v>902</v>
      </c>
      <c r="G340" s="43" t="s">
        <v>58</v>
      </c>
      <c r="H340">
        <v>127</v>
      </c>
    </row>
    <row r="341" spans="1:9">
      <c r="A341" s="43" t="s">
        <v>903</v>
      </c>
      <c r="B341" t="s">
        <v>904</v>
      </c>
      <c r="C341" s="44">
        <f>10^4</f>
        <v>10000</v>
      </c>
      <c r="D341" s="44" t="s">
        <v>234</v>
      </c>
      <c r="E341" t="str">
        <f t="shared" si="8"/>
        <v>129Xe m</v>
      </c>
      <c r="F341" t="s">
        <v>904</v>
      </c>
      <c r="G341" s="43" t="s">
        <v>58</v>
      </c>
      <c r="H341">
        <v>129</v>
      </c>
      <c r="I341" t="s">
        <v>156</v>
      </c>
    </row>
    <row r="342" spans="1:9">
      <c r="A342" s="43" t="s">
        <v>905</v>
      </c>
      <c r="B342" t="s">
        <v>906</v>
      </c>
      <c r="C342" s="44">
        <f>10^4</f>
        <v>10000</v>
      </c>
      <c r="D342" s="44">
        <f>4*10^11</f>
        <v>400000000000</v>
      </c>
      <c r="E342" t="str">
        <f t="shared" si="8"/>
        <v>131Xe m</v>
      </c>
      <c r="F342" t="s">
        <v>906</v>
      </c>
      <c r="G342" s="43" t="s">
        <v>58</v>
      </c>
      <c r="H342">
        <v>131</v>
      </c>
      <c r="I342" t="s">
        <v>156</v>
      </c>
    </row>
    <row r="343" spans="1:9">
      <c r="A343" s="43" t="s">
        <v>907</v>
      </c>
      <c r="B343" t="s">
        <v>908</v>
      </c>
      <c r="C343" s="44">
        <f>10^4</f>
        <v>10000</v>
      </c>
      <c r="D343" s="44">
        <f>2*10^11</f>
        <v>200000000000</v>
      </c>
      <c r="E343" t="str">
        <f t="shared" si="8"/>
        <v>133Xe</v>
      </c>
      <c r="F343" t="s">
        <v>908</v>
      </c>
      <c r="G343" s="43" t="s">
        <v>58</v>
      </c>
      <c r="H343">
        <v>133</v>
      </c>
    </row>
    <row r="344" spans="1:9">
      <c r="A344" s="43" t="s">
        <v>909</v>
      </c>
      <c r="B344" t="s">
        <v>910</v>
      </c>
      <c r="C344" s="44">
        <f>10^4</f>
        <v>10000</v>
      </c>
      <c r="D344" s="44" t="s">
        <v>234</v>
      </c>
      <c r="E344" t="str">
        <f t="shared" si="8"/>
        <v>133Xe m</v>
      </c>
      <c r="F344" t="s">
        <v>910</v>
      </c>
      <c r="G344" s="43" t="s">
        <v>58</v>
      </c>
      <c r="H344">
        <v>133</v>
      </c>
      <c r="I344" t="s">
        <v>156</v>
      </c>
    </row>
    <row r="345" spans="1:9">
      <c r="A345" s="43" t="s">
        <v>911</v>
      </c>
      <c r="B345" t="s">
        <v>912</v>
      </c>
      <c r="C345" s="44">
        <f>10^10</f>
        <v>10000000000</v>
      </c>
      <c r="D345" s="44">
        <f>3*10^10</f>
        <v>30000000000</v>
      </c>
      <c r="E345" t="str">
        <f t="shared" si="8"/>
        <v>135Xe</v>
      </c>
      <c r="F345" t="s">
        <v>912</v>
      </c>
      <c r="G345" s="43" t="s">
        <v>58</v>
      </c>
      <c r="H345">
        <v>135</v>
      </c>
    </row>
    <row r="346" spans="1:9">
      <c r="A346" s="43" t="s">
        <v>913</v>
      </c>
      <c r="B346" t="s">
        <v>914</v>
      </c>
      <c r="C346" s="44">
        <f>10^9</f>
        <v>1000000000</v>
      </c>
      <c r="D346" s="44" t="s">
        <v>234</v>
      </c>
      <c r="E346" t="str">
        <f t="shared" si="8"/>
        <v>135Xe m</v>
      </c>
      <c r="F346" t="s">
        <v>914</v>
      </c>
      <c r="G346" s="43" t="s">
        <v>58</v>
      </c>
      <c r="H346">
        <v>135</v>
      </c>
      <c r="I346" t="s">
        <v>156</v>
      </c>
    </row>
    <row r="347" spans="1:9">
      <c r="A347" s="43" t="s">
        <v>915</v>
      </c>
      <c r="B347" t="s">
        <v>916</v>
      </c>
      <c r="C347" s="44">
        <f>10^9</f>
        <v>1000000000</v>
      </c>
      <c r="D347" s="44" t="s">
        <v>234</v>
      </c>
      <c r="E347" t="str">
        <f t="shared" si="8"/>
        <v>138Xe</v>
      </c>
      <c r="F347" t="s">
        <v>916</v>
      </c>
      <c r="G347" s="43" t="s">
        <v>58</v>
      </c>
      <c r="H347">
        <v>138</v>
      </c>
    </row>
    <row r="348" spans="1:9">
      <c r="A348" s="43" t="s">
        <v>917</v>
      </c>
      <c r="B348" t="s">
        <v>918</v>
      </c>
      <c r="C348" s="44">
        <f>10^4</f>
        <v>10000</v>
      </c>
      <c r="D348" s="44" t="s">
        <v>234</v>
      </c>
      <c r="E348" t="str">
        <f t="shared" si="8"/>
        <v>125Cs</v>
      </c>
      <c r="F348" t="s">
        <v>918</v>
      </c>
      <c r="G348" s="43" t="s">
        <v>59</v>
      </c>
      <c r="H348">
        <v>125</v>
      </c>
    </row>
    <row r="349" spans="1:9">
      <c r="A349" s="43" t="s">
        <v>919</v>
      </c>
      <c r="B349" t="s">
        <v>920</v>
      </c>
      <c r="C349" s="44">
        <f>10^5</f>
        <v>100000</v>
      </c>
      <c r="D349" s="44" t="s">
        <v>234</v>
      </c>
      <c r="E349" t="str">
        <f t="shared" si="8"/>
        <v>127Cs</v>
      </c>
      <c r="F349" t="s">
        <v>920</v>
      </c>
      <c r="G349" s="43" t="s">
        <v>59</v>
      </c>
      <c r="H349">
        <v>127</v>
      </c>
    </row>
    <row r="350" spans="1:9">
      <c r="A350" s="43" t="s">
        <v>921</v>
      </c>
      <c r="B350" t="s">
        <v>922</v>
      </c>
      <c r="C350" s="44">
        <f>10^5</f>
        <v>100000</v>
      </c>
      <c r="D350" s="44">
        <f>4*10^10</f>
        <v>40000000000</v>
      </c>
      <c r="E350" t="str">
        <f t="shared" si="8"/>
        <v>129Cs</v>
      </c>
      <c r="F350" t="s">
        <v>922</v>
      </c>
      <c r="G350" s="43" t="s">
        <v>59</v>
      </c>
      <c r="H350">
        <v>129</v>
      </c>
    </row>
    <row r="351" spans="1:9">
      <c r="A351" s="43" t="s">
        <v>923</v>
      </c>
      <c r="B351" t="s">
        <v>924</v>
      </c>
      <c r="C351" s="44">
        <f>10^6</f>
        <v>1000000</v>
      </c>
      <c r="D351" s="44" t="s">
        <v>234</v>
      </c>
      <c r="E351" t="str">
        <f t="shared" si="8"/>
        <v>130Cs</v>
      </c>
      <c r="F351" t="s">
        <v>924</v>
      </c>
      <c r="G351" s="43" t="s">
        <v>59</v>
      </c>
      <c r="H351">
        <v>130</v>
      </c>
    </row>
    <row r="352" spans="1:9">
      <c r="A352" s="43" t="s">
        <v>925</v>
      </c>
      <c r="B352" t="s">
        <v>926</v>
      </c>
      <c r="C352" s="44">
        <f>10^6</f>
        <v>1000000</v>
      </c>
      <c r="D352" s="44">
        <f>3*10^11</f>
        <v>300000000000</v>
      </c>
      <c r="E352" t="str">
        <f t="shared" si="8"/>
        <v>131Cs</v>
      </c>
      <c r="F352" t="s">
        <v>926</v>
      </c>
      <c r="G352" s="43" t="s">
        <v>59</v>
      </c>
      <c r="H352">
        <v>131</v>
      </c>
    </row>
    <row r="353" spans="1:9">
      <c r="A353" s="43" t="s">
        <v>927</v>
      </c>
      <c r="B353" t="s">
        <v>928</v>
      </c>
      <c r="C353" s="44">
        <f>10^5</f>
        <v>100000</v>
      </c>
      <c r="D353" s="44">
        <f>1*10^10</f>
        <v>10000000000</v>
      </c>
      <c r="E353" t="str">
        <f t="shared" si="8"/>
        <v>132Cs</v>
      </c>
      <c r="F353" t="s">
        <v>928</v>
      </c>
      <c r="G353" s="43" t="s">
        <v>59</v>
      </c>
      <c r="H353">
        <v>132</v>
      </c>
    </row>
    <row r="354" spans="1:9">
      <c r="A354" s="43" t="s">
        <v>929</v>
      </c>
      <c r="B354" t="s">
        <v>930</v>
      </c>
      <c r="C354" s="44">
        <f>10^4</f>
        <v>10000</v>
      </c>
      <c r="D354" s="44">
        <f>7*10^9</f>
        <v>7000000000</v>
      </c>
      <c r="E354" t="str">
        <f t="shared" si="8"/>
        <v>134Cs</v>
      </c>
      <c r="F354" t="s">
        <v>930</v>
      </c>
      <c r="G354" s="43" t="s">
        <v>59</v>
      </c>
      <c r="H354">
        <v>134</v>
      </c>
    </row>
    <row r="355" spans="1:9">
      <c r="A355" s="43" t="s">
        <v>931</v>
      </c>
      <c r="B355" t="s">
        <v>932</v>
      </c>
      <c r="C355" s="44">
        <f>10^5</f>
        <v>100000</v>
      </c>
      <c r="D355" s="44">
        <f>4*10^11</f>
        <v>400000000000</v>
      </c>
      <c r="E355" t="str">
        <f t="shared" si="8"/>
        <v>134Cs m</v>
      </c>
      <c r="F355" t="s">
        <v>932</v>
      </c>
      <c r="G355" s="43" t="s">
        <v>59</v>
      </c>
      <c r="H355">
        <v>134</v>
      </c>
      <c r="I355" t="s">
        <v>156</v>
      </c>
    </row>
    <row r="356" spans="1:9">
      <c r="A356" s="43" t="s">
        <v>933</v>
      </c>
      <c r="B356" t="s">
        <v>934</v>
      </c>
      <c r="C356" s="44">
        <f>10^7</f>
        <v>10000000</v>
      </c>
      <c r="D356" s="44">
        <f>4*10^11</f>
        <v>400000000000</v>
      </c>
      <c r="E356" t="str">
        <f t="shared" si="8"/>
        <v>135Cs</v>
      </c>
      <c r="F356" t="s">
        <v>934</v>
      </c>
      <c r="G356" s="43" t="s">
        <v>59</v>
      </c>
      <c r="H356">
        <v>135</v>
      </c>
    </row>
    <row r="357" spans="1:9">
      <c r="A357" s="43" t="s">
        <v>935</v>
      </c>
      <c r="B357" t="s">
        <v>936</v>
      </c>
      <c r="C357" s="44">
        <f>10^6</f>
        <v>1000000</v>
      </c>
      <c r="D357" s="44" t="s">
        <v>234</v>
      </c>
      <c r="E357" t="str">
        <f t="shared" si="8"/>
        <v>135Cs m</v>
      </c>
      <c r="F357" t="s">
        <v>936</v>
      </c>
      <c r="G357" s="43" t="s">
        <v>59</v>
      </c>
      <c r="H357">
        <v>135</v>
      </c>
      <c r="I357" t="s">
        <v>156</v>
      </c>
    </row>
    <row r="358" spans="1:9">
      <c r="A358" s="43" t="s">
        <v>937</v>
      </c>
      <c r="B358" t="s">
        <v>938</v>
      </c>
      <c r="C358" s="44">
        <f>10^5</f>
        <v>100000</v>
      </c>
      <c r="D358" s="44">
        <f>5*10^9</f>
        <v>5000000000</v>
      </c>
      <c r="E358" t="str">
        <f t="shared" si="8"/>
        <v>136Cs</v>
      </c>
      <c r="F358" t="s">
        <v>938</v>
      </c>
      <c r="G358" s="43" t="s">
        <v>59</v>
      </c>
      <c r="H358">
        <v>136</v>
      </c>
    </row>
    <row r="359" spans="1:9">
      <c r="A359" s="43" t="s">
        <v>939</v>
      </c>
      <c r="B359" t="s">
        <v>940</v>
      </c>
      <c r="C359" s="44">
        <f>10^4</f>
        <v>10000</v>
      </c>
      <c r="D359" s="44" t="s">
        <v>234</v>
      </c>
      <c r="E359" t="str">
        <f t="shared" si="8"/>
        <v>137Cs</v>
      </c>
      <c r="F359" t="s">
        <v>940</v>
      </c>
      <c r="G359" s="43" t="s">
        <v>59</v>
      </c>
      <c r="H359">
        <v>137</v>
      </c>
    </row>
    <row r="360" spans="1:9">
      <c r="A360" s="43" t="s">
        <v>941</v>
      </c>
      <c r="B360" t="s">
        <v>942</v>
      </c>
      <c r="C360" s="44">
        <f>10^4</f>
        <v>10000</v>
      </c>
      <c r="D360" s="44" t="s">
        <v>234</v>
      </c>
      <c r="E360" t="str">
        <f t="shared" si="8"/>
        <v>138Cs</v>
      </c>
      <c r="F360" t="s">
        <v>942</v>
      </c>
      <c r="G360" s="43" t="s">
        <v>59</v>
      </c>
      <c r="H360">
        <v>138</v>
      </c>
    </row>
    <row r="361" spans="1:9">
      <c r="A361" s="43" t="s">
        <v>943</v>
      </c>
      <c r="B361" t="s">
        <v>944</v>
      </c>
      <c r="C361" s="44">
        <f>10^7</f>
        <v>10000000</v>
      </c>
      <c r="D361" s="44" t="s">
        <v>234</v>
      </c>
      <c r="E361" t="str">
        <f t="shared" si="8"/>
        <v>126Ba</v>
      </c>
      <c r="F361" t="s">
        <v>944</v>
      </c>
      <c r="G361" s="43" t="s">
        <v>60</v>
      </c>
      <c r="H361">
        <v>126</v>
      </c>
    </row>
    <row r="362" spans="1:9">
      <c r="A362" s="43" t="s">
        <v>945</v>
      </c>
      <c r="B362" t="s">
        <v>946</v>
      </c>
      <c r="C362" s="44">
        <f>10^7</f>
        <v>10000000</v>
      </c>
      <c r="D362" s="44" t="s">
        <v>234</v>
      </c>
      <c r="E362" t="str">
        <f t="shared" si="8"/>
        <v>128Ba</v>
      </c>
      <c r="F362" t="s">
        <v>946</v>
      </c>
      <c r="G362" s="43" t="s">
        <v>60</v>
      </c>
      <c r="H362">
        <v>128</v>
      </c>
    </row>
    <row r="363" spans="1:9">
      <c r="A363" s="43" t="s">
        <v>947</v>
      </c>
      <c r="B363" t="s">
        <v>948</v>
      </c>
      <c r="C363" s="44">
        <f>10^6</f>
        <v>1000000</v>
      </c>
      <c r="D363" s="44" t="s">
        <v>234</v>
      </c>
      <c r="E363" t="str">
        <f t="shared" si="8"/>
        <v>131Ba</v>
      </c>
      <c r="F363" t="s">
        <v>948</v>
      </c>
      <c r="G363" s="43" t="s">
        <v>60</v>
      </c>
      <c r="H363">
        <v>131</v>
      </c>
    </row>
    <row r="364" spans="1:9">
      <c r="A364" s="43" t="s">
        <v>949</v>
      </c>
      <c r="B364" t="s">
        <v>950</v>
      </c>
      <c r="C364" s="44">
        <f>10^7</f>
        <v>10000000</v>
      </c>
      <c r="D364" s="44" t="s">
        <v>234</v>
      </c>
      <c r="E364" t="str">
        <f t="shared" si="8"/>
        <v>131Ba m</v>
      </c>
      <c r="F364" t="s">
        <v>950</v>
      </c>
      <c r="G364" s="43" t="s">
        <v>60</v>
      </c>
      <c r="H364">
        <v>131</v>
      </c>
      <c r="I364" t="s">
        <v>156</v>
      </c>
    </row>
    <row r="365" spans="1:9">
      <c r="A365" s="43" t="s">
        <v>951</v>
      </c>
      <c r="B365" t="s">
        <v>952</v>
      </c>
      <c r="C365" s="44">
        <f>10^6</f>
        <v>1000000</v>
      </c>
      <c r="D365" s="44">
        <f>3*10^10</f>
        <v>30000000000</v>
      </c>
      <c r="E365" t="str">
        <f t="shared" si="8"/>
        <v>133Ba</v>
      </c>
      <c r="F365" t="s">
        <v>952</v>
      </c>
      <c r="G365" s="43" t="s">
        <v>60</v>
      </c>
      <c r="H365">
        <v>133</v>
      </c>
    </row>
    <row r="366" spans="1:9">
      <c r="A366" s="43" t="s">
        <v>953</v>
      </c>
      <c r="B366" t="s">
        <v>954</v>
      </c>
      <c r="C366" s="44">
        <f>10^6</f>
        <v>1000000</v>
      </c>
      <c r="D366" s="44">
        <f>2*10^11</f>
        <v>200000000000</v>
      </c>
      <c r="E366" t="str">
        <f t="shared" si="8"/>
        <v>133Ba m</v>
      </c>
      <c r="F366" t="s">
        <v>954</v>
      </c>
      <c r="G366" s="43" t="s">
        <v>60</v>
      </c>
      <c r="H366">
        <v>133</v>
      </c>
      <c r="I366" t="s">
        <v>156</v>
      </c>
    </row>
    <row r="367" spans="1:9">
      <c r="A367" s="43" t="s">
        <v>955</v>
      </c>
      <c r="B367" t="s">
        <v>956</v>
      </c>
      <c r="C367" s="44">
        <f>10^6</f>
        <v>1000000</v>
      </c>
      <c r="D367" s="44" t="s">
        <v>234</v>
      </c>
      <c r="E367" t="str">
        <f t="shared" si="8"/>
        <v>135Ba m</v>
      </c>
      <c r="F367" t="s">
        <v>956</v>
      </c>
      <c r="G367" s="43" t="s">
        <v>60</v>
      </c>
      <c r="H367">
        <v>135</v>
      </c>
      <c r="I367" t="s">
        <v>156</v>
      </c>
    </row>
    <row r="368" spans="1:9">
      <c r="A368" s="43" t="s">
        <v>957</v>
      </c>
      <c r="B368" t="s">
        <v>958</v>
      </c>
      <c r="C368" s="44">
        <f>10^6</f>
        <v>1000000</v>
      </c>
      <c r="D368" s="44" t="s">
        <v>234</v>
      </c>
      <c r="E368" t="str">
        <f t="shared" si="8"/>
        <v>137Ba m</v>
      </c>
      <c r="F368" t="s">
        <v>958</v>
      </c>
      <c r="G368" s="43" t="s">
        <v>60</v>
      </c>
      <c r="H368">
        <v>137</v>
      </c>
      <c r="I368" t="s">
        <v>156</v>
      </c>
    </row>
    <row r="369" spans="1:8">
      <c r="A369" s="43" t="s">
        <v>959</v>
      </c>
      <c r="B369" t="s">
        <v>960</v>
      </c>
      <c r="C369" s="44">
        <f>10^5</f>
        <v>100000</v>
      </c>
      <c r="D369" s="44" t="s">
        <v>234</v>
      </c>
      <c r="E369" t="str">
        <f t="shared" si="8"/>
        <v>139Ba</v>
      </c>
      <c r="F369" t="s">
        <v>960</v>
      </c>
      <c r="G369" s="43" t="s">
        <v>60</v>
      </c>
      <c r="H369">
        <v>139</v>
      </c>
    </row>
    <row r="370" spans="1:8">
      <c r="A370" s="43" t="s">
        <v>961</v>
      </c>
      <c r="B370" t="s">
        <v>962</v>
      </c>
      <c r="C370" s="44">
        <f>10^5</f>
        <v>100000</v>
      </c>
      <c r="D370" s="44" t="s">
        <v>234</v>
      </c>
      <c r="E370" t="str">
        <f t="shared" si="8"/>
        <v>140Ba</v>
      </c>
      <c r="F370" t="s">
        <v>962</v>
      </c>
      <c r="G370" s="43" t="s">
        <v>60</v>
      </c>
      <c r="H370">
        <v>140</v>
      </c>
    </row>
    <row r="371" spans="1:8">
      <c r="A371" s="43" t="s">
        <v>963</v>
      </c>
      <c r="B371" t="s">
        <v>964</v>
      </c>
      <c r="C371" s="44">
        <f>10^5</f>
        <v>100000</v>
      </c>
      <c r="D371" s="44" t="s">
        <v>234</v>
      </c>
      <c r="E371" t="str">
        <f t="shared" si="8"/>
        <v>141Ba</v>
      </c>
      <c r="F371" t="s">
        <v>964</v>
      </c>
      <c r="G371" s="43" t="s">
        <v>60</v>
      </c>
      <c r="H371">
        <v>141</v>
      </c>
    </row>
    <row r="372" spans="1:8">
      <c r="A372" s="43" t="s">
        <v>965</v>
      </c>
      <c r="B372" t="s">
        <v>966</v>
      </c>
      <c r="C372" s="44">
        <f>10^6</f>
        <v>1000000</v>
      </c>
      <c r="D372" s="44" t="s">
        <v>234</v>
      </c>
      <c r="E372" t="str">
        <f t="shared" si="8"/>
        <v>142Ba</v>
      </c>
      <c r="F372" t="s">
        <v>966</v>
      </c>
      <c r="G372" s="43" t="s">
        <v>60</v>
      </c>
      <c r="H372">
        <v>142</v>
      </c>
    </row>
    <row r="373" spans="1:8">
      <c r="A373" s="43" t="s">
        <v>967</v>
      </c>
      <c r="B373" t="s">
        <v>968</v>
      </c>
      <c r="C373" s="44">
        <f>10^6</f>
        <v>1000000</v>
      </c>
      <c r="D373" s="44" t="s">
        <v>234</v>
      </c>
      <c r="E373" t="str">
        <f t="shared" si="8"/>
        <v>131La</v>
      </c>
      <c r="F373" t="s">
        <v>968</v>
      </c>
      <c r="G373" s="43" t="s">
        <v>61</v>
      </c>
      <c r="H373">
        <v>131</v>
      </c>
    </row>
    <row r="374" spans="1:8">
      <c r="A374" s="43" t="s">
        <v>969</v>
      </c>
      <c r="B374" t="s">
        <v>970</v>
      </c>
      <c r="C374" s="44">
        <f>10^6</f>
        <v>1000000</v>
      </c>
      <c r="D374" s="44" t="s">
        <v>234</v>
      </c>
      <c r="E374" t="str">
        <f t="shared" si="8"/>
        <v>132La</v>
      </c>
      <c r="F374" t="s">
        <v>970</v>
      </c>
      <c r="G374" s="43" t="s">
        <v>61</v>
      </c>
      <c r="H374">
        <v>132</v>
      </c>
    </row>
    <row r="375" spans="1:8">
      <c r="A375" s="43" t="s">
        <v>971</v>
      </c>
      <c r="B375" t="s">
        <v>972</v>
      </c>
      <c r="C375" s="44">
        <f>10^7</f>
        <v>10000000</v>
      </c>
      <c r="D375" s="44" t="s">
        <v>234</v>
      </c>
      <c r="E375" t="str">
        <f t="shared" si="8"/>
        <v>135La</v>
      </c>
      <c r="F375" t="s">
        <v>972</v>
      </c>
      <c r="G375" s="43" t="s">
        <v>61</v>
      </c>
      <c r="H375">
        <v>135</v>
      </c>
    </row>
    <row r="376" spans="1:8">
      <c r="A376" s="43" t="s">
        <v>973</v>
      </c>
      <c r="B376" t="s">
        <v>974</v>
      </c>
      <c r="C376" s="44">
        <f>10^7</f>
        <v>10000000</v>
      </c>
      <c r="D376" s="44">
        <f>3*10^11</f>
        <v>300000000000</v>
      </c>
      <c r="E376" t="str">
        <f t="shared" si="8"/>
        <v>137La</v>
      </c>
      <c r="F376" t="s">
        <v>974</v>
      </c>
      <c r="G376" s="43" t="s">
        <v>61</v>
      </c>
      <c r="H376">
        <v>137</v>
      </c>
    </row>
    <row r="377" spans="1:8">
      <c r="A377" s="43" t="s">
        <v>975</v>
      </c>
      <c r="B377" t="s">
        <v>976</v>
      </c>
      <c r="C377" s="44">
        <f>10^6</f>
        <v>1000000</v>
      </c>
      <c r="D377" s="44" t="s">
        <v>234</v>
      </c>
      <c r="E377" t="str">
        <f t="shared" si="8"/>
        <v>138La</v>
      </c>
      <c r="F377" t="s">
        <v>976</v>
      </c>
      <c r="G377" s="43" t="s">
        <v>61</v>
      </c>
      <c r="H377">
        <v>138</v>
      </c>
    </row>
    <row r="378" spans="1:8">
      <c r="A378" s="43" t="s">
        <v>977</v>
      </c>
      <c r="B378" t="s">
        <v>978</v>
      </c>
      <c r="C378" s="44">
        <f>10^5</f>
        <v>100000</v>
      </c>
      <c r="D378" s="44">
        <f>4*10^9</f>
        <v>4000000000</v>
      </c>
      <c r="E378" t="str">
        <f t="shared" si="8"/>
        <v>140La</v>
      </c>
      <c r="F378" t="s">
        <v>978</v>
      </c>
      <c r="G378" s="43" t="s">
        <v>61</v>
      </c>
      <c r="H378">
        <v>140</v>
      </c>
    </row>
    <row r="379" spans="1:8">
      <c r="A379" s="43" t="s">
        <v>979</v>
      </c>
      <c r="B379" t="s">
        <v>980</v>
      </c>
      <c r="C379" s="44">
        <f>10^5</f>
        <v>100000</v>
      </c>
      <c r="D379" s="46" t="s">
        <v>234</v>
      </c>
      <c r="E379" t="str">
        <f t="shared" si="8"/>
        <v>141La</v>
      </c>
      <c r="F379" t="s">
        <v>980</v>
      </c>
      <c r="G379" s="43" t="s">
        <v>61</v>
      </c>
      <c r="H379">
        <v>141</v>
      </c>
    </row>
    <row r="380" spans="1:8">
      <c r="A380" s="43" t="s">
        <v>981</v>
      </c>
      <c r="B380" t="s">
        <v>982</v>
      </c>
      <c r="C380" s="44">
        <f>10^5</f>
        <v>100000</v>
      </c>
      <c r="D380" s="46" t="s">
        <v>234</v>
      </c>
      <c r="E380" t="str">
        <f t="shared" si="8"/>
        <v>142La</v>
      </c>
      <c r="F380" t="s">
        <v>982</v>
      </c>
      <c r="G380" s="43" t="s">
        <v>61</v>
      </c>
      <c r="H380">
        <v>142</v>
      </c>
    </row>
    <row r="381" spans="1:8">
      <c r="A381" s="43" t="s">
        <v>983</v>
      </c>
      <c r="B381" t="s">
        <v>984</v>
      </c>
      <c r="C381" s="44">
        <f>10^5</f>
        <v>100000</v>
      </c>
      <c r="D381" s="46" t="s">
        <v>234</v>
      </c>
      <c r="E381" t="str">
        <f t="shared" si="8"/>
        <v>143La</v>
      </c>
      <c r="F381" t="s">
        <v>984</v>
      </c>
      <c r="G381" s="43" t="s">
        <v>61</v>
      </c>
      <c r="H381">
        <v>143</v>
      </c>
    </row>
    <row r="382" spans="1:8">
      <c r="A382" s="43" t="s">
        <v>985</v>
      </c>
      <c r="B382" t="s">
        <v>986</v>
      </c>
      <c r="C382" s="44">
        <f>10^7</f>
        <v>10000000</v>
      </c>
      <c r="D382" s="46" t="s">
        <v>234</v>
      </c>
      <c r="E382" t="str">
        <f t="shared" si="8"/>
        <v>134Ce</v>
      </c>
      <c r="F382" t="s">
        <v>986</v>
      </c>
      <c r="G382" s="43" t="s">
        <v>62</v>
      </c>
      <c r="H382">
        <v>134</v>
      </c>
    </row>
    <row r="383" spans="1:8">
      <c r="A383" s="43" t="s">
        <v>987</v>
      </c>
      <c r="B383" t="s">
        <v>988</v>
      </c>
      <c r="C383" s="44">
        <f>10^6</f>
        <v>1000000</v>
      </c>
      <c r="D383" s="46" t="s">
        <v>234</v>
      </c>
      <c r="E383" t="str">
        <f t="shared" si="8"/>
        <v>135Ce</v>
      </c>
      <c r="F383" t="s">
        <v>988</v>
      </c>
      <c r="G383" s="43" t="s">
        <v>62</v>
      </c>
      <c r="H383">
        <v>135</v>
      </c>
    </row>
    <row r="384" spans="1:8">
      <c r="A384" s="43" t="s">
        <v>989</v>
      </c>
      <c r="B384" t="s">
        <v>990</v>
      </c>
      <c r="C384" s="44">
        <f>10^7</f>
        <v>10000000</v>
      </c>
      <c r="D384" s="46" t="s">
        <v>234</v>
      </c>
      <c r="E384" t="str">
        <f t="shared" si="8"/>
        <v>137Ce</v>
      </c>
      <c r="F384" t="s">
        <v>990</v>
      </c>
      <c r="G384" s="43" t="s">
        <v>62</v>
      </c>
      <c r="H384">
        <v>137</v>
      </c>
    </row>
    <row r="385" spans="1:9">
      <c r="A385" s="43" t="s">
        <v>991</v>
      </c>
      <c r="B385" t="s">
        <v>992</v>
      </c>
      <c r="C385" s="44">
        <f>10^6</f>
        <v>1000000</v>
      </c>
      <c r="D385" s="46" t="s">
        <v>234</v>
      </c>
      <c r="E385" t="str">
        <f t="shared" si="8"/>
        <v>137Ce m</v>
      </c>
      <c r="F385" t="s">
        <v>992</v>
      </c>
      <c r="G385" s="43" t="s">
        <v>62</v>
      </c>
      <c r="H385">
        <v>137</v>
      </c>
      <c r="I385" t="s">
        <v>156</v>
      </c>
    </row>
    <row r="386" spans="1:9">
      <c r="A386" s="43" t="s">
        <v>993</v>
      </c>
      <c r="B386" t="s">
        <v>994</v>
      </c>
      <c r="C386" s="44">
        <f>10^6</f>
        <v>1000000</v>
      </c>
      <c r="D386" s="46">
        <f>7*10^10</f>
        <v>70000000000</v>
      </c>
      <c r="E386" t="str">
        <f t="shared" si="8"/>
        <v>139Ce</v>
      </c>
      <c r="F386" t="s">
        <v>994</v>
      </c>
      <c r="G386" s="43" t="s">
        <v>62</v>
      </c>
      <c r="H386">
        <v>139</v>
      </c>
    </row>
    <row r="387" spans="1:9">
      <c r="A387" s="43" t="s">
        <v>995</v>
      </c>
      <c r="B387" t="s">
        <v>996</v>
      </c>
      <c r="C387" s="44">
        <f>10^7</f>
        <v>10000000</v>
      </c>
      <c r="D387" s="46">
        <f>2*10^11</f>
        <v>200000000000</v>
      </c>
      <c r="E387" t="str">
        <f t="shared" ref="E387:E450" si="9">IF(I387="",CONCATENATE(H387,G387),CONCATENATE(H387,G387," ",I387))</f>
        <v>141Ce</v>
      </c>
      <c r="F387" t="s">
        <v>996</v>
      </c>
      <c r="G387" s="43" t="s">
        <v>62</v>
      </c>
      <c r="H387">
        <v>141</v>
      </c>
    </row>
    <row r="388" spans="1:9">
      <c r="A388" s="43" t="s">
        <v>997</v>
      </c>
      <c r="B388" t="s">
        <v>998</v>
      </c>
      <c r="C388" s="44">
        <f>10^6</f>
        <v>1000000</v>
      </c>
      <c r="D388" s="46">
        <f>9*10^9</f>
        <v>9000000000</v>
      </c>
      <c r="E388" t="str">
        <f t="shared" si="9"/>
        <v>143Ce</v>
      </c>
      <c r="F388" t="s">
        <v>998</v>
      </c>
      <c r="G388" s="43" t="s">
        <v>62</v>
      </c>
      <c r="H388">
        <v>143</v>
      </c>
    </row>
    <row r="389" spans="1:9">
      <c r="A389" s="43" t="s">
        <v>999</v>
      </c>
      <c r="B389" t="s">
        <v>1000</v>
      </c>
      <c r="C389" s="44">
        <f>10^5</f>
        <v>100000</v>
      </c>
      <c r="D389" s="46" t="s">
        <v>234</v>
      </c>
      <c r="E389" t="str">
        <f t="shared" si="9"/>
        <v>144Ce</v>
      </c>
      <c r="F389" t="s">
        <v>1000</v>
      </c>
      <c r="G389" s="43" t="s">
        <v>62</v>
      </c>
      <c r="H389">
        <v>144</v>
      </c>
    </row>
    <row r="390" spans="1:9">
      <c r="A390" s="43" t="s">
        <v>1001</v>
      </c>
      <c r="B390" t="s">
        <v>1002</v>
      </c>
      <c r="C390" s="44">
        <f>10^5</f>
        <v>100000</v>
      </c>
      <c r="D390" s="46" t="s">
        <v>234</v>
      </c>
      <c r="E390" t="str">
        <f t="shared" si="9"/>
        <v>136Pr</v>
      </c>
      <c r="F390" t="s">
        <v>1002</v>
      </c>
      <c r="G390" s="43" t="s">
        <v>63</v>
      </c>
      <c r="H390">
        <v>136</v>
      </c>
    </row>
    <row r="391" spans="1:9">
      <c r="A391" s="43" t="s">
        <v>1003</v>
      </c>
      <c r="B391" t="s">
        <v>1004</v>
      </c>
      <c r="C391" s="44">
        <f>10^6</f>
        <v>1000000</v>
      </c>
      <c r="D391" s="46" t="s">
        <v>234</v>
      </c>
      <c r="E391" t="str">
        <f t="shared" si="9"/>
        <v>137Pr</v>
      </c>
      <c r="F391" t="s">
        <v>1004</v>
      </c>
      <c r="G391" s="43" t="s">
        <v>63</v>
      </c>
      <c r="H391">
        <v>137</v>
      </c>
    </row>
    <row r="392" spans="1:9">
      <c r="A392" s="43" t="s">
        <v>1005</v>
      </c>
      <c r="B392" t="s">
        <v>1006</v>
      </c>
      <c r="C392" s="44">
        <f>10^6</f>
        <v>1000000</v>
      </c>
      <c r="D392" s="46" t="s">
        <v>234</v>
      </c>
      <c r="E392" t="str">
        <f t="shared" si="9"/>
        <v>138Pr m</v>
      </c>
      <c r="F392" t="s">
        <v>1006</v>
      </c>
      <c r="G392" s="43" t="s">
        <v>63</v>
      </c>
      <c r="H392">
        <v>138</v>
      </c>
      <c r="I392" t="s">
        <v>156</v>
      </c>
    </row>
    <row r="393" spans="1:9">
      <c r="A393" s="43" t="s">
        <v>1007</v>
      </c>
      <c r="B393" t="s">
        <v>1008</v>
      </c>
      <c r="C393" s="44">
        <f>10^7</f>
        <v>10000000</v>
      </c>
      <c r="D393" s="46" t="s">
        <v>234</v>
      </c>
      <c r="E393" t="str">
        <f t="shared" si="9"/>
        <v>139Pr</v>
      </c>
      <c r="F393" t="s">
        <v>1008</v>
      </c>
      <c r="G393" s="43" t="s">
        <v>63</v>
      </c>
      <c r="H393">
        <v>139</v>
      </c>
    </row>
    <row r="394" spans="1:9">
      <c r="A394" s="43" t="s">
        <v>1009</v>
      </c>
      <c r="B394" t="s">
        <v>1010</v>
      </c>
      <c r="C394" s="44">
        <f>10^5</f>
        <v>100000</v>
      </c>
      <c r="D394" s="46">
        <f>4*10^9</f>
        <v>4000000000</v>
      </c>
      <c r="E394" t="str">
        <f t="shared" si="9"/>
        <v>142Pr</v>
      </c>
      <c r="F394" t="s">
        <v>1010</v>
      </c>
      <c r="G394" s="43" t="s">
        <v>63</v>
      </c>
      <c r="H394">
        <v>142</v>
      </c>
    </row>
    <row r="395" spans="1:9">
      <c r="A395" s="43" t="s">
        <v>1011</v>
      </c>
      <c r="B395" t="s">
        <v>1012</v>
      </c>
      <c r="C395" s="44">
        <f>10^9</f>
        <v>1000000000</v>
      </c>
      <c r="D395" s="46" t="s">
        <v>234</v>
      </c>
      <c r="E395" t="str">
        <f t="shared" si="9"/>
        <v>142Pr m</v>
      </c>
      <c r="F395" t="s">
        <v>1012</v>
      </c>
      <c r="G395" s="43" t="s">
        <v>63</v>
      </c>
      <c r="H395">
        <v>142</v>
      </c>
      <c r="I395" t="s">
        <v>156</v>
      </c>
    </row>
    <row r="396" spans="1:9">
      <c r="A396" s="43" t="s">
        <v>1013</v>
      </c>
      <c r="B396" t="s">
        <v>1014</v>
      </c>
      <c r="C396" s="44">
        <f>10^6</f>
        <v>1000000</v>
      </c>
      <c r="D396" s="46">
        <f>3*10^10</f>
        <v>30000000000</v>
      </c>
      <c r="E396" t="str">
        <f t="shared" si="9"/>
        <v>143Pr</v>
      </c>
      <c r="F396" t="s">
        <v>1014</v>
      </c>
      <c r="G396" s="43" t="s">
        <v>63</v>
      </c>
      <c r="H396">
        <v>143</v>
      </c>
    </row>
    <row r="397" spans="1:9">
      <c r="A397" s="43" t="s">
        <v>1015</v>
      </c>
      <c r="B397" t="s">
        <v>1016</v>
      </c>
      <c r="C397" s="44">
        <f>10^5</f>
        <v>100000</v>
      </c>
      <c r="D397" s="46" t="s">
        <v>234</v>
      </c>
      <c r="E397" t="str">
        <f t="shared" si="9"/>
        <v>144Pr</v>
      </c>
      <c r="F397" t="s">
        <v>1016</v>
      </c>
      <c r="G397" s="43" t="s">
        <v>63</v>
      </c>
      <c r="H397">
        <v>144</v>
      </c>
    </row>
    <row r="398" spans="1:9">
      <c r="A398" s="43" t="s">
        <v>1017</v>
      </c>
      <c r="B398" t="s">
        <v>1018</v>
      </c>
      <c r="C398" s="44">
        <f>10^5</f>
        <v>100000</v>
      </c>
      <c r="D398" s="46" t="s">
        <v>234</v>
      </c>
      <c r="E398" t="str">
        <f t="shared" si="9"/>
        <v>145Pr</v>
      </c>
      <c r="F398" t="s">
        <v>1018</v>
      </c>
      <c r="G398" s="43" t="s">
        <v>63</v>
      </c>
      <c r="H398">
        <v>145</v>
      </c>
    </row>
    <row r="399" spans="1:9">
      <c r="A399" s="43" t="s">
        <v>1019</v>
      </c>
      <c r="B399" t="s">
        <v>1020</v>
      </c>
      <c r="C399" s="44">
        <f>10^5</f>
        <v>100000</v>
      </c>
      <c r="D399" s="46" t="s">
        <v>234</v>
      </c>
      <c r="E399" t="str">
        <f t="shared" si="9"/>
        <v>147Pr</v>
      </c>
      <c r="F399" t="s">
        <v>1020</v>
      </c>
      <c r="G399" s="43" t="s">
        <v>63</v>
      </c>
      <c r="H399">
        <v>147</v>
      </c>
    </row>
    <row r="400" spans="1:9">
      <c r="A400" s="43" t="s">
        <v>1021</v>
      </c>
      <c r="B400" t="s">
        <v>1022</v>
      </c>
      <c r="C400" s="44">
        <f>10^6</f>
        <v>1000000</v>
      </c>
      <c r="D400" s="46" t="s">
        <v>234</v>
      </c>
      <c r="E400" t="str">
        <f t="shared" si="9"/>
        <v>136Nd</v>
      </c>
      <c r="F400" t="s">
        <v>1022</v>
      </c>
      <c r="G400" s="43" t="s">
        <v>64</v>
      </c>
      <c r="H400">
        <v>136</v>
      </c>
    </row>
    <row r="401" spans="1:9">
      <c r="A401" s="43" t="s">
        <v>1023</v>
      </c>
      <c r="B401" t="s">
        <v>1024</v>
      </c>
      <c r="C401" s="44">
        <f>10^7</f>
        <v>10000000</v>
      </c>
      <c r="D401" s="46" t="s">
        <v>234</v>
      </c>
      <c r="E401" t="str">
        <f t="shared" si="9"/>
        <v>138Nd</v>
      </c>
      <c r="F401" t="s">
        <v>1024</v>
      </c>
      <c r="G401" s="43" t="s">
        <v>64</v>
      </c>
      <c r="H401">
        <v>138</v>
      </c>
    </row>
    <row r="402" spans="1:9">
      <c r="A402" s="43" t="s">
        <v>1025</v>
      </c>
      <c r="B402" t="s">
        <v>1026</v>
      </c>
      <c r="C402" s="44">
        <f>10^6</f>
        <v>1000000</v>
      </c>
      <c r="D402" s="46" t="s">
        <v>234</v>
      </c>
      <c r="E402" t="str">
        <f t="shared" si="9"/>
        <v>139Nd</v>
      </c>
      <c r="F402" t="s">
        <v>1026</v>
      </c>
      <c r="G402" s="43" t="s">
        <v>64</v>
      </c>
      <c r="H402">
        <v>139</v>
      </c>
    </row>
    <row r="403" spans="1:9">
      <c r="A403" s="43" t="s">
        <v>1027</v>
      </c>
      <c r="B403" t="s">
        <v>1028</v>
      </c>
      <c r="C403" s="44">
        <f>10^6</f>
        <v>1000000</v>
      </c>
      <c r="D403" s="46" t="s">
        <v>234</v>
      </c>
      <c r="E403" t="str">
        <f t="shared" si="9"/>
        <v>139Nd m</v>
      </c>
      <c r="F403" t="s">
        <v>1028</v>
      </c>
      <c r="G403" s="43" t="s">
        <v>64</v>
      </c>
      <c r="H403">
        <v>139</v>
      </c>
      <c r="I403" t="s">
        <v>156</v>
      </c>
    </row>
    <row r="404" spans="1:9">
      <c r="A404" s="43" t="s">
        <v>1029</v>
      </c>
      <c r="B404" t="s">
        <v>1030</v>
      </c>
      <c r="C404" s="44">
        <f>10^7</f>
        <v>10000000</v>
      </c>
      <c r="D404" s="46" t="s">
        <v>234</v>
      </c>
      <c r="E404" t="str">
        <f t="shared" si="9"/>
        <v>141Nd</v>
      </c>
      <c r="F404" t="s">
        <v>1030</v>
      </c>
      <c r="G404" s="43" t="s">
        <v>64</v>
      </c>
      <c r="H404">
        <v>141</v>
      </c>
    </row>
    <row r="405" spans="1:9">
      <c r="A405" s="43" t="s">
        <v>1031</v>
      </c>
      <c r="B405" t="s">
        <v>1032</v>
      </c>
      <c r="C405" s="44">
        <f>10^6</f>
        <v>1000000</v>
      </c>
      <c r="D405" s="46">
        <f>6*10^10</f>
        <v>60000000000</v>
      </c>
      <c r="E405" t="str">
        <f t="shared" si="9"/>
        <v>147Nd</v>
      </c>
      <c r="F405" t="s">
        <v>1032</v>
      </c>
      <c r="G405" s="43" t="s">
        <v>64</v>
      </c>
      <c r="H405">
        <v>147</v>
      </c>
    </row>
    <row r="406" spans="1:9">
      <c r="A406" s="43" t="s">
        <v>1033</v>
      </c>
      <c r="B406" t="s">
        <v>1034</v>
      </c>
      <c r="C406" s="44">
        <f>10^6</f>
        <v>1000000</v>
      </c>
      <c r="D406" s="46">
        <f>6*10^9</f>
        <v>6000000000</v>
      </c>
      <c r="E406" t="str">
        <f t="shared" si="9"/>
        <v>149Nd</v>
      </c>
      <c r="F406" t="s">
        <v>1034</v>
      </c>
      <c r="G406" s="43" t="s">
        <v>64</v>
      </c>
      <c r="H406">
        <v>149</v>
      </c>
    </row>
    <row r="407" spans="1:9">
      <c r="A407" s="43" t="s">
        <v>1035</v>
      </c>
      <c r="B407" t="s">
        <v>1036</v>
      </c>
      <c r="C407" s="44">
        <f>10^5</f>
        <v>100000</v>
      </c>
      <c r="D407" s="46" t="s">
        <v>234</v>
      </c>
      <c r="E407" t="str">
        <f t="shared" si="9"/>
        <v>151Nd</v>
      </c>
      <c r="F407" t="s">
        <v>1036</v>
      </c>
      <c r="G407" s="43" t="s">
        <v>64</v>
      </c>
      <c r="H407">
        <v>151</v>
      </c>
    </row>
    <row r="408" spans="1:9">
      <c r="A408" s="43" t="s">
        <v>1037</v>
      </c>
      <c r="B408" t="s">
        <v>1038</v>
      </c>
      <c r="C408" s="44">
        <f>10^5</f>
        <v>100000</v>
      </c>
      <c r="D408" s="46" t="s">
        <v>234</v>
      </c>
      <c r="E408" t="str">
        <f t="shared" si="9"/>
        <v>141Pm</v>
      </c>
      <c r="F408" t="s">
        <v>1038</v>
      </c>
      <c r="G408" s="43" t="s">
        <v>65</v>
      </c>
      <c r="H408">
        <v>141</v>
      </c>
    </row>
    <row r="409" spans="1:9">
      <c r="A409" s="43" t="s">
        <v>1039</v>
      </c>
      <c r="B409" t="s">
        <v>1040</v>
      </c>
      <c r="C409" s="44">
        <f>10^6</f>
        <v>1000000</v>
      </c>
      <c r="D409" s="46">
        <f>3*10^10</f>
        <v>30000000000</v>
      </c>
      <c r="E409" t="str">
        <f t="shared" si="9"/>
        <v>143Pm</v>
      </c>
      <c r="F409" t="s">
        <v>1040</v>
      </c>
      <c r="G409" s="43" t="s">
        <v>65</v>
      </c>
      <c r="H409">
        <v>143</v>
      </c>
    </row>
    <row r="410" spans="1:9">
      <c r="A410" s="43" t="s">
        <v>1041</v>
      </c>
      <c r="B410" t="s">
        <v>1042</v>
      </c>
      <c r="C410" s="44">
        <f>10^6</f>
        <v>1000000</v>
      </c>
      <c r="D410" s="46">
        <f>7*10^9</f>
        <v>7000000000</v>
      </c>
      <c r="E410" t="str">
        <f t="shared" si="9"/>
        <v>144Pm</v>
      </c>
      <c r="F410" t="s">
        <v>1042</v>
      </c>
      <c r="G410" s="43" t="s">
        <v>65</v>
      </c>
      <c r="H410">
        <v>144</v>
      </c>
    </row>
    <row r="411" spans="1:9">
      <c r="A411" s="43" t="s">
        <v>1043</v>
      </c>
      <c r="B411" t="s">
        <v>1044</v>
      </c>
      <c r="C411" s="44">
        <f>10^7</f>
        <v>10000000</v>
      </c>
      <c r="D411" s="46">
        <f>3*10^11</f>
        <v>300000000000</v>
      </c>
      <c r="E411" t="str">
        <f t="shared" si="9"/>
        <v>145Pm</v>
      </c>
      <c r="F411" t="s">
        <v>1044</v>
      </c>
      <c r="G411" s="43" t="s">
        <v>65</v>
      </c>
      <c r="H411">
        <v>145</v>
      </c>
    </row>
    <row r="412" spans="1:9">
      <c r="A412" s="43" t="s">
        <v>1045</v>
      </c>
      <c r="B412" t="s">
        <v>1046</v>
      </c>
      <c r="C412" s="44">
        <f>10^6</f>
        <v>1000000</v>
      </c>
      <c r="D412" s="46" t="s">
        <v>234</v>
      </c>
      <c r="E412" t="str">
        <f t="shared" si="9"/>
        <v>146Pm</v>
      </c>
      <c r="F412" t="s">
        <v>1046</v>
      </c>
      <c r="G412" s="43" t="s">
        <v>65</v>
      </c>
      <c r="H412">
        <v>146</v>
      </c>
    </row>
    <row r="413" spans="1:9">
      <c r="A413" s="43" t="s">
        <v>1047</v>
      </c>
      <c r="B413" t="s">
        <v>1048</v>
      </c>
      <c r="C413" s="44">
        <f>10^7</f>
        <v>10000000</v>
      </c>
      <c r="D413" s="46">
        <f>4*10^11</f>
        <v>400000000000</v>
      </c>
      <c r="E413" t="str">
        <f t="shared" si="9"/>
        <v>147Pm</v>
      </c>
      <c r="F413" t="s">
        <v>1048</v>
      </c>
      <c r="G413" s="43" t="s">
        <v>65</v>
      </c>
      <c r="H413">
        <v>147</v>
      </c>
    </row>
    <row r="414" spans="1:9">
      <c r="A414" s="43" t="s">
        <v>1049</v>
      </c>
      <c r="B414" t="s">
        <v>1050</v>
      </c>
      <c r="C414" s="44">
        <f>10^5</f>
        <v>100000</v>
      </c>
      <c r="D414" s="46" t="s">
        <v>234</v>
      </c>
      <c r="E414" t="str">
        <f t="shared" si="9"/>
        <v>148Pm</v>
      </c>
      <c r="F414" t="s">
        <v>1050</v>
      </c>
      <c r="G414" s="43" t="s">
        <v>65</v>
      </c>
      <c r="H414">
        <v>148</v>
      </c>
    </row>
    <row r="415" spans="1:9">
      <c r="A415" s="43" t="s">
        <v>1051</v>
      </c>
      <c r="B415" t="s">
        <v>1052</v>
      </c>
      <c r="C415" s="44">
        <f>10^6</f>
        <v>1000000</v>
      </c>
      <c r="D415" s="46" t="s">
        <v>234</v>
      </c>
      <c r="E415" t="str">
        <f t="shared" si="9"/>
        <v>148Pm m</v>
      </c>
      <c r="F415" t="s">
        <v>1052</v>
      </c>
      <c r="G415" s="43" t="s">
        <v>65</v>
      </c>
      <c r="H415">
        <v>148</v>
      </c>
      <c r="I415" t="s">
        <v>156</v>
      </c>
    </row>
    <row r="416" spans="1:9">
      <c r="A416" s="43" t="s">
        <v>1053</v>
      </c>
      <c r="B416" t="s">
        <v>1054</v>
      </c>
      <c r="C416" s="44">
        <f>10^6</f>
        <v>1000000</v>
      </c>
      <c r="D416" s="46">
        <f>2*10^10</f>
        <v>20000000000</v>
      </c>
      <c r="E416" t="str">
        <f t="shared" si="9"/>
        <v>149Pm</v>
      </c>
      <c r="F416" t="s">
        <v>1054</v>
      </c>
      <c r="G416" s="43" t="s">
        <v>65</v>
      </c>
      <c r="H416">
        <v>149</v>
      </c>
    </row>
    <row r="417" spans="1:9">
      <c r="A417" s="43" t="s">
        <v>1055</v>
      </c>
      <c r="B417" t="s">
        <v>1056</v>
      </c>
      <c r="C417" s="44">
        <f>10^5</f>
        <v>100000</v>
      </c>
      <c r="D417" s="46" t="s">
        <v>234</v>
      </c>
      <c r="E417" t="str">
        <f t="shared" si="9"/>
        <v>150Pm</v>
      </c>
      <c r="F417" t="s">
        <v>1056</v>
      </c>
      <c r="G417" s="43" t="s">
        <v>65</v>
      </c>
      <c r="H417">
        <v>150</v>
      </c>
    </row>
    <row r="418" spans="1:9">
      <c r="A418" s="43" t="s">
        <v>1057</v>
      </c>
      <c r="B418" t="s">
        <v>1058</v>
      </c>
      <c r="C418" s="44">
        <f>10^6</f>
        <v>1000000</v>
      </c>
      <c r="D418" s="46">
        <f>2*10^10</f>
        <v>20000000000</v>
      </c>
      <c r="E418" t="str">
        <f t="shared" si="9"/>
        <v>151Pm</v>
      </c>
      <c r="F418" t="s">
        <v>1058</v>
      </c>
      <c r="G418" s="43" t="s">
        <v>65</v>
      </c>
      <c r="H418">
        <v>151</v>
      </c>
    </row>
    <row r="419" spans="1:9">
      <c r="A419" s="43" t="s">
        <v>1059</v>
      </c>
      <c r="B419" t="s">
        <v>1060</v>
      </c>
      <c r="C419" s="44">
        <f>10^5</f>
        <v>100000</v>
      </c>
      <c r="D419" s="46" t="s">
        <v>234</v>
      </c>
      <c r="E419" t="str">
        <f t="shared" si="9"/>
        <v>141Sm</v>
      </c>
      <c r="F419" t="s">
        <v>1060</v>
      </c>
      <c r="G419" s="43" t="s">
        <v>66</v>
      </c>
      <c r="H419">
        <v>141</v>
      </c>
    </row>
    <row r="420" spans="1:9">
      <c r="A420" s="43" t="s">
        <v>1061</v>
      </c>
      <c r="B420" t="s">
        <v>1062</v>
      </c>
      <c r="C420" s="44">
        <f>10^6</f>
        <v>1000000</v>
      </c>
      <c r="D420" s="46" t="s">
        <v>234</v>
      </c>
      <c r="E420" t="str">
        <f t="shared" si="9"/>
        <v>141Sm m</v>
      </c>
      <c r="F420" t="s">
        <v>1062</v>
      </c>
      <c r="G420" s="43" t="s">
        <v>66</v>
      </c>
      <c r="H420">
        <v>141</v>
      </c>
      <c r="I420" t="s">
        <v>156</v>
      </c>
    </row>
    <row r="421" spans="1:9">
      <c r="A421" s="43" t="s">
        <v>1063</v>
      </c>
      <c r="B421" t="s">
        <v>1064</v>
      </c>
      <c r="C421" s="44">
        <f>10^7</f>
        <v>10000000</v>
      </c>
      <c r="D421" s="46" t="s">
        <v>234</v>
      </c>
      <c r="E421" t="str">
        <f t="shared" si="9"/>
        <v>142Sm</v>
      </c>
      <c r="F421" t="s">
        <v>1064</v>
      </c>
      <c r="G421" s="43" t="s">
        <v>66</v>
      </c>
      <c r="H421">
        <v>142</v>
      </c>
    </row>
    <row r="422" spans="1:9">
      <c r="A422" s="43" t="s">
        <v>1065</v>
      </c>
      <c r="B422" t="s">
        <v>1066</v>
      </c>
      <c r="C422" s="44">
        <f>10^7</f>
        <v>10000000</v>
      </c>
      <c r="D422" s="46">
        <f>1*10^11</f>
        <v>100000000000</v>
      </c>
      <c r="E422" t="str">
        <f t="shared" si="9"/>
        <v>145Sm</v>
      </c>
      <c r="F422" t="s">
        <v>1066</v>
      </c>
      <c r="G422" s="43" t="s">
        <v>66</v>
      </c>
      <c r="H422">
        <v>145</v>
      </c>
    </row>
    <row r="423" spans="1:9">
      <c r="A423" s="43" t="s">
        <v>1067</v>
      </c>
      <c r="B423" t="s">
        <v>1068</v>
      </c>
      <c r="C423" s="44">
        <f>10^5</f>
        <v>100000</v>
      </c>
      <c r="D423" s="46" t="s">
        <v>234</v>
      </c>
      <c r="E423" t="str">
        <f t="shared" si="9"/>
        <v>146Sm</v>
      </c>
      <c r="F423" t="s">
        <v>1068</v>
      </c>
      <c r="G423" s="43" t="s">
        <v>66</v>
      </c>
      <c r="H423">
        <v>146</v>
      </c>
    </row>
    <row r="424" spans="1:9">
      <c r="A424" s="43" t="s">
        <v>1069</v>
      </c>
      <c r="B424" t="s">
        <v>1070</v>
      </c>
      <c r="C424" s="44">
        <f>10^4</f>
        <v>10000</v>
      </c>
      <c r="D424" s="46" t="s">
        <v>166</v>
      </c>
      <c r="E424" t="str">
        <f t="shared" si="9"/>
        <v>147Sm</v>
      </c>
      <c r="F424" t="s">
        <v>1070</v>
      </c>
      <c r="G424" s="43" t="s">
        <v>66</v>
      </c>
      <c r="H424">
        <v>147</v>
      </c>
    </row>
    <row r="425" spans="1:9">
      <c r="A425" s="43" t="s">
        <v>1071</v>
      </c>
      <c r="B425" t="s">
        <v>1072</v>
      </c>
      <c r="C425" s="44">
        <f>10^8</f>
        <v>100000000</v>
      </c>
      <c r="D425" s="46">
        <f>4*10^11</f>
        <v>400000000000</v>
      </c>
      <c r="E425" t="str">
        <f t="shared" si="9"/>
        <v>151Sm</v>
      </c>
      <c r="F425" t="s">
        <v>1072</v>
      </c>
      <c r="G425" s="43" t="s">
        <v>66</v>
      </c>
      <c r="H425">
        <v>151</v>
      </c>
    </row>
    <row r="426" spans="1:9">
      <c r="A426" s="43" t="s">
        <v>1073</v>
      </c>
      <c r="B426" t="s">
        <v>1074</v>
      </c>
      <c r="C426" s="44">
        <f t="shared" ref="C426:C432" si="10">10^6</f>
        <v>1000000</v>
      </c>
      <c r="D426" s="46">
        <f>9*10^10</f>
        <v>90000000000</v>
      </c>
      <c r="E426" t="str">
        <f t="shared" si="9"/>
        <v>153Sm</v>
      </c>
      <c r="F426" t="s">
        <v>1074</v>
      </c>
      <c r="G426" s="43" t="s">
        <v>66</v>
      </c>
      <c r="H426">
        <v>153</v>
      </c>
    </row>
    <row r="427" spans="1:9">
      <c r="A427" s="43" t="s">
        <v>1075</v>
      </c>
      <c r="B427" t="s">
        <v>1076</v>
      </c>
      <c r="C427" s="44">
        <f t="shared" si="10"/>
        <v>1000000</v>
      </c>
      <c r="D427" s="46" t="s">
        <v>234</v>
      </c>
      <c r="E427" t="str">
        <f t="shared" si="9"/>
        <v>155Sm</v>
      </c>
      <c r="F427" t="s">
        <v>1076</v>
      </c>
      <c r="G427" s="43" t="s">
        <v>66</v>
      </c>
      <c r="H427">
        <v>155</v>
      </c>
    </row>
    <row r="428" spans="1:9">
      <c r="A428" s="43" t="s">
        <v>1077</v>
      </c>
      <c r="B428" t="s">
        <v>1078</v>
      </c>
      <c r="C428" s="44">
        <f t="shared" si="10"/>
        <v>1000000</v>
      </c>
      <c r="D428" s="46" t="s">
        <v>234</v>
      </c>
      <c r="E428" t="str">
        <f t="shared" si="9"/>
        <v>156Sm</v>
      </c>
      <c r="F428" t="s">
        <v>1078</v>
      </c>
      <c r="G428" s="43" t="s">
        <v>66</v>
      </c>
      <c r="H428">
        <v>156</v>
      </c>
    </row>
    <row r="429" spans="1:9">
      <c r="A429" s="43" t="s">
        <v>1079</v>
      </c>
      <c r="B429" t="s">
        <v>1080</v>
      </c>
      <c r="C429" s="44">
        <f t="shared" si="10"/>
        <v>1000000</v>
      </c>
      <c r="D429" s="46" t="s">
        <v>234</v>
      </c>
      <c r="E429" t="str">
        <f t="shared" si="9"/>
        <v>145Eu</v>
      </c>
      <c r="F429" t="s">
        <v>1080</v>
      </c>
      <c r="G429" s="43" t="s">
        <v>67</v>
      </c>
      <c r="H429">
        <v>145</v>
      </c>
    </row>
    <row r="430" spans="1:9">
      <c r="A430" s="43" t="s">
        <v>1081</v>
      </c>
      <c r="B430" t="s">
        <v>1082</v>
      </c>
      <c r="C430" s="44">
        <f t="shared" si="10"/>
        <v>1000000</v>
      </c>
      <c r="D430" s="46" t="s">
        <v>234</v>
      </c>
      <c r="E430" t="str">
        <f t="shared" si="9"/>
        <v>146Eu</v>
      </c>
      <c r="F430" t="s">
        <v>1082</v>
      </c>
      <c r="G430" s="43" t="s">
        <v>67</v>
      </c>
      <c r="H430">
        <v>146</v>
      </c>
    </row>
    <row r="431" spans="1:9">
      <c r="A431" s="43" t="s">
        <v>1083</v>
      </c>
      <c r="B431" t="s">
        <v>1084</v>
      </c>
      <c r="C431" s="44">
        <f t="shared" si="10"/>
        <v>1000000</v>
      </c>
      <c r="D431" s="46">
        <f>2*10^10</f>
        <v>20000000000</v>
      </c>
      <c r="E431" t="str">
        <f t="shared" si="9"/>
        <v>147Eu</v>
      </c>
      <c r="F431" t="s">
        <v>1084</v>
      </c>
      <c r="G431" s="43" t="s">
        <v>67</v>
      </c>
      <c r="H431">
        <v>147</v>
      </c>
    </row>
    <row r="432" spans="1:9">
      <c r="A432" s="43" t="s">
        <v>1085</v>
      </c>
      <c r="B432" t="s">
        <v>1086</v>
      </c>
      <c r="C432" s="44">
        <f t="shared" si="10"/>
        <v>1000000</v>
      </c>
      <c r="D432" s="46">
        <f>5*10^9</f>
        <v>5000000000</v>
      </c>
      <c r="E432" t="str">
        <f t="shared" si="9"/>
        <v>148Eu</v>
      </c>
      <c r="F432" t="s">
        <v>1086</v>
      </c>
      <c r="G432" s="43" t="s">
        <v>67</v>
      </c>
      <c r="H432">
        <v>148</v>
      </c>
    </row>
    <row r="433" spans="1:10">
      <c r="A433" s="43" t="s">
        <v>1087</v>
      </c>
      <c r="B433" t="s">
        <v>1088</v>
      </c>
      <c r="C433" s="44">
        <f>10^7</f>
        <v>10000000</v>
      </c>
      <c r="D433" s="46">
        <f>2*10^11</f>
        <v>200000000000</v>
      </c>
      <c r="E433" t="str">
        <f t="shared" si="9"/>
        <v>149Eu</v>
      </c>
      <c r="F433" t="s">
        <v>1088</v>
      </c>
      <c r="G433" s="43" t="s">
        <v>67</v>
      </c>
      <c r="H433">
        <v>149</v>
      </c>
    </row>
    <row r="434" spans="1:10" ht="38.25">
      <c r="A434" s="43" t="s">
        <v>1089</v>
      </c>
      <c r="B434" t="s">
        <v>1090</v>
      </c>
      <c r="C434" s="44">
        <f>10^6</f>
        <v>1000000</v>
      </c>
      <c r="D434" s="46">
        <f>7*10^9</f>
        <v>7000000000</v>
      </c>
      <c r="E434" t="str">
        <f t="shared" si="9"/>
        <v>150Eu (1)</v>
      </c>
      <c r="F434" t="s">
        <v>1090</v>
      </c>
      <c r="G434" s="43" t="s">
        <v>67</v>
      </c>
      <c r="H434">
        <v>150</v>
      </c>
      <c r="I434" s="45" t="s">
        <v>163</v>
      </c>
      <c r="J434" t="s">
        <v>1091</v>
      </c>
    </row>
    <row r="435" spans="1:10" ht="38.25">
      <c r="A435" s="43" t="s">
        <v>1092</v>
      </c>
      <c r="B435" t="s">
        <v>1093</v>
      </c>
      <c r="C435" s="44">
        <f>10^6</f>
        <v>1000000</v>
      </c>
      <c r="D435" s="46">
        <f>2*10^10</f>
        <v>20000000000</v>
      </c>
      <c r="E435" t="str">
        <f t="shared" si="9"/>
        <v>150Eu (2)</v>
      </c>
      <c r="F435" t="s">
        <v>1093</v>
      </c>
      <c r="G435" s="43" t="s">
        <v>67</v>
      </c>
      <c r="H435">
        <v>150</v>
      </c>
      <c r="I435" s="45" t="s">
        <v>164</v>
      </c>
      <c r="J435" t="s">
        <v>1091</v>
      </c>
    </row>
    <row r="436" spans="1:10">
      <c r="A436" s="43" t="s">
        <v>1094</v>
      </c>
      <c r="B436" t="s">
        <v>1095</v>
      </c>
      <c r="C436" s="44">
        <f>10^6</f>
        <v>1000000</v>
      </c>
      <c r="D436" s="46">
        <f>1*10^10</f>
        <v>10000000000</v>
      </c>
      <c r="E436" t="str">
        <f t="shared" si="9"/>
        <v>152Eu</v>
      </c>
      <c r="F436" t="s">
        <v>1095</v>
      </c>
      <c r="G436" s="43" t="s">
        <v>67</v>
      </c>
      <c r="H436">
        <v>152</v>
      </c>
    </row>
    <row r="437" spans="1:10">
      <c r="A437" s="43" t="s">
        <v>1096</v>
      </c>
      <c r="B437" t="s">
        <v>1097</v>
      </c>
      <c r="C437" s="44">
        <f>10^6</f>
        <v>1000000</v>
      </c>
      <c r="D437" s="46">
        <f>8*10^9</f>
        <v>8000000000</v>
      </c>
      <c r="E437" t="str">
        <f t="shared" si="9"/>
        <v>152Eu m</v>
      </c>
      <c r="F437" t="s">
        <v>1097</v>
      </c>
      <c r="G437" s="43" t="s">
        <v>67</v>
      </c>
      <c r="H437">
        <v>152</v>
      </c>
      <c r="I437" t="s">
        <v>156</v>
      </c>
    </row>
    <row r="438" spans="1:10">
      <c r="A438" s="43" t="s">
        <v>1098</v>
      </c>
      <c r="B438" t="s">
        <v>1099</v>
      </c>
      <c r="C438" s="44">
        <f>10^6</f>
        <v>1000000</v>
      </c>
      <c r="D438" s="46">
        <f>9*10^9</f>
        <v>9000000000</v>
      </c>
      <c r="E438" t="str">
        <f t="shared" si="9"/>
        <v>154Eu</v>
      </c>
      <c r="F438" t="s">
        <v>1099</v>
      </c>
      <c r="G438" s="43" t="s">
        <v>67</v>
      </c>
      <c r="H438">
        <v>154</v>
      </c>
    </row>
    <row r="439" spans="1:10">
      <c r="A439" s="43" t="s">
        <v>1100</v>
      </c>
      <c r="B439" t="s">
        <v>1101</v>
      </c>
      <c r="C439" s="44">
        <f>10^7</f>
        <v>10000000</v>
      </c>
      <c r="D439" s="46">
        <f>2*10^11</f>
        <v>200000000000</v>
      </c>
      <c r="E439" t="str">
        <f t="shared" si="9"/>
        <v>155Eu</v>
      </c>
      <c r="F439" t="s">
        <v>1101</v>
      </c>
      <c r="G439" s="43" t="s">
        <v>67</v>
      </c>
      <c r="H439">
        <v>155</v>
      </c>
    </row>
    <row r="440" spans="1:10">
      <c r="A440" s="43" t="s">
        <v>1102</v>
      </c>
      <c r="B440" t="s">
        <v>1103</v>
      </c>
      <c r="C440" s="44">
        <f>10^6</f>
        <v>1000000</v>
      </c>
      <c r="D440" s="46">
        <f>7*10^9</f>
        <v>7000000000</v>
      </c>
      <c r="E440" t="str">
        <f t="shared" si="9"/>
        <v>156Eu</v>
      </c>
      <c r="F440" t="s">
        <v>1103</v>
      </c>
      <c r="G440" s="43" t="s">
        <v>67</v>
      </c>
      <c r="H440">
        <v>156</v>
      </c>
    </row>
    <row r="441" spans="1:10">
      <c r="A441" s="43" t="s">
        <v>1104</v>
      </c>
      <c r="B441" t="s">
        <v>1105</v>
      </c>
      <c r="C441" s="44">
        <f>10^6</f>
        <v>1000000</v>
      </c>
      <c r="D441" s="46" t="s">
        <v>234</v>
      </c>
      <c r="E441" t="str">
        <f t="shared" si="9"/>
        <v>157Eu</v>
      </c>
      <c r="F441" t="s">
        <v>1105</v>
      </c>
      <c r="G441" s="43" t="s">
        <v>67</v>
      </c>
      <c r="H441">
        <v>157</v>
      </c>
    </row>
    <row r="442" spans="1:10">
      <c r="A442" s="43" t="s">
        <v>1106</v>
      </c>
      <c r="B442" t="s">
        <v>1107</v>
      </c>
      <c r="C442" s="44">
        <f>10^5</f>
        <v>100000</v>
      </c>
      <c r="D442" s="46" t="s">
        <v>234</v>
      </c>
      <c r="E442" t="str">
        <f t="shared" si="9"/>
        <v>158Eu</v>
      </c>
      <c r="F442" t="s">
        <v>1107</v>
      </c>
      <c r="G442" s="43" t="s">
        <v>67</v>
      </c>
      <c r="H442">
        <v>158</v>
      </c>
    </row>
    <row r="443" spans="1:10">
      <c r="A443" s="43" t="s">
        <v>1108</v>
      </c>
      <c r="B443" t="s">
        <v>1109</v>
      </c>
      <c r="C443" s="44">
        <f>10^5</f>
        <v>100000</v>
      </c>
      <c r="D443" s="46" t="s">
        <v>234</v>
      </c>
      <c r="E443" t="str">
        <f t="shared" si="9"/>
        <v>145Gd</v>
      </c>
      <c r="F443" t="s">
        <v>1109</v>
      </c>
      <c r="G443" s="43" t="s">
        <v>68</v>
      </c>
      <c r="H443">
        <v>145</v>
      </c>
    </row>
    <row r="444" spans="1:10">
      <c r="A444" s="43" t="s">
        <v>1110</v>
      </c>
      <c r="B444" t="s">
        <v>1111</v>
      </c>
      <c r="C444" s="44">
        <f>10^6</f>
        <v>1000000</v>
      </c>
      <c r="D444" s="46" t="s">
        <v>234</v>
      </c>
      <c r="E444" t="str">
        <f t="shared" si="9"/>
        <v>146Gd</v>
      </c>
      <c r="F444" t="s">
        <v>1111</v>
      </c>
      <c r="G444" s="43" t="s">
        <v>68</v>
      </c>
      <c r="H444">
        <v>146</v>
      </c>
    </row>
    <row r="445" spans="1:10">
      <c r="A445" s="43" t="s">
        <v>1112</v>
      </c>
      <c r="B445" t="s">
        <v>1113</v>
      </c>
      <c r="C445" s="44">
        <f>10^6</f>
        <v>1000000</v>
      </c>
      <c r="D445" s="46" t="s">
        <v>234</v>
      </c>
      <c r="E445" t="str">
        <f t="shared" si="9"/>
        <v>147Gd</v>
      </c>
      <c r="F445" t="s">
        <v>1113</v>
      </c>
      <c r="G445" s="43" t="s">
        <v>68</v>
      </c>
      <c r="H445">
        <v>147</v>
      </c>
    </row>
    <row r="446" spans="1:10">
      <c r="A446" s="43" t="s">
        <v>1114</v>
      </c>
      <c r="B446" t="s">
        <v>1115</v>
      </c>
      <c r="C446" s="44">
        <f>10^4</f>
        <v>10000</v>
      </c>
      <c r="D446" s="46">
        <f>2*10^11</f>
        <v>200000000000</v>
      </c>
      <c r="E446" t="str">
        <f t="shared" si="9"/>
        <v>148Gd</v>
      </c>
      <c r="F446" t="s">
        <v>1115</v>
      </c>
      <c r="G446" s="43" t="s">
        <v>68</v>
      </c>
      <c r="H446">
        <v>148</v>
      </c>
    </row>
    <row r="447" spans="1:10">
      <c r="A447" s="43" t="s">
        <v>1116</v>
      </c>
      <c r="B447" t="s">
        <v>1117</v>
      </c>
      <c r="C447" s="44">
        <f>10^6</f>
        <v>1000000</v>
      </c>
      <c r="D447" s="46" t="s">
        <v>234</v>
      </c>
      <c r="E447" t="str">
        <f t="shared" si="9"/>
        <v>149Gd</v>
      </c>
      <c r="F447" t="s">
        <v>1117</v>
      </c>
      <c r="G447" s="43" t="s">
        <v>68</v>
      </c>
      <c r="H447">
        <v>149</v>
      </c>
    </row>
    <row r="448" spans="1:10">
      <c r="A448" s="43" t="s">
        <v>1118</v>
      </c>
      <c r="B448" t="s">
        <v>1119</v>
      </c>
      <c r="C448" s="44">
        <f>10^7</f>
        <v>10000000</v>
      </c>
      <c r="D448" s="46" t="s">
        <v>234</v>
      </c>
      <c r="E448" t="str">
        <f t="shared" si="9"/>
        <v>151Gd</v>
      </c>
      <c r="F448" t="s">
        <v>1119</v>
      </c>
      <c r="G448" s="43" t="s">
        <v>68</v>
      </c>
      <c r="H448">
        <v>151</v>
      </c>
    </row>
    <row r="449" spans="1:9">
      <c r="A449" s="43" t="s">
        <v>1120</v>
      </c>
      <c r="B449" t="s">
        <v>1121</v>
      </c>
      <c r="C449" s="44">
        <f>10^4</f>
        <v>10000</v>
      </c>
      <c r="D449" s="46" t="s">
        <v>234</v>
      </c>
      <c r="E449" t="str">
        <f t="shared" si="9"/>
        <v>152Gd</v>
      </c>
      <c r="F449" t="s">
        <v>1121</v>
      </c>
      <c r="G449" s="43" t="s">
        <v>68</v>
      </c>
      <c r="H449">
        <v>152</v>
      </c>
    </row>
    <row r="450" spans="1:9">
      <c r="A450" s="43" t="s">
        <v>1122</v>
      </c>
      <c r="B450" t="s">
        <v>1123</v>
      </c>
      <c r="C450" s="44">
        <f>10^7</f>
        <v>10000000</v>
      </c>
      <c r="D450" s="46">
        <f>1*10^11</f>
        <v>100000000000</v>
      </c>
      <c r="E450" t="str">
        <f t="shared" si="9"/>
        <v>153Gd</v>
      </c>
      <c r="F450" t="s">
        <v>1123</v>
      </c>
      <c r="G450" s="43" t="s">
        <v>68</v>
      </c>
      <c r="H450">
        <v>153</v>
      </c>
    </row>
    <row r="451" spans="1:9">
      <c r="A451" s="43" t="s">
        <v>1124</v>
      </c>
      <c r="B451" t="s">
        <v>1125</v>
      </c>
      <c r="C451" s="44">
        <f>10^6</f>
        <v>1000000</v>
      </c>
      <c r="D451" s="46">
        <f>3*10^10</f>
        <v>30000000000</v>
      </c>
      <c r="E451" t="str">
        <f t="shared" ref="E451:E514" si="11">IF(I451="",CONCATENATE(H451,G451),CONCATENATE(H451,G451," ",I451))</f>
        <v>159Gd</v>
      </c>
      <c r="F451" t="s">
        <v>1125</v>
      </c>
      <c r="G451" s="43" t="s">
        <v>68</v>
      </c>
      <c r="H451">
        <v>159</v>
      </c>
    </row>
    <row r="452" spans="1:9">
      <c r="A452" s="43" t="s">
        <v>1126</v>
      </c>
      <c r="B452" t="s">
        <v>1127</v>
      </c>
      <c r="C452" s="44">
        <f>10^6</f>
        <v>1000000</v>
      </c>
      <c r="D452" s="46" t="s">
        <v>234</v>
      </c>
      <c r="E452" t="str">
        <f t="shared" si="11"/>
        <v>147Tb</v>
      </c>
      <c r="F452" t="s">
        <v>1127</v>
      </c>
      <c r="G452" s="43" t="s">
        <v>69</v>
      </c>
      <c r="H452">
        <v>147</v>
      </c>
    </row>
    <row r="453" spans="1:9">
      <c r="A453" s="43" t="s">
        <v>1128</v>
      </c>
      <c r="B453" t="s">
        <v>1129</v>
      </c>
      <c r="C453" s="44">
        <f>10^6</f>
        <v>1000000</v>
      </c>
      <c r="D453" s="46" t="s">
        <v>234</v>
      </c>
      <c r="E453" t="str">
        <f t="shared" si="11"/>
        <v>149Tb</v>
      </c>
      <c r="F453" t="s">
        <v>1129</v>
      </c>
      <c r="G453" s="43" t="s">
        <v>69</v>
      </c>
      <c r="H453">
        <v>149</v>
      </c>
    </row>
    <row r="454" spans="1:9">
      <c r="A454" s="43" t="s">
        <v>1130</v>
      </c>
      <c r="B454" t="s">
        <v>1131</v>
      </c>
      <c r="C454" s="44">
        <f>10^6</f>
        <v>1000000</v>
      </c>
      <c r="D454" s="46" t="s">
        <v>234</v>
      </c>
      <c r="E454" t="str">
        <f t="shared" si="11"/>
        <v>150Tb</v>
      </c>
      <c r="F454" t="s">
        <v>1131</v>
      </c>
      <c r="G454" s="43" t="s">
        <v>69</v>
      </c>
      <c r="H454">
        <v>150</v>
      </c>
    </row>
    <row r="455" spans="1:9">
      <c r="A455" s="43" t="s">
        <v>1132</v>
      </c>
      <c r="B455" t="s">
        <v>1133</v>
      </c>
      <c r="C455" s="44">
        <f>10^6</f>
        <v>1000000</v>
      </c>
      <c r="D455" s="46" t="s">
        <v>234</v>
      </c>
      <c r="E455" t="str">
        <f t="shared" si="11"/>
        <v>151Tb</v>
      </c>
      <c r="F455" t="s">
        <v>1133</v>
      </c>
      <c r="G455" s="43" t="s">
        <v>69</v>
      </c>
      <c r="H455">
        <v>151</v>
      </c>
    </row>
    <row r="456" spans="1:9">
      <c r="A456" s="43" t="s">
        <v>1134</v>
      </c>
      <c r="B456" t="s">
        <v>1135</v>
      </c>
      <c r="C456" s="44">
        <f>10^7</f>
        <v>10000000</v>
      </c>
      <c r="D456" s="46" t="s">
        <v>234</v>
      </c>
      <c r="E456" t="str">
        <f t="shared" si="11"/>
        <v>153Tb</v>
      </c>
      <c r="F456" t="s">
        <v>1135</v>
      </c>
      <c r="G456" s="43" t="s">
        <v>69</v>
      </c>
      <c r="H456">
        <v>153</v>
      </c>
    </row>
    <row r="457" spans="1:9">
      <c r="A457" s="43" t="s">
        <v>1136</v>
      </c>
      <c r="B457" t="s">
        <v>1137</v>
      </c>
      <c r="C457" s="44">
        <f>10^6</f>
        <v>1000000</v>
      </c>
      <c r="D457" s="46" t="s">
        <v>234</v>
      </c>
      <c r="E457" t="str">
        <f t="shared" si="11"/>
        <v>154Tb</v>
      </c>
      <c r="F457" t="s">
        <v>1137</v>
      </c>
      <c r="G457" s="43" t="s">
        <v>69</v>
      </c>
      <c r="H457">
        <v>154</v>
      </c>
    </row>
    <row r="458" spans="1:9">
      <c r="A458" s="43" t="s">
        <v>1138</v>
      </c>
      <c r="B458" t="s">
        <v>1139</v>
      </c>
      <c r="C458" s="44">
        <f>10^7</f>
        <v>10000000</v>
      </c>
      <c r="D458" s="46" t="s">
        <v>234</v>
      </c>
      <c r="E458" t="str">
        <f t="shared" si="11"/>
        <v>155Tb</v>
      </c>
      <c r="F458" t="s">
        <v>1139</v>
      </c>
      <c r="G458" s="43" t="s">
        <v>69</v>
      </c>
      <c r="H458">
        <v>155</v>
      </c>
    </row>
    <row r="459" spans="1:9">
      <c r="A459" s="43" t="s">
        <v>1140</v>
      </c>
      <c r="B459" t="s">
        <v>1141</v>
      </c>
      <c r="C459" s="44">
        <f>10^6</f>
        <v>1000000</v>
      </c>
      <c r="D459" s="46" t="s">
        <v>234</v>
      </c>
      <c r="E459" t="str">
        <f t="shared" si="11"/>
        <v>156Tb</v>
      </c>
      <c r="F459" t="s">
        <v>1141</v>
      </c>
      <c r="G459" s="43" t="s">
        <v>69</v>
      </c>
      <c r="H459">
        <v>156</v>
      </c>
    </row>
    <row r="460" spans="1:9" ht="38.25">
      <c r="A460" s="43" t="s">
        <v>1142</v>
      </c>
      <c r="B460" t="s">
        <v>1143</v>
      </c>
      <c r="C460" s="44">
        <f>10^7</f>
        <v>10000000</v>
      </c>
      <c r="D460" s="46" t="s">
        <v>234</v>
      </c>
      <c r="E460" t="str">
        <f t="shared" si="11"/>
        <v>156Tb m (1)</v>
      </c>
      <c r="F460" t="s">
        <v>1143</v>
      </c>
      <c r="G460" s="43" t="s">
        <v>69</v>
      </c>
      <c r="H460">
        <v>156</v>
      </c>
      <c r="I460" t="s">
        <v>1144</v>
      </c>
    </row>
    <row r="461" spans="1:9" ht="25.5">
      <c r="A461" s="43" t="s">
        <v>1145</v>
      </c>
      <c r="B461" t="s">
        <v>1146</v>
      </c>
      <c r="C461" s="44">
        <f>10^7</f>
        <v>10000000</v>
      </c>
      <c r="D461" s="46" t="s">
        <v>234</v>
      </c>
      <c r="E461" t="str">
        <f t="shared" si="11"/>
        <v>156Tb m (2)</v>
      </c>
      <c r="F461" t="s">
        <v>1146</v>
      </c>
      <c r="G461" s="43" t="s">
        <v>69</v>
      </c>
      <c r="H461">
        <v>156</v>
      </c>
      <c r="I461" t="s">
        <v>1147</v>
      </c>
    </row>
    <row r="462" spans="1:9">
      <c r="A462" s="43" t="s">
        <v>1148</v>
      </c>
      <c r="B462" t="s">
        <v>1149</v>
      </c>
      <c r="C462" s="44">
        <f>10^7</f>
        <v>10000000</v>
      </c>
      <c r="D462" s="46">
        <f>4*10^11</f>
        <v>400000000000</v>
      </c>
      <c r="E462" t="str">
        <f t="shared" si="11"/>
        <v>157Tb</v>
      </c>
      <c r="F462" t="s">
        <v>1149</v>
      </c>
      <c r="G462" s="43" t="s">
        <v>69</v>
      </c>
      <c r="H462">
        <v>157</v>
      </c>
    </row>
    <row r="463" spans="1:9">
      <c r="A463" s="43" t="s">
        <v>1150</v>
      </c>
      <c r="B463" t="s">
        <v>1151</v>
      </c>
      <c r="C463" s="44">
        <f>10^6</f>
        <v>1000000</v>
      </c>
      <c r="D463" s="46">
        <f>1*10^10</f>
        <v>10000000000</v>
      </c>
      <c r="E463" t="str">
        <f t="shared" si="11"/>
        <v>158Tb</v>
      </c>
      <c r="F463" t="s">
        <v>1151</v>
      </c>
      <c r="G463" s="43" t="s">
        <v>69</v>
      </c>
      <c r="H463">
        <v>158</v>
      </c>
    </row>
    <row r="464" spans="1:9">
      <c r="A464" s="43" t="s">
        <v>1152</v>
      </c>
      <c r="B464" t="s">
        <v>1153</v>
      </c>
      <c r="C464" s="44">
        <f>10^6</f>
        <v>1000000</v>
      </c>
      <c r="D464" s="46">
        <f>1*10^10</f>
        <v>10000000000</v>
      </c>
      <c r="E464" t="str">
        <f t="shared" si="11"/>
        <v>160Tb</v>
      </c>
      <c r="F464" t="s">
        <v>1153</v>
      </c>
      <c r="G464" s="43" t="s">
        <v>69</v>
      </c>
      <c r="H464">
        <v>160</v>
      </c>
    </row>
    <row r="465" spans="1:9">
      <c r="A465" s="43" t="s">
        <v>1154</v>
      </c>
      <c r="B465" t="s">
        <v>1155</v>
      </c>
      <c r="C465" s="44">
        <f>10^6</f>
        <v>1000000</v>
      </c>
      <c r="D465" s="46" t="s">
        <v>234</v>
      </c>
      <c r="E465" t="str">
        <f t="shared" si="11"/>
        <v>161Tb</v>
      </c>
      <c r="F465" t="s">
        <v>1155</v>
      </c>
      <c r="G465" s="43" t="s">
        <v>69</v>
      </c>
      <c r="H465">
        <v>161</v>
      </c>
    </row>
    <row r="466" spans="1:9">
      <c r="A466" s="43" t="s">
        <v>1156</v>
      </c>
      <c r="B466" t="s">
        <v>1157</v>
      </c>
      <c r="C466" s="44">
        <f>10^6</f>
        <v>1000000</v>
      </c>
      <c r="D466" s="46" t="s">
        <v>234</v>
      </c>
      <c r="E466" t="str">
        <f t="shared" si="11"/>
        <v>155Dy</v>
      </c>
      <c r="F466" t="s">
        <v>1157</v>
      </c>
      <c r="G466" s="43" t="s">
        <v>70</v>
      </c>
      <c r="H466">
        <v>155</v>
      </c>
    </row>
    <row r="467" spans="1:9">
      <c r="A467" s="43" t="s">
        <v>1158</v>
      </c>
      <c r="B467" t="s">
        <v>1159</v>
      </c>
      <c r="C467" s="44">
        <f>10^6</f>
        <v>1000000</v>
      </c>
      <c r="D467" s="46" t="s">
        <v>234</v>
      </c>
      <c r="E467" t="str">
        <f t="shared" si="11"/>
        <v>157Dy</v>
      </c>
      <c r="F467" t="s">
        <v>1159</v>
      </c>
      <c r="G467" s="43" t="s">
        <v>70</v>
      </c>
      <c r="H467">
        <v>157</v>
      </c>
    </row>
    <row r="468" spans="1:9">
      <c r="A468" s="43" t="s">
        <v>1160</v>
      </c>
      <c r="B468" t="s">
        <v>1161</v>
      </c>
      <c r="C468" s="44">
        <f>10^7</f>
        <v>10000000</v>
      </c>
      <c r="D468" s="46">
        <f>2*10^11</f>
        <v>200000000000</v>
      </c>
      <c r="E468" t="str">
        <f t="shared" si="11"/>
        <v>159Dy</v>
      </c>
      <c r="F468" t="s">
        <v>1161</v>
      </c>
      <c r="G468" s="43" t="s">
        <v>70</v>
      </c>
      <c r="H468">
        <v>159</v>
      </c>
    </row>
    <row r="469" spans="1:9">
      <c r="A469" s="43" t="s">
        <v>1162</v>
      </c>
      <c r="B469" t="s">
        <v>1163</v>
      </c>
      <c r="C469" s="44">
        <f>10^6</f>
        <v>1000000</v>
      </c>
      <c r="D469" s="46">
        <f>9*10^9</f>
        <v>9000000000</v>
      </c>
      <c r="E469" t="str">
        <f t="shared" si="11"/>
        <v>165Dy</v>
      </c>
      <c r="F469" t="s">
        <v>1163</v>
      </c>
      <c r="G469" s="43" t="s">
        <v>70</v>
      </c>
      <c r="H469">
        <v>165</v>
      </c>
    </row>
    <row r="470" spans="1:9">
      <c r="A470" s="43" t="s">
        <v>1164</v>
      </c>
      <c r="B470" t="s">
        <v>1165</v>
      </c>
      <c r="C470" s="44">
        <f>10^6</f>
        <v>1000000</v>
      </c>
      <c r="D470" s="46" t="s">
        <v>234</v>
      </c>
      <c r="E470" t="str">
        <f t="shared" si="11"/>
        <v>166Dy</v>
      </c>
      <c r="F470" t="s">
        <v>1165</v>
      </c>
      <c r="G470" s="43" t="s">
        <v>70</v>
      </c>
      <c r="H470">
        <v>166</v>
      </c>
    </row>
    <row r="471" spans="1:9">
      <c r="A471" s="43" t="s">
        <v>1166</v>
      </c>
      <c r="B471" t="s">
        <v>1167</v>
      </c>
      <c r="C471" s="44">
        <f>10^6</f>
        <v>1000000</v>
      </c>
      <c r="D471" s="46" t="s">
        <v>234</v>
      </c>
      <c r="E471" t="str">
        <f t="shared" si="11"/>
        <v>155Ho</v>
      </c>
      <c r="F471" t="s">
        <v>1167</v>
      </c>
      <c r="G471" s="43" t="s">
        <v>71</v>
      </c>
      <c r="H471">
        <v>155</v>
      </c>
    </row>
    <row r="472" spans="1:9">
      <c r="A472" s="43" t="s">
        <v>1168</v>
      </c>
      <c r="B472" t="s">
        <v>1169</v>
      </c>
      <c r="C472" s="44">
        <f>10^6</f>
        <v>1000000</v>
      </c>
      <c r="D472" s="46" t="s">
        <v>234</v>
      </c>
      <c r="E472" t="str">
        <f t="shared" si="11"/>
        <v>157Ho</v>
      </c>
      <c r="F472" t="s">
        <v>1169</v>
      </c>
      <c r="G472" s="43" t="s">
        <v>71</v>
      </c>
      <c r="H472">
        <v>157</v>
      </c>
    </row>
    <row r="473" spans="1:9">
      <c r="A473" s="43" t="s">
        <v>1170</v>
      </c>
      <c r="B473" t="s">
        <v>1171</v>
      </c>
      <c r="C473" s="44">
        <f>10^6</f>
        <v>1000000</v>
      </c>
      <c r="D473" s="46" t="s">
        <v>234</v>
      </c>
      <c r="E473" t="str">
        <f t="shared" si="11"/>
        <v>159Ho</v>
      </c>
      <c r="F473" t="s">
        <v>1171</v>
      </c>
      <c r="G473" s="43" t="s">
        <v>71</v>
      </c>
      <c r="H473">
        <v>159</v>
      </c>
    </row>
    <row r="474" spans="1:9">
      <c r="A474" s="43" t="s">
        <v>1172</v>
      </c>
      <c r="B474" t="s">
        <v>1173</v>
      </c>
      <c r="C474" s="44">
        <f>10^7</f>
        <v>10000000</v>
      </c>
      <c r="D474" s="46" t="s">
        <v>234</v>
      </c>
      <c r="E474" t="str">
        <f t="shared" si="11"/>
        <v>161Ho</v>
      </c>
      <c r="F474" t="s">
        <v>1173</v>
      </c>
      <c r="G474" s="43" t="s">
        <v>71</v>
      </c>
      <c r="H474">
        <v>161</v>
      </c>
    </row>
    <row r="475" spans="1:9">
      <c r="A475" s="43" t="s">
        <v>1174</v>
      </c>
      <c r="B475" t="s">
        <v>1175</v>
      </c>
      <c r="C475" s="44">
        <f>10^7</f>
        <v>10000000</v>
      </c>
      <c r="D475" s="46" t="s">
        <v>234</v>
      </c>
      <c r="E475" t="str">
        <f t="shared" si="11"/>
        <v>162Ho</v>
      </c>
      <c r="F475" t="s">
        <v>1175</v>
      </c>
      <c r="G475" s="43" t="s">
        <v>71</v>
      </c>
      <c r="H475">
        <v>162</v>
      </c>
    </row>
    <row r="476" spans="1:9">
      <c r="A476" s="43" t="s">
        <v>1176</v>
      </c>
      <c r="B476" t="s">
        <v>1177</v>
      </c>
      <c r="C476" s="44">
        <f>10^6</f>
        <v>1000000</v>
      </c>
      <c r="D476" s="46" t="s">
        <v>234</v>
      </c>
      <c r="E476" t="str">
        <f t="shared" si="11"/>
        <v>162Ho m</v>
      </c>
      <c r="F476" t="s">
        <v>1177</v>
      </c>
      <c r="G476" s="43" t="s">
        <v>71</v>
      </c>
      <c r="H476">
        <v>162</v>
      </c>
      <c r="I476" t="s">
        <v>156</v>
      </c>
    </row>
    <row r="477" spans="1:9">
      <c r="A477" s="43" t="s">
        <v>1178</v>
      </c>
      <c r="B477" t="s">
        <v>1179</v>
      </c>
      <c r="C477" s="44">
        <f>10^6</f>
        <v>1000000</v>
      </c>
      <c r="D477" s="46" t="s">
        <v>234</v>
      </c>
      <c r="E477" t="str">
        <f t="shared" si="11"/>
        <v>164Ho</v>
      </c>
      <c r="F477" t="s">
        <v>1179</v>
      </c>
      <c r="G477" s="43" t="s">
        <v>71</v>
      </c>
      <c r="H477">
        <v>164</v>
      </c>
    </row>
    <row r="478" spans="1:9">
      <c r="A478" s="43" t="s">
        <v>1180</v>
      </c>
      <c r="B478" t="s">
        <v>1181</v>
      </c>
      <c r="C478" s="44">
        <f>10^7</f>
        <v>10000000</v>
      </c>
      <c r="D478" s="46" t="s">
        <v>234</v>
      </c>
      <c r="E478" t="str">
        <f t="shared" si="11"/>
        <v>164Ho m</v>
      </c>
      <c r="F478" t="s">
        <v>1181</v>
      </c>
      <c r="G478" s="43" t="s">
        <v>71</v>
      </c>
      <c r="H478">
        <v>164</v>
      </c>
      <c r="I478" t="s">
        <v>156</v>
      </c>
    </row>
    <row r="479" spans="1:9">
      <c r="A479" s="43" t="s">
        <v>1182</v>
      </c>
      <c r="B479" t="s">
        <v>1183</v>
      </c>
      <c r="C479" s="44">
        <f>10^5</f>
        <v>100000</v>
      </c>
      <c r="D479" s="46">
        <f>4*10^9</f>
        <v>4000000000</v>
      </c>
      <c r="E479" t="str">
        <f t="shared" si="11"/>
        <v>166Ho</v>
      </c>
      <c r="F479" t="s">
        <v>1183</v>
      </c>
      <c r="G479" s="43" t="s">
        <v>71</v>
      </c>
      <c r="H479">
        <v>166</v>
      </c>
    </row>
    <row r="480" spans="1:9">
      <c r="A480" s="43" t="s">
        <v>1184</v>
      </c>
      <c r="B480" t="s">
        <v>1185</v>
      </c>
      <c r="C480" s="44">
        <f>10^6</f>
        <v>1000000</v>
      </c>
      <c r="D480" s="46">
        <f>6*10^9</f>
        <v>6000000000</v>
      </c>
      <c r="E480" t="str">
        <f t="shared" si="11"/>
        <v>166Ho m</v>
      </c>
      <c r="F480" t="s">
        <v>1185</v>
      </c>
      <c r="G480" s="43" t="s">
        <v>71</v>
      </c>
      <c r="H480">
        <v>166</v>
      </c>
      <c r="I480" t="s">
        <v>156</v>
      </c>
    </row>
    <row r="481" spans="1:8">
      <c r="A481" s="43" t="s">
        <v>1186</v>
      </c>
      <c r="B481" t="s">
        <v>1187</v>
      </c>
      <c r="C481" s="44">
        <f>10^6</f>
        <v>1000000</v>
      </c>
      <c r="D481" s="46" t="s">
        <v>234</v>
      </c>
      <c r="E481" t="str">
        <f t="shared" si="11"/>
        <v>167Ho</v>
      </c>
      <c r="F481" t="s">
        <v>1187</v>
      </c>
      <c r="G481" s="43" t="s">
        <v>71</v>
      </c>
      <c r="H481">
        <v>167</v>
      </c>
    </row>
    <row r="482" spans="1:8">
      <c r="A482" s="43" t="s">
        <v>1188</v>
      </c>
      <c r="B482" t="s">
        <v>1189</v>
      </c>
      <c r="C482" s="44">
        <f>10^6</f>
        <v>1000000</v>
      </c>
      <c r="D482" s="46" t="s">
        <v>234</v>
      </c>
      <c r="E482" t="str">
        <f t="shared" si="11"/>
        <v>161Er</v>
      </c>
      <c r="F482" t="s">
        <v>1189</v>
      </c>
      <c r="G482" s="43" t="s">
        <v>73</v>
      </c>
      <c r="H482">
        <v>161</v>
      </c>
    </row>
    <row r="483" spans="1:8">
      <c r="A483" s="43" t="s">
        <v>1190</v>
      </c>
      <c r="B483" t="s">
        <v>1191</v>
      </c>
      <c r="C483" s="44">
        <f>10^7</f>
        <v>10000000</v>
      </c>
      <c r="D483" s="46" t="s">
        <v>234</v>
      </c>
      <c r="E483" t="str">
        <f t="shared" si="11"/>
        <v>165Er</v>
      </c>
      <c r="F483" t="s">
        <v>1191</v>
      </c>
      <c r="G483" s="43" t="s">
        <v>73</v>
      </c>
      <c r="H483">
        <v>165</v>
      </c>
    </row>
    <row r="484" spans="1:8">
      <c r="A484" s="43" t="s">
        <v>1192</v>
      </c>
      <c r="B484" t="s">
        <v>1193</v>
      </c>
      <c r="C484" s="44">
        <f>10^7</f>
        <v>10000000</v>
      </c>
      <c r="D484" s="46">
        <f>4*10^11</f>
        <v>400000000000</v>
      </c>
      <c r="E484" t="str">
        <f t="shared" si="11"/>
        <v>169Er</v>
      </c>
      <c r="F484" t="s">
        <v>1193</v>
      </c>
      <c r="G484" s="43" t="s">
        <v>73</v>
      </c>
      <c r="H484">
        <v>169</v>
      </c>
    </row>
    <row r="485" spans="1:8">
      <c r="A485" s="43" t="s">
        <v>1194</v>
      </c>
      <c r="B485" t="s">
        <v>1195</v>
      </c>
      <c r="C485" s="44">
        <f t="shared" ref="C485:C490" si="12">10^6</f>
        <v>1000000</v>
      </c>
      <c r="D485" s="46">
        <f>8*10^9</f>
        <v>8000000000</v>
      </c>
      <c r="E485" t="str">
        <f t="shared" si="11"/>
        <v>171Er</v>
      </c>
      <c r="F485" t="s">
        <v>1195</v>
      </c>
      <c r="G485" s="43" t="s">
        <v>73</v>
      </c>
      <c r="H485">
        <v>171</v>
      </c>
    </row>
    <row r="486" spans="1:8">
      <c r="A486" s="43" t="s">
        <v>1196</v>
      </c>
      <c r="B486" t="s">
        <v>1197</v>
      </c>
      <c r="C486" s="44">
        <f t="shared" si="12"/>
        <v>1000000</v>
      </c>
      <c r="D486" s="46" t="s">
        <v>234</v>
      </c>
      <c r="E486" t="str">
        <f t="shared" si="11"/>
        <v>172Er</v>
      </c>
      <c r="F486" t="s">
        <v>1197</v>
      </c>
      <c r="G486" s="43" t="s">
        <v>73</v>
      </c>
      <c r="H486">
        <v>172</v>
      </c>
    </row>
    <row r="487" spans="1:8">
      <c r="A487" s="43" t="s">
        <v>1198</v>
      </c>
      <c r="B487" t="s">
        <v>1199</v>
      </c>
      <c r="C487" s="44">
        <f t="shared" si="12"/>
        <v>1000000</v>
      </c>
      <c r="D487" s="46" t="s">
        <v>234</v>
      </c>
      <c r="E487" t="str">
        <f t="shared" si="11"/>
        <v>162Tm</v>
      </c>
      <c r="F487" t="s">
        <v>1199</v>
      </c>
      <c r="G487" s="43" t="s">
        <v>74</v>
      </c>
      <c r="H487">
        <v>162</v>
      </c>
    </row>
    <row r="488" spans="1:8">
      <c r="A488" s="43" t="s">
        <v>1200</v>
      </c>
      <c r="B488" t="s">
        <v>1201</v>
      </c>
      <c r="C488" s="44">
        <f t="shared" si="12"/>
        <v>1000000</v>
      </c>
      <c r="D488" s="46" t="s">
        <v>234</v>
      </c>
      <c r="E488" t="str">
        <f t="shared" si="11"/>
        <v>166Tm</v>
      </c>
      <c r="F488" t="s">
        <v>1201</v>
      </c>
      <c r="G488" s="43" t="s">
        <v>74</v>
      </c>
      <c r="H488">
        <v>166</v>
      </c>
    </row>
    <row r="489" spans="1:8">
      <c r="A489" s="43" t="s">
        <v>1202</v>
      </c>
      <c r="B489" t="s">
        <v>1203</v>
      </c>
      <c r="C489" s="44">
        <f t="shared" si="12"/>
        <v>1000000</v>
      </c>
      <c r="D489" s="46">
        <f>7*10^10</f>
        <v>70000000000</v>
      </c>
      <c r="E489" t="str">
        <f t="shared" si="11"/>
        <v>167Tm</v>
      </c>
      <c r="F489" t="s">
        <v>1203</v>
      </c>
      <c r="G489" s="43" t="s">
        <v>74</v>
      </c>
      <c r="H489">
        <v>167</v>
      </c>
    </row>
    <row r="490" spans="1:8">
      <c r="A490" s="43" t="s">
        <v>1204</v>
      </c>
      <c r="B490" t="s">
        <v>1205</v>
      </c>
      <c r="C490" s="44">
        <f t="shared" si="12"/>
        <v>1000000</v>
      </c>
      <c r="D490" s="46">
        <f>3*10^10</f>
        <v>30000000000</v>
      </c>
      <c r="E490" t="str">
        <f t="shared" si="11"/>
        <v>170Tm</v>
      </c>
      <c r="F490" t="s">
        <v>1205</v>
      </c>
      <c r="G490" s="43" t="s">
        <v>74</v>
      </c>
      <c r="H490">
        <v>170</v>
      </c>
    </row>
    <row r="491" spans="1:8">
      <c r="A491" s="43" t="s">
        <v>1206</v>
      </c>
      <c r="B491" t="s">
        <v>1207</v>
      </c>
      <c r="C491" s="44">
        <f>10^8</f>
        <v>100000000</v>
      </c>
      <c r="D491" s="46">
        <f>4*10^11</f>
        <v>400000000000</v>
      </c>
      <c r="E491" t="str">
        <f t="shared" si="11"/>
        <v>171Tm</v>
      </c>
      <c r="F491" t="s">
        <v>1207</v>
      </c>
      <c r="G491" s="43" t="s">
        <v>74</v>
      </c>
      <c r="H491">
        <v>171</v>
      </c>
    </row>
    <row r="492" spans="1:8">
      <c r="A492" s="43" t="s">
        <v>1208</v>
      </c>
      <c r="B492" t="s">
        <v>1209</v>
      </c>
      <c r="C492" s="44">
        <f>10^6</f>
        <v>1000000</v>
      </c>
      <c r="D492" s="46" t="s">
        <v>234</v>
      </c>
      <c r="E492" t="str">
        <f t="shared" si="11"/>
        <v>172Tm</v>
      </c>
      <c r="F492" t="s">
        <v>1209</v>
      </c>
      <c r="G492" s="43" t="s">
        <v>74</v>
      </c>
      <c r="H492">
        <v>172</v>
      </c>
    </row>
    <row r="493" spans="1:8">
      <c r="A493" s="43" t="s">
        <v>1210</v>
      </c>
      <c r="B493" t="s">
        <v>1211</v>
      </c>
      <c r="C493" s="44">
        <f>10^6</f>
        <v>1000000</v>
      </c>
      <c r="D493" s="46" t="s">
        <v>234</v>
      </c>
      <c r="E493" t="str">
        <f t="shared" si="11"/>
        <v>173Tm</v>
      </c>
      <c r="F493" t="s">
        <v>1211</v>
      </c>
      <c r="G493" s="43" t="s">
        <v>74</v>
      </c>
      <c r="H493">
        <v>173</v>
      </c>
    </row>
    <row r="494" spans="1:8">
      <c r="A494" s="43" t="s">
        <v>1212</v>
      </c>
      <c r="B494" t="s">
        <v>1213</v>
      </c>
      <c r="C494" s="44">
        <f>10^6</f>
        <v>1000000</v>
      </c>
      <c r="D494" s="46" t="s">
        <v>234</v>
      </c>
      <c r="E494" t="str">
        <f t="shared" si="11"/>
        <v>175Tm</v>
      </c>
      <c r="F494" t="s">
        <v>1213</v>
      </c>
      <c r="G494" s="43" t="s">
        <v>74</v>
      </c>
      <c r="H494">
        <v>175</v>
      </c>
    </row>
    <row r="495" spans="1:8">
      <c r="A495" s="43" t="s">
        <v>1214</v>
      </c>
      <c r="B495" t="s">
        <v>1215</v>
      </c>
      <c r="C495" s="44">
        <f>10^7</f>
        <v>10000000</v>
      </c>
      <c r="D495" s="46" t="s">
        <v>234</v>
      </c>
      <c r="E495" t="str">
        <f t="shared" si="11"/>
        <v>162Yb</v>
      </c>
      <c r="F495" t="s">
        <v>1215</v>
      </c>
      <c r="G495" s="43" t="s">
        <v>75</v>
      </c>
      <c r="H495">
        <v>162</v>
      </c>
    </row>
    <row r="496" spans="1:8">
      <c r="A496" s="43" t="s">
        <v>1216</v>
      </c>
      <c r="B496" t="s">
        <v>1217</v>
      </c>
      <c r="C496" s="44">
        <f>10^7</f>
        <v>10000000</v>
      </c>
      <c r="D496" s="46" t="s">
        <v>234</v>
      </c>
      <c r="E496" t="str">
        <f t="shared" si="11"/>
        <v>166Yb</v>
      </c>
      <c r="F496" t="s">
        <v>1217</v>
      </c>
      <c r="G496" s="43" t="s">
        <v>75</v>
      </c>
      <c r="H496">
        <v>166</v>
      </c>
    </row>
    <row r="497" spans="1:9">
      <c r="A497" s="43" t="s">
        <v>1218</v>
      </c>
      <c r="B497" t="s">
        <v>1219</v>
      </c>
      <c r="C497" s="44">
        <f>10^6</f>
        <v>1000000</v>
      </c>
      <c r="D497" s="46" t="s">
        <v>234</v>
      </c>
      <c r="E497" t="str">
        <f t="shared" si="11"/>
        <v>167Yb</v>
      </c>
      <c r="F497" t="s">
        <v>1219</v>
      </c>
      <c r="G497" s="43" t="s">
        <v>75</v>
      </c>
      <c r="H497">
        <v>167</v>
      </c>
    </row>
    <row r="498" spans="1:9">
      <c r="A498" s="43" t="s">
        <v>1220</v>
      </c>
      <c r="B498" t="s">
        <v>1221</v>
      </c>
      <c r="C498" s="44">
        <f>10^7</f>
        <v>10000000</v>
      </c>
      <c r="D498" s="46">
        <f>4*10^10</f>
        <v>40000000000</v>
      </c>
      <c r="E498" t="str">
        <f t="shared" si="11"/>
        <v>169Yb</v>
      </c>
      <c r="F498" t="s">
        <v>1221</v>
      </c>
      <c r="G498" s="43" t="s">
        <v>75</v>
      </c>
      <c r="H498">
        <v>169</v>
      </c>
    </row>
    <row r="499" spans="1:9">
      <c r="A499" s="43" t="s">
        <v>1222</v>
      </c>
      <c r="B499" t="s">
        <v>1223</v>
      </c>
      <c r="C499" s="44">
        <f>10^7</f>
        <v>10000000</v>
      </c>
      <c r="D499" s="46">
        <f>3*10^11</f>
        <v>300000000000</v>
      </c>
      <c r="E499" t="str">
        <f t="shared" si="11"/>
        <v>175Yb</v>
      </c>
      <c r="F499" t="s">
        <v>1223</v>
      </c>
      <c r="G499" s="43" t="s">
        <v>75</v>
      </c>
      <c r="H499">
        <v>175</v>
      </c>
    </row>
    <row r="500" spans="1:9">
      <c r="A500" s="43" t="s">
        <v>1224</v>
      </c>
      <c r="B500" t="s">
        <v>1225</v>
      </c>
      <c r="C500" s="44">
        <f t="shared" ref="C500:C505" si="13">10^6</f>
        <v>1000000</v>
      </c>
      <c r="D500" s="46" t="s">
        <v>234</v>
      </c>
      <c r="E500" t="str">
        <f t="shared" si="11"/>
        <v>177Yb</v>
      </c>
      <c r="F500" t="s">
        <v>1225</v>
      </c>
      <c r="G500" s="43" t="s">
        <v>75</v>
      </c>
      <c r="H500">
        <v>177</v>
      </c>
    </row>
    <row r="501" spans="1:9">
      <c r="A501" s="43" t="s">
        <v>1226</v>
      </c>
      <c r="B501" t="s">
        <v>1227</v>
      </c>
      <c r="C501" s="44">
        <f t="shared" si="13"/>
        <v>1000000</v>
      </c>
      <c r="D501" s="46" t="s">
        <v>234</v>
      </c>
      <c r="E501" t="str">
        <f t="shared" si="11"/>
        <v>178Yb</v>
      </c>
      <c r="F501" t="s">
        <v>1227</v>
      </c>
      <c r="G501" s="43" t="s">
        <v>75</v>
      </c>
      <c r="H501">
        <v>178</v>
      </c>
    </row>
    <row r="502" spans="1:9">
      <c r="A502" s="43" t="s">
        <v>1228</v>
      </c>
      <c r="B502" t="s">
        <v>1229</v>
      </c>
      <c r="C502" s="44">
        <f t="shared" si="13"/>
        <v>1000000</v>
      </c>
      <c r="D502" s="46" t="s">
        <v>234</v>
      </c>
      <c r="E502" t="str">
        <f t="shared" si="11"/>
        <v>169Lu</v>
      </c>
      <c r="F502" t="s">
        <v>1229</v>
      </c>
      <c r="G502" s="43" t="s">
        <v>76</v>
      </c>
      <c r="H502">
        <v>169</v>
      </c>
    </row>
    <row r="503" spans="1:9">
      <c r="A503" s="43" t="s">
        <v>1230</v>
      </c>
      <c r="B503" t="s">
        <v>1231</v>
      </c>
      <c r="C503" s="44">
        <f t="shared" si="13"/>
        <v>1000000</v>
      </c>
      <c r="D503" s="46" t="s">
        <v>234</v>
      </c>
      <c r="E503" t="str">
        <f t="shared" si="11"/>
        <v>170Lu</v>
      </c>
      <c r="F503" t="s">
        <v>1231</v>
      </c>
      <c r="G503" s="43" t="s">
        <v>76</v>
      </c>
      <c r="H503">
        <v>170</v>
      </c>
    </row>
    <row r="504" spans="1:9">
      <c r="A504" s="43" t="s">
        <v>1232</v>
      </c>
      <c r="B504" t="s">
        <v>1233</v>
      </c>
      <c r="C504" s="44">
        <f t="shared" si="13"/>
        <v>1000000</v>
      </c>
      <c r="D504" s="46" t="s">
        <v>234</v>
      </c>
      <c r="E504" t="str">
        <f t="shared" si="11"/>
        <v>171Lu</v>
      </c>
      <c r="F504" t="s">
        <v>1233</v>
      </c>
      <c r="G504" s="43" t="s">
        <v>76</v>
      </c>
      <c r="H504">
        <v>171</v>
      </c>
    </row>
    <row r="505" spans="1:9">
      <c r="A505" s="43" t="s">
        <v>1234</v>
      </c>
      <c r="B505" t="s">
        <v>1235</v>
      </c>
      <c r="C505" s="44">
        <f t="shared" si="13"/>
        <v>1000000</v>
      </c>
      <c r="D505" s="46">
        <f>6*10^9</f>
        <v>6000000000</v>
      </c>
      <c r="E505" t="str">
        <f t="shared" si="11"/>
        <v>172Lu</v>
      </c>
      <c r="F505" t="s">
        <v>1235</v>
      </c>
      <c r="G505" s="43" t="s">
        <v>76</v>
      </c>
      <c r="H505">
        <v>172</v>
      </c>
    </row>
    <row r="506" spans="1:9">
      <c r="A506" s="43" t="s">
        <v>1236</v>
      </c>
      <c r="B506" t="s">
        <v>1237</v>
      </c>
      <c r="C506" s="44">
        <f>10^7</f>
        <v>10000000</v>
      </c>
      <c r="D506" s="46">
        <f>8*10^10</f>
        <v>80000000000</v>
      </c>
      <c r="E506" t="str">
        <f t="shared" si="11"/>
        <v>173Lu</v>
      </c>
      <c r="F506" t="s">
        <v>1237</v>
      </c>
      <c r="G506" s="43" t="s">
        <v>76</v>
      </c>
      <c r="H506">
        <v>173</v>
      </c>
    </row>
    <row r="507" spans="1:9">
      <c r="A507" s="43" t="s">
        <v>1238</v>
      </c>
      <c r="B507" t="s">
        <v>1239</v>
      </c>
      <c r="C507" s="44">
        <f>10^7</f>
        <v>10000000</v>
      </c>
      <c r="D507" s="46">
        <f>9*10^10</f>
        <v>90000000000</v>
      </c>
      <c r="E507" t="str">
        <f t="shared" si="11"/>
        <v>174Lu</v>
      </c>
      <c r="F507" t="s">
        <v>1239</v>
      </c>
      <c r="G507" s="43" t="s">
        <v>76</v>
      </c>
      <c r="H507">
        <v>174</v>
      </c>
    </row>
    <row r="508" spans="1:9">
      <c r="A508" s="43" t="s">
        <v>1240</v>
      </c>
      <c r="B508" t="s">
        <v>1241</v>
      </c>
      <c r="C508" s="44">
        <f>10^7</f>
        <v>10000000</v>
      </c>
      <c r="D508" s="46">
        <f>2*10^11</f>
        <v>200000000000</v>
      </c>
      <c r="E508" t="str">
        <f t="shared" si="11"/>
        <v>174Lu m</v>
      </c>
      <c r="F508" t="s">
        <v>1241</v>
      </c>
      <c r="G508" s="43" t="s">
        <v>76</v>
      </c>
      <c r="H508">
        <v>174</v>
      </c>
      <c r="I508" t="s">
        <v>156</v>
      </c>
    </row>
    <row r="509" spans="1:9">
      <c r="A509" s="43" t="s">
        <v>1242</v>
      </c>
      <c r="B509" t="s">
        <v>1243</v>
      </c>
      <c r="C509" s="44">
        <f>10^6</f>
        <v>1000000</v>
      </c>
      <c r="D509" s="46" t="s">
        <v>234</v>
      </c>
      <c r="E509" t="str">
        <f t="shared" si="11"/>
        <v>176Lu</v>
      </c>
      <c r="F509" t="s">
        <v>1243</v>
      </c>
      <c r="G509" s="43" t="s">
        <v>76</v>
      </c>
      <c r="H509">
        <v>176</v>
      </c>
    </row>
    <row r="510" spans="1:9">
      <c r="A510" s="43" t="s">
        <v>1244</v>
      </c>
      <c r="B510" t="s">
        <v>1245</v>
      </c>
      <c r="C510" s="44">
        <f>10^6</f>
        <v>1000000</v>
      </c>
      <c r="D510" s="46" t="s">
        <v>234</v>
      </c>
      <c r="E510" t="str">
        <f t="shared" si="11"/>
        <v>176Lu m</v>
      </c>
      <c r="F510" t="s">
        <v>1245</v>
      </c>
      <c r="G510" s="43" t="s">
        <v>76</v>
      </c>
      <c r="H510">
        <v>176</v>
      </c>
      <c r="I510" t="s">
        <v>156</v>
      </c>
    </row>
    <row r="511" spans="1:9">
      <c r="A511" s="43" t="s">
        <v>1246</v>
      </c>
      <c r="B511" t="s">
        <v>1247</v>
      </c>
      <c r="C511" s="44">
        <f>10^7</f>
        <v>10000000</v>
      </c>
      <c r="D511" s="46">
        <f>3*10^11</f>
        <v>300000000000</v>
      </c>
      <c r="E511" t="str">
        <f t="shared" si="11"/>
        <v>177Lu</v>
      </c>
      <c r="F511" t="s">
        <v>1247</v>
      </c>
      <c r="G511" s="43" t="s">
        <v>76</v>
      </c>
      <c r="H511">
        <v>177</v>
      </c>
    </row>
    <row r="512" spans="1:9">
      <c r="A512" s="43" t="s">
        <v>1248</v>
      </c>
      <c r="B512" t="s">
        <v>1249</v>
      </c>
      <c r="C512" s="44">
        <f>10^6</f>
        <v>1000000</v>
      </c>
      <c r="D512" s="46" t="s">
        <v>234</v>
      </c>
      <c r="E512" t="str">
        <f t="shared" si="11"/>
        <v>177Lu m</v>
      </c>
      <c r="F512" t="s">
        <v>1249</v>
      </c>
      <c r="G512" s="43" t="s">
        <v>76</v>
      </c>
      <c r="H512">
        <v>177</v>
      </c>
      <c r="I512" t="s">
        <v>156</v>
      </c>
    </row>
    <row r="513" spans="1:9">
      <c r="A513" s="43" t="s">
        <v>1250</v>
      </c>
      <c r="B513" t="s">
        <v>1251</v>
      </c>
      <c r="C513" s="44">
        <f>10^5</f>
        <v>100000</v>
      </c>
      <c r="D513" s="46" t="s">
        <v>234</v>
      </c>
      <c r="E513" t="str">
        <f t="shared" si="11"/>
        <v>178Lu</v>
      </c>
      <c r="F513" t="s">
        <v>1251</v>
      </c>
      <c r="G513" s="43" t="s">
        <v>76</v>
      </c>
      <c r="H513">
        <v>178</v>
      </c>
    </row>
    <row r="514" spans="1:9">
      <c r="A514" s="43" t="s">
        <v>1252</v>
      </c>
      <c r="B514" t="s">
        <v>1253</v>
      </c>
      <c r="C514" s="44">
        <f>10^5</f>
        <v>100000</v>
      </c>
      <c r="D514" s="46" t="s">
        <v>234</v>
      </c>
      <c r="E514" t="str">
        <f t="shared" si="11"/>
        <v>178Lu m</v>
      </c>
      <c r="F514" t="s">
        <v>1253</v>
      </c>
      <c r="G514" s="43" t="s">
        <v>76</v>
      </c>
      <c r="H514">
        <v>178</v>
      </c>
      <c r="I514" t="s">
        <v>156</v>
      </c>
    </row>
    <row r="515" spans="1:9">
      <c r="A515" s="43" t="s">
        <v>1254</v>
      </c>
      <c r="B515" t="s">
        <v>1255</v>
      </c>
      <c r="C515" s="44">
        <f>10^6</f>
        <v>1000000</v>
      </c>
      <c r="D515" s="46" t="s">
        <v>234</v>
      </c>
      <c r="E515" t="str">
        <f t="shared" ref="E515:E578" si="14">IF(I515="",CONCATENATE(H515,G515),CONCATENATE(H515,G515," ",I515))</f>
        <v>179Lu</v>
      </c>
      <c r="F515" t="s">
        <v>1255</v>
      </c>
      <c r="G515" s="43" t="s">
        <v>76</v>
      </c>
      <c r="H515">
        <v>179</v>
      </c>
    </row>
    <row r="516" spans="1:9">
      <c r="A516" s="43" t="s">
        <v>1256</v>
      </c>
      <c r="B516" t="s">
        <v>1257</v>
      </c>
      <c r="C516" s="44">
        <f>10^6</f>
        <v>1000000</v>
      </c>
      <c r="D516" s="46" t="s">
        <v>234</v>
      </c>
      <c r="E516" t="str">
        <f t="shared" si="14"/>
        <v>170Hf</v>
      </c>
      <c r="F516" t="s">
        <v>1257</v>
      </c>
      <c r="G516" s="43" t="s">
        <v>77</v>
      </c>
      <c r="H516">
        <v>170</v>
      </c>
    </row>
    <row r="517" spans="1:9">
      <c r="A517" s="43" t="s">
        <v>1258</v>
      </c>
      <c r="B517" t="s">
        <v>1259</v>
      </c>
      <c r="C517" s="44">
        <f>10^6</f>
        <v>1000000</v>
      </c>
      <c r="D517" s="46" t="s">
        <v>234</v>
      </c>
      <c r="E517" t="str">
        <f t="shared" si="14"/>
        <v>172Hf</v>
      </c>
      <c r="F517" t="s">
        <v>1259</v>
      </c>
      <c r="G517" s="43" t="s">
        <v>77</v>
      </c>
      <c r="H517">
        <v>172</v>
      </c>
    </row>
    <row r="518" spans="1:9">
      <c r="A518" s="43" t="s">
        <v>1260</v>
      </c>
      <c r="B518" t="s">
        <v>1261</v>
      </c>
      <c r="C518" s="44">
        <f>10^6</f>
        <v>1000000</v>
      </c>
      <c r="D518" s="46" t="s">
        <v>234</v>
      </c>
      <c r="E518" t="str">
        <f t="shared" si="14"/>
        <v>173Hf</v>
      </c>
      <c r="F518" t="s">
        <v>1261</v>
      </c>
      <c r="G518" s="43" t="s">
        <v>77</v>
      </c>
      <c r="H518">
        <v>173</v>
      </c>
    </row>
    <row r="519" spans="1:9">
      <c r="A519" s="43" t="s">
        <v>1262</v>
      </c>
      <c r="B519" t="s">
        <v>1263</v>
      </c>
      <c r="C519" s="44">
        <f>10^6</f>
        <v>1000000</v>
      </c>
      <c r="D519" s="46">
        <f>3*10^10</f>
        <v>30000000000</v>
      </c>
      <c r="E519" t="str">
        <f t="shared" si="14"/>
        <v>175Hf</v>
      </c>
      <c r="F519" t="s">
        <v>1263</v>
      </c>
      <c r="G519" s="43" t="s">
        <v>77</v>
      </c>
      <c r="H519">
        <v>175</v>
      </c>
    </row>
    <row r="520" spans="1:9">
      <c r="A520" s="43" t="s">
        <v>1264</v>
      </c>
      <c r="B520" t="s">
        <v>1265</v>
      </c>
      <c r="C520" s="44">
        <f>10^5</f>
        <v>100000</v>
      </c>
      <c r="D520" s="46" t="s">
        <v>234</v>
      </c>
      <c r="E520" t="str">
        <f t="shared" si="14"/>
        <v>177Hf m</v>
      </c>
      <c r="F520" t="s">
        <v>1265</v>
      </c>
      <c r="G520" s="43" t="s">
        <v>77</v>
      </c>
      <c r="H520">
        <v>177</v>
      </c>
      <c r="I520" t="s">
        <v>156</v>
      </c>
    </row>
    <row r="521" spans="1:9">
      <c r="A521" s="43" t="s">
        <v>1266</v>
      </c>
      <c r="B521" t="s">
        <v>1267</v>
      </c>
      <c r="C521" s="44">
        <f t="shared" ref="C521:C533" si="15">10^6</f>
        <v>1000000</v>
      </c>
      <c r="D521" s="46" t="s">
        <v>234</v>
      </c>
      <c r="E521" t="str">
        <f t="shared" si="14"/>
        <v>178Hf m</v>
      </c>
      <c r="F521" t="s">
        <v>1267</v>
      </c>
      <c r="G521" s="43" t="s">
        <v>77</v>
      </c>
      <c r="H521">
        <v>178</v>
      </c>
      <c r="I521" t="s">
        <v>156</v>
      </c>
    </row>
    <row r="522" spans="1:9">
      <c r="A522" s="43" t="s">
        <v>1268</v>
      </c>
      <c r="B522" t="s">
        <v>1269</v>
      </c>
      <c r="C522" s="44">
        <f t="shared" si="15"/>
        <v>1000000</v>
      </c>
      <c r="D522" s="46" t="s">
        <v>234</v>
      </c>
      <c r="E522" t="str">
        <f t="shared" si="14"/>
        <v>179Hf m</v>
      </c>
      <c r="F522" t="s">
        <v>1269</v>
      </c>
      <c r="G522" s="43" t="s">
        <v>77</v>
      </c>
      <c r="H522">
        <v>179</v>
      </c>
      <c r="I522" t="s">
        <v>156</v>
      </c>
    </row>
    <row r="523" spans="1:9">
      <c r="A523" s="43" t="s">
        <v>1270</v>
      </c>
      <c r="B523" t="s">
        <v>1271</v>
      </c>
      <c r="C523" s="44">
        <f t="shared" si="15"/>
        <v>1000000</v>
      </c>
      <c r="D523" s="46" t="s">
        <v>234</v>
      </c>
      <c r="E523" t="str">
        <f t="shared" si="14"/>
        <v>180Hf m</v>
      </c>
      <c r="F523" t="s">
        <v>1271</v>
      </c>
      <c r="G523" s="43" t="s">
        <v>77</v>
      </c>
      <c r="H523">
        <v>180</v>
      </c>
      <c r="I523" t="s">
        <v>156</v>
      </c>
    </row>
    <row r="524" spans="1:9">
      <c r="A524" s="43" t="s">
        <v>1272</v>
      </c>
      <c r="B524" t="s">
        <v>1273</v>
      </c>
      <c r="C524" s="44">
        <f t="shared" si="15"/>
        <v>1000000</v>
      </c>
      <c r="D524" s="46">
        <f>2*10^10</f>
        <v>20000000000</v>
      </c>
      <c r="E524" t="str">
        <f t="shared" si="14"/>
        <v>181Hf</v>
      </c>
      <c r="F524" t="s">
        <v>1273</v>
      </c>
      <c r="G524" s="43" t="s">
        <v>77</v>
      </c>
      <c r="H524">
        <v>181</v>
      </c>
    </row>
    <row r="525" spans="1:9">
      <c r="A525" s="43" t="s">
        <v>1274</v>
      </c>
      <c r="B525" t="s">
        <v>1275</v>
      </c>
      <c r="C525" s="44">
        <f t="shared" si="15"/>
        <v>1000000</v>
      </c>
      <c r="D525" s="46" t="s">
        <v>166</v>
      </c>
      <c r="E525" t="str">
        <f t="shared" si="14"/>
        <v>182Hf</v>
      </c>
      <c r="F525" t="s">
        <v>1275</v>
      </c>
      <c r="G525" s="43" t="s">
        <v>77</v>
      </c>
      <c r="H525">
        <v>182</v>
      </c>
    </row>
    <row r="526" spans="1:9">
      <c r="A526" s="43" t="s">
        <v>1276</v>
      </c>
      <c r="B526" t="s">
        <v>1277</v>
      </c>
      <c r="C526" s="44">
        <f t="shared" si="15"/>
        <v>1000000</v>
      </c>
      <c r="D526" s="46" t="s">
        <v>234</v>
      </c>
      <c r="E526" t="str">
        <f t="shared" si="14"/>
        <v>182Hf m</v>
      </c>
      <c r="F526" t="s">
        <v>1277</v>
      </c>
      <c r="G526" s="43" t="s">
        <v>77</v>
      </c>
      <c r="H526">
        <v>182</v>
      </c>
      <c r="I526" t="s">
        <v>156</v>
      </c>
    </row>
    <row r="527" spans="1:9">
      <c r="A527" s="43" t="s">
        <v>1278</v>
      </c>
      <c r="B527" t="s">
        <v>1279</v>
      </c>
      <c r="C527" s="44">
        <f t="shared" si="15"/>
        <v>1000000</v>
      </c>
      <c r="D527" s="46" t="s">
        <v>234</v>
      </c>
      <c r="E527" t="str">
        <f t="shared" si="14"/>
        <v>183Hf</v>
      </c>
      <c r="F527" t="s">
        <v>1279</v>
      </c>
      <c r="G527" s="43" t="s">
        <v>77</v>
      </c>
      <c r="H527">
        <v>183</v>
      </c>
    </row>
    <row r="528" spans="1:9">
      <c r="A528" s="43" t="s">
        <v>1280</v>
      </c>
      <c r="B528" t="s">
        <v>1281</v>
      </c>
      <c r="C528" s="44">
        <f t="shared" si="15"/>
        <v>1000000</v>
      </c>
      <c r="D528" s="46" t="s">
        <v>234</v>
      </c>
      <c r="E528" t="str">
        <f t="shared" si="14"/>
        <v>184Hf</v>
      </c>
      <c r="F528" t="s">
        <v>1281</v>
      </c>
      <c r="G528" s="43" t="s">
        <v>77</v>
      </c>
      <c r="H528">
        <v>184</v>
      </c>
    </row>
    <row r="529" spans="1:9">
      <c r="A529" s="43" t="s">
        <v>1282</v>
      </c>
      <c r="B529" t="s">
        <v>1283</v>
      </c>
      <c r="C529" s="44">
        <f t="shared" si="15"/>
        <v>1000000</v>
      </c>
      <c r="D529" s="46" t="s">
        <v>234</v>
      </c>
      <c r="E529" t="str">
        <f t="shared" si="14"/>
        <v>172Ta</v>
      </c>
      <c r="F529" t="s">
        <v>1283</v>
      </c>
      <c r="G529" s="43" t="s">
        <v>78</v>
      </c>
      <c r="H529">
        <v>172</v>
      </c>
    </row>
    <row r="530" spans="1:9">
      <c r="A530" s="43" t="s">
        <v>1284</v>
      </c>
      <c r="B530" t="s">
        <v>1285</v>
      </c>
      <c r="C530" s="44">
        <f t="shared" si="15"/>
        <v>1000000</v>
      </c>
      <c r="D530" s="46" t="s">
        <v>234</v>
      </c>
      <c r="E530" t="str">
        <f t="shared" si="14"/>
        <v>173Ta</v>
      </c>
      <c r="F530" t="s">
        <v>1285</v>
      </c>
      <c r="G530" s="43" t="s">
        <v>78</v>
      </c>
      <c r="H530">
        <v>173</v>
      </c>
    </row>
    <row r="531" spans="1:9">
      <c r="A531" s="43" t="s">
        <v>1286</v>
      </c>
      <c r="B531" t="s">
        <v>1287</v>
      </c>
      <c r="C531" s="44">
        <f t="shared" si="15"/>
        <v>1000000</v>
      </c>
      <c r="D531" s="46" t="s">
        <v>234</v>
      </c>
      <c r="E531" t="str">
        <f t="shared" si="14"/>
        <v>174Ta</v>
      </c>
      <c r="F531" t="s">
        <v>1287</v>
      </c>
      <c r="G531" s="43" t="s">
        <v>78</v>
      </c>
      <c r="H531">
        <v>174</v>
      </c>
    </row>
    <row r="532" spans="1:9">
      <c r="A532" s="43" t="s">
        <v>1288</v>
      </c>
      <c r="B532" t="s">
        <v>1289</v>
      </c>
      <c r="C532" s="44">
        <f t="shared" si="15"/>
        <v>1000000</v>
      </c>
      <c r="D532" s="46" t="s">
        <v>234</v>
      </c>
      <c r="E532" t="str">
        <f t="shared" si="14"/>
        <v>175Ta</v>
      </c>
      <c r="F532" t="s">
        <v>1289</v>
      </c>
      <c r="G532" s="43" t="s">
        <v>78</v>
      </c>
      <c r="H532">
        <v>175</v>
      </c>
    </row>
    <row r="533" spans="1:9">
      <c r="A533" s="43" t="s">
        <v>1290</v>
      </c>
      <c r="B533" t="s">
        <v>1291</v>
      </c>
      <c r="C533" s="44">
        <f t="shared" si="15"/>
        <v>1000000</v>
      </c>
      <c r="D533" s="46" t="s">
        <v>234</v>
      </c>
      <c r="E533" t="str">
        <f t="shared" si="14"/>
        <v>176Ta</v>
      </c>
      <c r="F533" t="s">
        <v>1291</v>
      </c>
      <c r="G533" s="43" t="s">
        <v>78</v>
      </c>
      <c r="H533">
        <v>176</v>
      </c>
    </row>
    <row r="534" spans="1:9">
      <c r="A534" s="43" t="s">
        <v>1292</v>
      </c>
      <c r="B534" t="s">
        <v>1293</v>
      </c>
      <c r="C534" s="44">
        <f>10^7</f>
        <v>10000000</v>
      </c>
      <c r="D534" s="46" t="s">
        <v>234</v>
      </c>
      <c r="E534" t="str">
        <f t="shared" si="14"/>
        <v>177Ta</v>
      </c>
      <c r="F534" t="s">
        <v>1293</v>
      </c>
      <c r="G534" s="43" t="s">
        <v>78</v>
      </c>
      <c r="H534">
        <v>177</v>
      </c>
    </row>
    <row r="535" spans="1:9">
      <c r="A535" s="43" t="s">
        <v>1294</v>
      </c>
      <c r="B535" t="s">
        <v>1295</v>
      </c>
      <c r="C535" s="44">
        <f>10^6</f>
        <v>1000000</v>
      </c>
      <c r="D535" s="46" t="s">
        <v>234</v>
      </c>
      <c r="E535" t="str">
        <f t="shared" si="14"/>
        <v>178Ta</v>
      </c>
      <c r="F535" t="s">
        <v>1295</v>
      </c>
      <c r="G535" s="43" t="s">
        <v>78</v>
      </c>
      <c r="H535">
        <v>178</v>
      </c>
    </row>
    <row r="536" spans="1:9">
      <c r="A536" s="43" t="s">
        <v>1296</v>
      </c>
      <c r="B536" t="s">
        <v>1297</v>
      </c>
      <c r="C536" s="44">
        <f>10^7</f>
        <v>10000000</v>
      </c>
      <c r="D536" s="46">
        <f>3*10^11</f>
        <v>300000000000</v>
      </c>
      <c r="E536" t="str">
        <f t="shared" si="14"/>
        <v>179Ta</v>
      </c>
      <c r="F536" t="s">
        <v>1297</v>
      </c>
      <c r="G536" s="43" t="s">
        <v>78</v>
      </c>
      <c r="H536">
        <v>179</v>
      </c>
    </row>
    <row r="537" spans="1:9">
      <c r="A537" s="43" t="s">
        <v>1298</v>
      </c>
      <c r="B537" t="s">
        <v>1299</v>
      </c>
      <c r="C537" s="44">
        <f>10^6</f>
        <v>1000000</v>
      </c>
      <c r="D537" s="46" t="s">
        <v>234</v>
      </c>
      <c r="E537" t="str">
        <f t="shared" si="14"/>
        <v>180Ta</v>
      </c>
      <c r="F537" t="s">
        <v>1299</v>
      </c>
      <c r="G537" s="43" t="s">
        <v>78</v>
      </c>
      <c r="H537">
        <v>180</v>
      </c>
    </row>
    <row r="538" spans="1:9">
      <c r="A538" s="43" t="s">
        <v>1300</v>
      </c>
      <c r="B538" t="s">
        <v>1301</v>
      </c>
      <c r="C538" s="44">
        <f>10^7</f>
        <v>10000000</v>
      </c>
      <c r="D538" s="46" t="s">
        <v>234</v>
      </c>
      <c r="E538" t="str">
        <f t="shared" si="14"/>
        <v>180Ta m</v>
      </c>
      <c r="F538" t="s">
        <v>1301</v>
      </c>
      <c r="G538" s="43" t="s">
        <v>78</v>
      </c>
      <c r="H538">
        <v>180</v>
      </c>
      <c r="I538" t="s">
        <v>156</v>
      </c>
    </row>
    <row r="539" spans="1:9">
      <c r="A539" s="43" t="s">
        <v>1302</v>
      </c>
      <c r="B539" t="s">
        <v>1303</v>
      </c>
      <c r="C539" s="44">
        <f>10^4</f>
        <v>10000</v>
      </c>
      <c r="D539" s="46">
        <f>9*10^9</f>
        <v>9000000000</v>
      </c>
      <c r="E539" t="str">
        <f t="shared" si="14"/>
        <v>182Ta</v>
      </c>
      <c r="F539" t="s">
        <v>1303</v>
      </c>
      <c r="G539" s="43" t="s">
        <v>78</v>
      </c>
      <c r="H539">
        <v>182</v>
      </c>
    </row>
    <row r="540" spans="1:9">
      <c r="A540" s="43" t="s">
        <v>1304</v>
      </c>
      <c r="B540" t="s">
        <v>1305</v>
      </c>
      <c r="C540" s="44">
        <f>10^6</f>
        <v>1000000</v>
      </c>
      <c r="D540" s="46" t="s">
        <v>234</v>
      </c>
      <c r="E540" t="str">
        <f t="shared" si="14"/>
        <v>182Ta m</v>
      </c>
      <c r="F540" t="s">
        <v>1305</v>
      </c>
      <c r="G540" s="43" t="s">
        <v>78</v>
      </c>
      <c r="H540">
        <v>182</v>
      </c>
      <c r="I540" t="s">
        <v>156</v>
      </c>
    </row>
    <row r="541" spans="1:9">
      <c r="A541" s="43" t="s">
        <v>1306</v>
      </c>
      <c r="B541" t="s">
        <v>1307</v>
      </c>
      <c r="C541" s="44">
        <f>10^6</f>
        <v>1000000</v>
      </c>
      <c r="D541" s="46" t="s">
        <v>234</v>
      </c>
      <c r="E541" t="str">
        <f t="shared" si="14"/>
        <v>183Ta</v>
      </c>
      <c r="F541" t="s">
        <v>1307</v>
      </c>
      <c r="G541" s="43" t="s">
        <v>78</v>
      </c>
      <c r="H541">
        <v>183</v>
      </c>
    </row>
    <row r="542" spans="1:9">
      <c r="A542" s="43" t="s">
        <v>1308</v>
      </c>
      <c r="B542" t="s">
        <v>1309</v>
      </c>
      <c r="C542" s="44">
        <f>10^6</f>
        <v>1000000</v>
      </c>
      <c r="D542" s="46" t="s">
        <v>234</v>
      </c>
      <c r="E542" t="str">
        <f t="shared" si="14"/>
        <v>184Ta</v>
      </c>
      <c r="F542" t="s">
        <v>1309</v>
      </c>
      <c r="G542" s="43" t="s">
        <v>78</v>
      </c>
      <c r="H542">
        <v>184</v>
      </c>
    </row>
    <row r="543" spans="1:9">
      <c r="A543" s="43" t="s">
        <v>1310</v>
      </c>
      <c r="B543" t="s">
        <v>1311</v>
      </c>
      <c r="C543" s="44">
        <f>10^5</f>
        <v>100000</v>
      </c>
      <c r="D543" s="46" t="s">
        <v>234</v>
      </c>
      <c r="E543" t="str">
        <f t="shared" si="14"/>
        <v>185Ta</v>
      </c>
      <c r="F543" t="s">
        <v>1311</v>
      </c>
      <c r="G543" s="43" t="s">
        <v>78</v>
      </c>
      <c r="H543">
        <v>185</v>
      </c>
    </row>
    <row r="544" spans="1:9">
      <c r="A544" s="43" t="s">
        <v>1312</v>
      </c>
      <c r="B544" t="s">
        <v>1313</v>
      </c>
      <c r="C544" s="44">
        <f>10^5</f>
        <v>100000</v>
      </c>
      <c r="D544" s="46" t="s">
        <v>234</v>
      </c>
      <c r="E544" t="str">
        <f t="shared" si="14"/>
        <v>186Ta</v>
      </c>
      <c r="F544" t="s">
        <v>1313</v>
      </c>
      <c r="G544" s="43" t="s">
        <v>78</v>
      </c>
      <c r="H544">
        <v>186</v>
      </c>
    </row>
    <row r="545" spans="1:9">
      <c r="A545" s="43" t="s">
        <v>1314</v>
      </c>
      <c r="B545" t="s">
        <v>1315</v>
      </c>
      <c r="C545" s="44">
        <f>10^6</f>
        <v>1000000</v>
      </c>
      <c r="D545" s="46" t="s">
        <v>234</v>
      </c>
      <c r="E545" t="str">
        <f t="shared" si="14"/>
        <v>176W</v>
      </c>
      <c r="F545" t="s">
        <v>1315</v>
      </c>
      <c r="G545" s="43" t="s">
        <v>79</v>
      </c>
      <c r="H545">
        <v>176</v>
      </c>
    </row>
    <row r="546" spans="1:9">
      <c r="A546" s="43" t="s">
        <v>1316</v>
      </c>
      <c r="B546" t="s">
        <v>1317</v>
      </c>
      <c r="C546" s="44">
        <f>10^6</f>
        <v>1000000</v>
      </c>
      <c r="D546" s="46" t="s">
        <v>234</v>
      </c>
      <c r="E546" t="str">
        <f t="shared" si="14"/>
        <v>177W</v>
      </c>
      <c r="F546" t="s">
        <v>1317</v>
      </c>
      <c r="G546" s="43" t="s">
        <v>79</v>
      </c>
      <c r="H546">
        <v>177</v>
      </c>
    </row>
    <row r="547" spans="1:9">
      <c r="A547" s="43" t="s">
        <v>1318</v>
      </c>
      <c r="B547" t="s">
        <v>1319</v>
      </c>
      <c r="C547" s="44">
        <f>10^6</f>
        <v>1000000</v>
      </c>
      <c r="D547" s="46" t="s">
        <v>234</v>
      </c>
      <c r="E547" t="str">
        <f t="shared" si="14"/>
        <v>178W</v>
      </c>
      <c r="F547" t="s">
        <v>1319</v>
      </c>
      <c r="G547" s="43" t="s">
        <v>79</v>
      </c>
      <c r="H547">
        <v>178</v>
      </c>
    </row>
    <row r="548" spans="1:9">
      <c r="A548" s="43" t="s">
        <v>1320</v>
      </c>
      <c r="B548" t="s">
        <v>1321</v>
      </c>
      <c r="C548" s="44">
        <f>10^7</f>
        <v>10000000</v>
      </c>
      <c r="D548" s="46" t="s">
        <v>234</v>
      </c>
      <c r="E548" t="str">
        <f t="shared" si="14"/>
        <v>179W</v>
      </c>
      <c r="F548" t="s">
        <v>1321</v>
      </c>
      <c r="G548" s="43" t="s">
        <v>79</v>
      </c>
      <c r="H548">
        <v>179</v>
      </c>
    </row>
    <row r="549" spans="1:9">
      <c r="A549" s="43" t="s">
        <v>1322</v>
      </c>
      <c r="B549" t="s">
        <v>1323</v>
      </c>
      <c r="C549" s="44">
        <f>10^7</f>
        <v>10000000</v>
      </c>
      <c r="D549" s="46">
        <f>3*10^11</f>
        <v>300000000000</v>
      </c>
      <c r="E549" t="str">
        <f t="shared" si="14"/>
        <v>181W</v>
      </c>
      <c r="F549" t="s">
        <v>1323</v>
      </c>
      <c r="G549" s="43" t="s">
        <v>79</v>
      </c>
      <c r="H549">
        <v>181</v>
      </c>
    </row>
    <row r="550" spans="1:9">
      <c r="A550" s="43" t="s">
        <v>1324</v>
      </c>
      <c r="B550" t="s">
        <v>1325</v>
      </c>
      <c r="C550" s="44">
        <f>10^7</f>
        <v>10000000</v>
      </c>
      <c r="D550" s="46">
        <f>4*10^11</f>
        <v>400000000000</v>
      </c>
      <c r="E550" t="str">
        <f t="shared" si="14"/>
        <v>185W</v>
      </c>
      <c r="F550" t="s">
        <v>1325</v>
      </c>
      <c r="G550" s="43" t="s">
        <v>79</v>
      </c>
      <c r="H550">
        <v>185</v>
      </c>
    </row>
    <row r="551" spans="1:9">
      <c r="A551" s="43" t="s">
        <v>1326</v>
      </c>
      <c r="B551" t="s">
        <v>1327</v>
      </c>
      <c r="C551" s="44">
        <f>10^6</f>
        <v>1000000</v>
      </c>
      <c r="D551" s="46">
        <f>2*10^10</f>
        <v>20000000000</v>
      </c>
      <c r="E551" t="str">
        <f t="shared" si="14"/>
        <v>187W</v>
      </c>
      <c r="F551" t="s">
        <v>1327</v>
      </c>
      <c r="G551" s="43" t="s">
        <v>79</v>
      </c>
      <c r="H551">
        <v>187</v>
      </c>
    </row>
    <row r="552" spans="1:9">
      <c r="A552" s="43" t="s">
        <v>1328</v>
      </c>
      <c r="B552" t="s">
        <v>1329</v>
      </c>
      <c r="C552" s="44">
        <f>10^5</f>
        <v>100000</v>
      </c>
      <c r="D552" s="46" t="s">
        <v>234</v>
      </c>
      <c r="E552" t="str">
        <f t="shared" si="14"/>
        <v>188W</v>
      </c>
      <c r="F552" t="s">
        <v>1329</v>
      </c>
      <c r="G552" s="43" t="s">
        <v>79</v>
      </c>
      <c r="H552">
        <v>188</v>
      </c>
    </row>
    <row r="553" spans="1:9">
      <c r="A553" s="43" t="s">
        <v>1330</v>
      </c>
      <c r="B553" t="s">
        <v>1331</v>
      </c>
      <c r="C553" s="44">
        <f t="shared" ref="C553:C560" si="16">10^6</f>
        <v>1000000</v>
      </c>
      <c r="D553" s="46" t="s">
        <v>234</v>
      </c>
      <c r="E553" t="str">
        <f t="shared" si="14"/>
        <v>177Re</v>
      </c>
      <c r="F553" t="s">
        <v>1331</v>
      </c>
      <c r="G553" s="43" t="s">
        <v>80</v>
      </c>
      <c r="H553">
        <v>177</v>
      </c>
    </row>
    <row r="554" spans="1:9">
      <c r="A554" s="43" t="s">
        <v>1332</v>
      </c>
      <c r="B554" t="s">
        <v>1333</v>
      </c>
      <c r="C554" s="44">
        <f t="shared" si="16"/>
        <v>1000000</v>
      </c>
      <c r="D554" s="46" t="s">
        <v>234</v>
      </c>
      <c r="E554" t="str">
        <f t="shared" si="14"/>
        <v>178Re</v>
      </c>
      <c r="F554" t="s">
        <v>1333</v>
      </c>
      <c r="G554" s="43" t="s">
        <v>80</v>
      </c>
      <c r="H554">
        <v>178</v>
      </c>
    </row>
    <row r="555" spans="1:9">
      <c r="A555" s="43" t="s">
        <v>1334</v>
      </c>
      <c r="B555" t="s">
        <v>1335</v>
      </c>
      <c r="C555" s="44">
        <f t="shared" si="16"/>
        <v>1000000</v>
      </c>
      <c r="D555" s="46" t="s">
        <v>234</v>
      </c>
      <c r="E555" t="str">
        <f t="shared" si="14"/>
        <v>181Re</v>
      </c>
      <c r="F555" t="s">
        <v>1335</v>
      </c>
      <c r="G555" s="43" t="s">
        <v>80</v>
      </c>
      <c r="H555">
        <v>181</v>
      </c>
    </row>
    <row r="556" spans="1:9" ht="38.25">
      <c r="A556" s="43" t="s">
        <v>1336</v>
      </c>
      <c r="B556" t="s">
        <v>1337</v>
      </c>
      <c r="C556" s="44">
        <f t="shared" si="16"/>
        <v>1000000</v>
      </c>
      <c r="D556" s="46" t="s">
        <v>234</v>
      </c>
      <c r="E556" t="str">
        <f t="shared" si="14"/>
        <v>182Re (1)</v>
      </c>
      <c r="F556" t="s">
        <v>1337</v>
      </c>
      <c r="G556" s="43" t="s">
        <v>80</v>
      </c>
      <c r="H556">
        <v>182</v>
      </c>
      <c r="I556" s="45" t="s">
        <v>163</v>
      </c>
    </row>
    <row r="557" spans="1:9" ht="38.25">
      <c r="A557" s="43" t="s">
        <v>1338</v>
      </c>
      <c r="B557" t="s">
        <v>1339</v>
      </c>
      <c r="C557" s="44">
        <f t="shared" si="16"/>
        <v>1000000</v>
      </c>
      <c r="D557" s="46" t="s">
        <v>234</v>
      </c>
      <c r="E557" t="str">
        <f t="shared" si="14"/>
        <v>182Re (2)</v>
      </c>
      <c r="F557" t="s">
        <v>1339</v>
      </c>
      <c r="G557" s="43" t="s">
        <v>80</v>
      </c>
      <c r="H557">
        <v>182</v>
      </c>
      <c r="I557" s="45" t="s">
        <v>164</v>
      </c>
    </row>
    <row r="558" spans="1:9">
      <c r="A558" s="43" t="s">
        <v>1340</v>
      </c>
      <c r="B558" t="s">
        <v>1341</v>
      </c>
      <c r="C558" s="44">
        <f t="shared" si="16"/>
        <v>1000000</v>
      </c>
      <c r="D558" s="46">
        <f>1*10^10</f>
        <v>10000000000</v>
      </c>
      <c r="E558" t="str">
        <f t="shared" si="14"/>
        <v>184Re</v>
      </c>
      <c r="F558" t="s">
        <v>1341</v>
      </c>
      <c r="G558" s="43" t="s">
        <v>80</v>
      </c>
      <c r="H558">
        <v>184</v>
      </c>
    </row>
    <row r="559" spans="1:9">
      <c r="A559" s="43" t="s">
        <v>1342</v>
      </c>
      <c r="B559" t="s">
        <v>1343</v>
      </c>
      <c r="C559" s="44">
        <f t="shared" si="16"/>
        <v>1000000</v>
      </c>
      <c r="D559" s="46">
        <f>3*10^10</f>
        <v>30000000000</v>
      </c>
      <c r="E559" t="str">
        <f t="shared" si="14"/>
        <v>184Re m</v>
      </c>
      <c r="F559" t="s">
        <v>1343</v>
      </c>
      <c r="G559" s="43" t="s">
        <v>80</v>
      </c>
      <c r="H559">
        <v>184</v>
      </c>
      <c r="I559" t="s">
        <v>156</v>
      </c>
    </row>
    <row r="560" spans="1:9">
      <c r="A560" s="43" t="s">
        <v>1344</v>
      </c>
      <c r="B560" t="s">
        <v>1345</v>
      </c>
      <c r="C560" s="44">
        <f t="shared" si="16"/>
        <v>1000000</v>
      </c>
      <c r="D560" s="46">
        <f>2*10^10</f>
        <v>20000000000</v>
      </c>
      <c r="E560" t="str">
        <f t="shared" si="14"/>
        <v>186Re</v>
      </c>
      <c r="F560" t="s">
        <v>1345</v>
      </c>
      <c r="G560" s="43" t="s">
        <v>80</v>
      </c>
      <c r="H560">
        <v>186</v>
      </c>
    </row>
    <row r="561" spans="1:9" ht="17.25">
      <c r="A561" s="43" t="s">
        <v>1796</v>
      </c>
      <c r="B561" t="s">
        <v>1346</v>
      </c>
      <c r="C561" s="44">
        <f>10^7</f>
        <v>10000000</v>
      </c>
      <c r="D561" s="46" t="s">
        <v>234</v>
      </c>
      <c r="E561" t="str">
        <f t="shared" si="14"/>
        <v>186Re m</v>
      </c>
      <c r="F561" t="s">
        <v>1346</v>
      </c>
      <c r="G561" s="43" t="s">
        <v>80</v>
      </c>
      <c r="H561">
        <v>186</v>
      </c>
      <c r="I561" t="s">
        <v>156</v>
      </c>
    </row>
    <row r="562" spans="1:9">
      <c r="A562" s="43" t="s">
        <v>1347</v>
      </c>
      <c r="B562" t="s">
        <v>1348</v>
      </c>
      <c r="C562" s="44">
        <f>10^9</f>
        <v>1000000000</v>
      </c>
      <c r="D562" s="46" t="s">
        <v>166</v>
      </c>
      <c r="E562" t="str">
        <f t="shared" si="14"/>
        <v>187Re</v>
      </c>
      <c r="F562" t="s">
        <v>1348</v>
      </c>
      <c r="G562" s="43" t="s">
        <v>80</v>
      </c>
      <c r="H562">
        <v>187</v>
      </c>
    </row>
    <row r="563" spans="1:9">
      <c r="A563" s="43" t="s">
        <v>1349</v>
      </c>
      <c r="B563" t="s">
        <v>1350</v>
      </c>
      <c r="C563" s="44">
        <f>10^5</f>
        <v>100000</v>
      </c>
      <c r="D563" s="46">
        <f>4*10^9</f>
        <v>4000000000</v>
      </c>
      <c r="E563" t="str">
        <f t="shared" si="14"/>
        <v>188Re</v>
      </c>
      <c r="F563" t="s">
        <v>1350</v>
      </c>
      <c r="G563" s="43" t="s">
        <v>80</v>
      </c>
      <c r="H563">
        <v>188</v>
      </c>
    </row>
    <row r="564" spans="1:9">
      <c r="A564" s="43" t="s">
        <v>1351</v>
      </c>
      <c r="B564" t="s">
        <v>1352</v>
      </c>
      <c r="C564" s="44">
        <f>10^7</f>
        <v>10000000</v>
      </c>
      <c r="D564" s="46" t="s">
        <v>234</v>
      </c>
      <c r="E564" t="str">
        <f t="shared" si="14"/>
        <v>188Re m</v>
      </c>
      <c r="F564" t="s">
        <v>1352</v>
      </c>
      <c r="G564" s="43" t="s">
        <v>80</v>
      </c>
      <c r="H564">
        <v>188</v>
      </c>
      <c r="I564" t="s">
        <v>156</v>
      </c>
    </row>
    <row r="565" spans="1:9" ht="17.25">
      <c r="A565" s="43" t="s">
        <v>1797</v>
      </c>
      <c r="B565" t="s">
        <v>1353</v>
      </c>
      <c r="C565" s="44">
        <f>10^6</f>
        <v>1000000</v>
      </c>
      <c r="D565" s="46" t="s">
        <v>234</v>
      </c>
      <c r="E565" t="str">
        <f t="shared" si="14"/>
        <v>189Re</v>
      </c>
      <c r="F565" t="s">
        <v>1353</v>
      </c>
      <c r="G565" s="43" t="s">
        <v>80</v>
      </c>
      <c r="H565">
        <v>189</v>
      </c>
    </row>
    <row r="566" spans="1:9">
      <c r="A566" s="43" t="s">
        <v>1354</v>
      </c>
      <c r="B566" t="s">
        <v>1355</v>
      </c>
      <c r="C566" s="44">
        <f>10^7</f>
        <v>10000000</v>
      </c>
      <c r="D566" s="46" t="s">
        <v>234</v>
      </c>
      <c r="E566" t="str">
        <f t="shared" si="14"/>
        <v>180Os</v>
      </c>
      <c r="F566" t="s">
        <v>1355</v>
      </c>
      <c r="G566" s="43" t="s">
        <v>81</v>
      </c>
      <c r="H566">
        <v>180</v>
      </c>
    </row>
    <row r="567" spans="1:9">
      <c r="A567" s="43" t="s">
        <v>1356</v>
      </c>
      <c r="B567" t="s">
        <v>1357</v>
      </c>
      <c r="C567" s="44">
        <f>10^6</f>
        <v>1000000</v>
      </c>
      <c r="D567" s="46" t="s">
        <v>234</v>
      </c>
      <c r="E567" t="str">
        <f t="shared" si="14"/>
        <v>181Os</v>
      </c>
      <c r="F567" t="s">
        <v>1357</v>
      </c>
      <c r="G567" s="43" t="s">
        <v>81</v>
      </c>
      <c r="H567">
        <v>181</v>
      </c>
    </row>
    <row r="568" spans="1:9">
      <c r="A568" s="43" t="s">
        <v>1358</v>
      </c>
      <c r="B568" t="s">
        <v>1359</v>
      </c>
      <c r="C568" s="44">
        <f>10^6</f>
        <v>1000000</v>
      </c>
      <c r="D568" s="46" t="s">
        <v>234</v>
      </c>
      <c r="E568" t="str">
        <f t="shared" si="14"/>
        <v>182Os</v>
      </c>
      <c r="F568" t="s">
        <v>1359</v>
      </c>
      <c r="G568" s="43" t="s">
        <v>81</v>
      </c>
      <c r="H568">
        <v>182</v>
      </c>
    </row>
    <row r="569" spans="1:9">
      <c r="A569" s="43" t="s">
        <v>1360</v>
      </c>
      <c r="B569" t="s">
        <v>1361</v>
      </c>
      <c r="C569" s="44">
        <f>10^6</f>
        <v>1000000</v>
      </c>
      <c r="D569" s="46">
        <f>1*10^10</f>
        <v>10000000000</v>
      </c>
      <c r="E569" t="str">
        <f t="shared" si="14"/>
        <v>185Os</v>
      </c>
      <c r="F569" t="s">
        <v>1361</v>
      </c>
      <c r="G569" s="43" t="s">
        <v>81</v>
      </c>
      <c r="H569">
        <v>185</v>
      </c>
    </row>
    <row r="570" spans="1:9">
      <c r="A570" s="43" t="s">
        <v>1362</v>
      </c>
      <c r="B570" t="s">
        <v>1363</v>
      </c>
      <c r="C570" s="44">
        <f>10^7</f>
        <v>10000000</v>
      </c>
      <c r="D570" s="46" t="s">
        <v>234</v>
      </c>
      <c r="E570" t="str">
        <f t="shared" si="14"/>
        <v>189Os m</v>
      </c>
      <c r="F570" t="s">
        <v>1363</v>
      </c>
      <c r="G570" s="43" t="s">
        <v>81</v>
      </c>
      <c r="H570">
        <v>189</v>
      </c>
      <c r="I570" t="s">
        <v>156</v>
      </c>
    </row>
    <row r="571" spans="1:9">
      <c r="A571" s="43" t="s">
        <v>1364</v>
      </c>
      <c r="B571" t="s">
        <v>1365</v>
      </c>
      <c r="C571" s="44">
        <f>10^7</f>
        <v>10000000</v>
      </c>
      <c r="D571" s="46">
        <f>1*10^11</f>
        <v>100000000000</v>
      </c>
      <c r="E571" t="str">
        <f t="shared" si="14"/>
        <v>191Os</v>
      </c>
      <c r="F571" t="s">
        <v>1365</v>
      </c>
      <c r="G571" s="43" t="s">
        <v>81</v>
      </c>
      <c r="H571">
        <v>191</v>
      </c>
    </row>
    <row r="572" spans="1:9">
      <c r="A572" s="43" t="s">
        <v>1366</v>
      </c>
      <c r="B572" t="s">
        <v>1367</v>
      </c>
      <c r="C572" s="44">
        <f>10^7</f>
        <v>10000000</v>
      </c>
      <c r="D572" s="46">
        <f>4*10^11</f>
        <v>400000000000</v>
      </c>
      <c r="E572" t="str">
        <f t="shared" si="14"/>
        <v>191Os m</v>
      </c>
      <c r="F572" t="s">
        <v>1367</v>
      </c>
      <c r="G572" s="43" t="s">
        <v>81</v>
      </c>
      <c r="H572">
        <v>191</v>
      </c>
      <c r="I572" t="s">
        <v>156</v>
      </c>
    </row>
    <row r="573" spans="1:9">
      <c r="A573" s="43" t="s">
        <v>1368</v>
      </c>
      <c r="B573" t="s">
        <v>1369</v>
      </c>
      <c r="C573" s="44">
        <f>10^6</f>
        <v>1000000</v>
      </c>
      <c r="D573" s="46">
        <f>2*10^10</f>
        <v>20000000000</v>
      </c>
      <c r="E573" t="str">
        <f t="shared" si="14"/>
        <v>193Os</v>
      </c>
      <c r="F573" t="s">
        <v>1369</v>
      </c>
      <c r="G573" s="43" t="s">
        <v>81</v>
      </c>
      <c r="H573">
        <v>193</v>
      </c>
    </row>
    <row r="574" spans="1:9">
      <c r="A574" s="43" t="s">
        <v>1370</v>
      </c>
      <c r="B574" t="s">
        <v>1371</v>
      </c>
      <c r="C574" s="44">
        <f>10^5</f>
        <v>100000</v>
      </c>
      <c r="D574" s="46" t="s">
        <v>234</v>
      </c>
      <c r="E574" t="str">
        <f t="shared" si="14"/>
        <v>194Os</v>
      </c>
      <c r="F574" t="s">
        <v>1371</v>
      </c>
      <c r="G574" s="43" t="s">
        <v>81</v>
      </c>
      <c r="H574">
        <v>194</v>
      </c>
    </row>
    <row r="575" spans="1:9">
      <c r="A575" s="43" t="s">
        <v>1372</v>
      </c>
      <c r="B575" t="s">
        <v>1373</v>
      </c>
      <c r="C575" s="44">
        <f>10^5</f>
        <v>100000</v>
      </c>
      <c r="D575" s="46" t="s">
        <v>234</v>
      </c>
      <c r="E575" t="str">
        <f t="shared" si="14"/>
        <v>182Ir</v>
      </c>
      <c r="F575" t="s">
        <v>1373</v>
      </c>
      <c r="G575" s="43" t="s">
        <v>82</v>
      </c>
      <c r="H575">
        <v>182</v>
      </c>
    </row>
    <row r="576" spans="1:9">
      <c r="A576" s="43" t="s">
        <v>1374</v>
      </c>
      <c r="B576" t="s">
        <v>1375</v>
      </c>
      <c r="C576" s="44">
        <f t="shared" ref="C576:C581" si="17">10^6</f>
        <v>1000000</v>
      </c>
      <c r="D576" s="46" t="s">
        <v>234</v>
      </c>
      <c r="E576" t="str">
        <f t="shared" si="14"/>
        <v>184Ir</v>
      </c>
      <c r="F576" t="s">
        <v>1375</v>
      </c>
      <c r="G576" s="43" t="s">
        <v>82</v>
      </c>
      <c r="H576">
        <v>184</v>
      </c>
    </row>
    <row r="577" spans="1:10">
      <c r="A577" s="43" t="s">
        <v>1376</v>
      </c>
      <c r="B577" t="s">
        <v>1377</v>
      </c>
      <c r="C577" s="44">
        <f t="shared" si="17"/>
        <v>1000000</v>
      </c>
      <c r="D577" s="46" t="s">
        <v>234</v>
      </c>
      <c r="E577" t="str">
        <f t="shared" si="14"/>
        <v>185Ir</v>
      </c>
      <c r="F577" t="s">
        <v>1377</v>
      </c>
      <c r="G577" s="43" t="s">
        <v>82</v>
      </c>
      <c r="H577">
        <v>185</v>
      </c>
    </row>
    <row r="578" spans="1:10" ht="38.25">
      <c r="A578" s="43" t="s">
        <v>1378</v>
      </c>
      <c r="B578" t="s">
        <v>1379</v>
      </c>
      <c r="C578" s="44">
        <f t="shared" si="17"/>
        <v>1000000</v>
      </c>
      <c r="D578" s="46" t="s">
        <v>234</v>
      </c>
      <c r="E578" t="str">
        <f t="shared" si="14"/>
        <v>186Ir (1)</v>
      </c>
      <c r="F578" t="s">
        <v>1379</v>
      </c>
      <c r="G578" s="43" t="s">
        <v>82</v>
      </c>
      <c r="H578">
        <v>186</v>
      </c>
      <c r="I578" s="45" t="s">
        <v>163</v>
      </c>
    </row>
    <row r="579" spans="1:10" ht="38.25">
      <c r="A579" s="43" t="s">
        <v>1380</v>
      </c>
      <c r="B579" t="s">
        <v>1381</v>
      </c>
      <c r="C579" s="44">
        <f t="shared" si="17"/>
        <v>1000000</v>
      </c>
      <c r="D579" s="46" t="s">
        <v>234</v>
      </c>
      <c r="E579" t="str">
        <f t="shared" ref="E579:E642" si="18">IF(I579="",CONCATENATE(H579,G579),CONCATENATE(H579,G579," ",I579))</f>
        <v>186Ir (2)</v>
      </c>
      <c r="F579" t="s">
        <v>1381</v>
      </c>
      <c r="G579" s="43" t="s">
        <v>82</v>
      </c>
      <c r="H579">
        <v>186</v>
      </c>
      <c r="I579" s="45" t="s">
        <v>164</v>
      </c>
    </row>
    <row r="580" spans="1:10">
      <c r="A580" s="43" t="s">
        <v>1382</v>
      </c>
      <c r="B580" t="s">
        <v>1383</v>
      </c>
      <c r="C580" s="44">
        <f t="shared" si="17"/>
        <v>1000000</v>
      </c>
      <c r="D580" s="46" t="s">
        <v>234</v>
      </c>
      <c r="E580" t="str">
        <f t="shared" si="18"/>
        <v>187Ir</v>
      </c>
      <c r="F580" t="s">
        <v>1383</v>
      </c>
      <c r="G580" s="43" t="s">
        <v>82</v>
      </c>
      <c r="H580">
        <v>187</v>
      </c>
    </row>
    <row r="581" spans="1:10">
      <c r="A581" s="43" t="s">
        <v>1384</v>
      </c>
      <c r="B581" t="s">
        <v>1385</v>
      </c>
      <c r="C581" s="44">
        <f t="shared" si="17"/>
        <v>1000000</v>
      </c>
      <c r="D581" s="46" t="s">
        <v>234</v>
      </c>
      <c r="E581" t="str">
        <f t="shared" si="18"/>
        <v>188Ir</v>
      </c>
      <c r="F581" t="s">
        <v>1385</v>
      </c>
      <c r="G581" s="43" t="s">
        <v>82</v>
      </c>
      <c r="H581">
        <v>188</v>
      </c>
    </row>
    <row r="582" spans="1:10">
      <c r="A582" s="43" t="s">
        <v>1386</v>
      </c>
      <c r="B582" t="s">
        <v>1387</v>
      </c>
      <c r="C582" s="44">
        <f>10^7</f>
        <v>10000000</v>
      </c>
      <c r="D582" s="46" t="s">
        <v>234</v>
      </c>
      <c r="E582" t="str">
        <f t="shared" si="18"/>
        <v>189Ir</v>
      </c>
      <c r="F582" t="s">
        <v>1387</v>
      </c>
      <c r="G582" s="43" t="s">
        <v>82</v>
      </c>
      <c r="H582">
        <v>189</v>
      </c>
    </row>
    <row r="583" spans="1:10">
      <c r="A583" s="43" t="s">
        <v>1388</v>
      </c>
      <c r="B583" t="s">
        <v>1389</v>
      </c>
      <c r="C583" s="44">
        <f>10^6</f>
        <v>1000000</v>
      </c>
      <c r="D583" s="46">
        <f>7*10^9</f>
        <v>7000000000</v>
      </c>
      <c r="E583" t="str">
        <f t="shared" si="18"/>
        <v>190Ir</v>
      </c>
      <c r="F583" t="s">
        <v>1389</v>
      </c>
      <c r="G583" s="43" t="s">
        <v>82</v>
      </c>
      <c r="H583">
        <v>190</v>
      </c>
    </row>
    <row r="584" spans="1:10" ht="38.25">
      <c r="A584" s="43" t="s">
        <v>1390</v>
      </c>
      <c r="B584" t="s">
        <v>1391</v>
      </c>
      <c r="C584" s="44">
        <f>10^6</f>
        <v>1000000</v>
      </c>
      <c r="D584" s="46" t="s">
        <v>234</v>
      </c>
      <c r="E584" t="str">
        <f t="shared" si="18"/>
        <v>190Ir m (1)</v>
      </c>
      <c r="F584" t="s">
        <v>1391</v>
      </c>
      <c r="G584" s="43" t="s">
        <v>82</v>
      </c>
      <c r="H584">
        <v>190</v>
      </c>
      <c r="I584" t="s">
        <v>1144</v>
      </c>
      <c r="J584" s="45"/>
    </row>
    <row r="585" spans="1:10" ht="38.25">
      <c r="A585" s="43" t="s">
        <v>1392</v>
      </c>
      <c r="B585" t="s">
        <v>1393</v>
      </c>
      <c r="C585" s="44">
        <f>10^7</f>
        <v>10000000</v>
      </c>
      <c r="D585" s="46" t="s">
        <v>234</v>
      </c>
      <c r="E585" t="str">
        <f t="shared" si="18"/>
        <v>190Ir m (2)</v>
      </c>
      <c r="F585" t="s">
        <v>1393</v>
      </c>
      <c r="G585" s="43" t="s">
        <v>82</v>
      </c>
      <c r="H585">
        <v>190</v>
      </c>
      <c r="I585" t="s">
        <v>1147</v>
      </c>
      <c r="J585" s="45"/>
    </row>
    <row r="586" spans="1:10">
      <c r="A586" s="43" t="s">
        <v>1394</v>
      </c>
      <c r="B586" t="s">
        <v>1395</v>
      </c>
      <c r="C586" s="44">
        <f>10^4</f>
        <v>10000</v>
      </c>
      <c r="D586" s="46">
        <f>1*10^10</f>
        <v>10000000000</v>
      </c>
      <c r="E586" t="str">
        <f t="shared" si="18"/>
        <v>192Ir</v>
      </c>
      <c r="F586" t="s">
        <v>1395</v>
      </c>
      <c r="G586" s="43" t="s">
        <v>82</v>
      </c>
      <c r="H586">
        <v>192</v>
      </c>
    </row>
    <row r="587" spans="1:10">
      <c r="A587" s="43" t="s">
        <v>1396</v>
      </c>
      <c r="B587" t="s">
        <v>1397</v>
      </c>
      <c r="C587" s="44">
        <f>10^7</f>
        <v>10000000</v>
      </c>
      <c r="D587" s="46" t="s">
        <v>234</v>
      </c>
      <c r="E587" t="str">
        <f t="shared" si="18"/>
        <v>192Ir m</v>
      </c>
      <c r="F587" t="s">
        <v>1397</v>
      </c>
      <c r="G587" s="43" t="s">
        <v>82</v>
      </c>
      <c r="H587">
        <v>192</v>
      </c>
      <c r="I587" t="s">
        <v>156</v>
      </c>
    </row>
    <row r="588" spans="1:10">
      <c r="A588" s="43" t="s">
        <v>1398</v>
      </c>
      <c r="B588" t="s">
        <v>1399</v>
      </c>
      <c r="C588" s="44">
        <f>10^7</f>
        <v>10000000</v>
      </c>
      <c r="D588" s="46" t="s">
        <v>234</v>
      </c>
      <c r="E588" t="str">
        <f t="shared" si="18"/>
        <v>193Ir m</v>
      </c>
      <c r="F588" t="s">
        <v>1399</v>
      </c>
      <c r="G588" s="43" t="s">
        <v>82</v>
      </c>
      <c r="H588">
        <v>193</v>
      </c>
      <c r="I588" t="s">
        <v>156</v>
      </c>
    </row>
    <row r="589" spans="1:10">
      <c r="A589" s="43" t="s">
        <v>1400</v>
      </c>
      <c r="B589" t="s">
        <v>1401</v>
      </c>
      <c r="C589" s="44">
        <f>10^5</f>
        <v>100000</v>
      </c>
      <c r="D589" s="46">
        <f>3*10^9</f>
        <v>3000000000</v>
      </c>
      <c r="E589" t="str">
        <f t="shared" si="18"/>
        <v>194Ir</v>
      </c>
      <c r="F589" t="s">
        <v>1401</v>
      </c>
      <c r="G589" s="43" t="s">
        <v>82</v>
      </c>
      <c r="H589">
        <v>194</v>
      </c>
    </row>
    <row r="590" spans="1:10">
      <c r="A590" s="43" t="s">
        <v>1402</v>
      </c>
      <c r="B590" t="s">
        <v>1403</v>
      </c>
      <c r="C590" s="44">
        <f t="shared" ref="C590:C596" si="19">10^6</f>
        <v>1000000</v>
      </c>
      <c r="D590" s="46" t="s">
        <v>234</v>
      </c>
      <c r="E590" t="str">
        <f t="shared" si="18"/>
        <v>194Ir m</v>
      </c>
      <c r="F590" t="s">
        <v>1403</v>
      </c>
      <c r="G590" s="43" t="s">
        <v>82</v>
      </c>
      <c r="H590">
        <v>194</v>
      </c>
      <c r="I590" t="s">
        <v>156</v>
      </c>
    </row>
    <row r="591" spans="1:10">
      <c r="A591" s="43" t="s">
        <v>1404</v>
      </c>
      <c r="B591" t="s">
        <v>1405</v>
      </c>
      <c r="C591" s="44">
        <f t="shared" si="19"/>
        <v>1000000</v>
      </c>
      <c r="D591" s="46" t="s">
        <v>234</v>
      </c>
      <c r="E591" t="str">
        <f t="shared" si="18"/>
        <v>195Ir</v>
      </c>
      <c r="F591" t="s">
        <v>1405</v>
      </c>
      <c r="G591" s="43" t="s">
        <v>82</v>
      </c>
      <c r="H591">
        <v>195</v>
      </c>
    </row>
    <row r="592" spans="1:10">
      <c r="A592" s="43" t="s">
        <v>1406</v>
      </c>
      <c r="B592" t="s">
        <v>1407</v>
      </c>
      <c r="C592" s="44">
        <f t="shared" si="19"/>
        <v>1000000</v>
      </c>
      <c r="D592" s="46" t="s">
        <v>234</v>
      </c>
      <c r="E592" t="str">
        <f t="shared" si="18"/>
        <v>195Ir m</v>
      </c>
      <c r="F592" t="s">
        <v>1407</v>
      </c>
      <c r="G592" s="43" t="s">
        <v>82</v>
      </c>
      <c r="H592">
        <v>195</v>
      </c>
      <c r="I592" t="s">
        <v>156</v>
      </c>
    </row>
    <row r="593" spans="1:9">
      <c r="A593" s="43" t="s">
        <v>1408</v>
      </c>
      <c r="B593" t="s">
        <v>1409</v>
      </c>
      <c r="C593" s="44">
        <f t="shared" si="19"/>
        <v>1000000</v>
      </c>
      <c r="D593" s="46" t="s">
        <v>234</v>
      </c>
      <c r="E593" t="str">
        <f t="shared" si="18"/>
        <v>186Pt</v>
      </c>
      <c r="F593" t="s">
        <v>1409</v>
      </c>
      <c r="G593" s="43" t="s">
        <v>83</v>
      </c>
      <c r="H593">
        <v>186</v>
      </c>
    </row>
    <row r="594" spans="1:9">
      <c r="A594" s="43" t="s">
        <v>1410</v>
      </c>
      <c r="B594" t="s">
        <v>1411</v>
      </c>
      <c r="C594" s="44">
        <f t="shared" si="19"/>
        <v>1000000</v>
      </c>
      <c r="D594" s="46" t="s">
        <v>234</v>
      </c>
      <c r="E594" t="str">
        <f t="shared" si="18"/>
        <v>188Pt</v>
      </c>
      <c r="F594" t="s">
        <v>1411</v>
      </c>
      <c r="G594" s="43" t="s">
        <v>83</v>
      </c>
      <c r="H594">
        <v>188</v>
      </c>
    </row>
    <row r="595" spans="1:9">
      <c r="A595" s="43" t="s">
        <v>1412</v>
      </c>
      <c r="B595" t="s">
        <v>1413</v>
      </c>
      <c r="C595" s="44">
        <f t="shared" si="19"/>
        <v>1000000</v>
      </c>
      <c r="D595" s="46" t="s">
        <v>234</v>
      </c>
      <c r="E595" t="str">
        <f t="shared" si="18"/>
        <v>189Pt</v>
      </c>
      <c r="F595" t="s">
        <v>1413</v>
      </c>
      <c r="G595" s="43" t="s">
        <v>83</v>
      </c>
      <c r="H595">
        <v>189</v>
      </c>
    </row>
    <row r="596" spans="1:9">
      <c r="A596" s="43" t="s">
        <v>1414</v>
      </c>
      <c r="B596" t="s">
        <v>1415</v>
      </c>
      <c r="C596" s="44">
        <f t="shared" si="19"/>
        <v>1000000</v>
      </c>
      <c r="D596" s="46">
        <f>4*10^10</f>
        <v>40000000000</v>
      </c>
      <c r="E596" t="str">
        <f t="shared" si="18"/>
        <v>191Pt</v>
      </c>
      <c r="F596" t="s">
        <v>1415</v>
      </c>
      <c r="G596" s="43" t="s">
        <v>83</v>
      </c>
      <c r="H596">
        <v>191</v>
      </c>
    </row>
    <row r="597" spans="1:9">
      <c r="A597" s="43" t="s">
        <v>1416</v>
      </c>
      <c r="B597" t="s">
        <v>1417</v>
      </c>
      <c r="C597" s="44">
        <f>10^7</f>
        <v>10000000</v>
      </c>
      <c r="D597" s="46">
        <f>4*10^11</f>
        <v>400000000000</v>
      </c>
      <c r="E597" t="str">
        <f t="shared" si="18"/>
        <v>193Pt</v>
      </c>
      <c r="F597" t="s">
        <v>1417</v>
      </c>
      <c r="G597" s="43" t="s">
        <v>83</v>
      </c>
      <c r="H597">
        <v>193</v>
      </c>
    </row>
    <row r="598" spans="1:9">
      <c r="A598" s="43" t="s">
        <v>1418</v>
      </c>
      <c r="B598" t="s">
        <v>1419</v>
      </c>
      <c r="C598" s="44">
        <f>10^7</f>
        <v>10000000</v>
      </c>
      <c r="D598" s="46">
        <f>4*10^11</f>
        <v>400000000000</v>
      </c>
      <c r="E598" t="str">
        <f t="shared" si="18"/>
        <v>193Pt m</v>
      </c>
      <c r="F598" t="s">
        <v>1419</v>
      </c>
      <c r="G598" s="43" t="s">
        <v>83</v>
      </c>
      <c r="H598">
        <v>193</v>
      </c>
      <c r="I598" t="s">
        <v>156</v>
      </c>
    </row>
    <row r="599" spans="1:9">
      <c r="A599" s="43" t="s">
        <v>1420</v>
      </c>
      <c r="B599" t="s">
        <v>1421</v>
      </c>
      <c r="C599" s="44">
        <f>10^6</f>
        <v>1000000</v>
      </c>
      <c r="D599" s="46">
        <f>1*10^11</f>
        <v>100000000000</v>
      </c>
      <c r="E599" t="str">
        <f t="shared" si="18"/>
        <v>195Pt m</v>
      </c>
      <c r="F599" t="s">
        <v>1421</v>
      </c>
      <c r="G599" s="43" t="s">
        <v>83</v>
      </c>
      <c r="H599">
        <v>195</v>
      </c>
      <c r="I599" t="s">
        <v>156</v>
      </c>
    </row>
    <row r="600" spans="1:9">
      <c r="A600" s="43" t="s">
        <v>1422</v>
      </c>
      <c r="B600" t="s">
        <v>1423</v>
      </c>
      <c r="C600" s="44">
        <f>10^6</f>
        <v>1000000</v>
      </c>
      <c r="D600" s="46">
        <f>2*10^11</f>
        <v>200000000000</v>
      </c>
      <c r="E600" t="str">
        <f t="shared" si="18"/>
        <v>197Pt</v>
      </c>
      <c r="F600" t="s">
        <v>1423</v>
      </c>
      <c r="G600" s="43" t="s">
        <v>83</v>
      </c>
      <c r="H600">
        <v>197</v>
      </c>
    </row>
    <row r="601" spans="1:9">
      <c r="A601" s="43" t="s">
        <v>1424</v>
      </c>
      <c r="B601" t="s">
        <v>1425</v>
      </c>
      <c r="C601" s="44">
        <f>10^6</f>
        <v>1000000</v>
      </c>
      <c r="D601" s="46">
        <f>1*10^11</f>
        <v>100000000000</v>
      </c>
      <c r="E601" t="str">
        <f t="shared" si="18"/>
        <v>197Pt m</v>
      </c>
      <c r="F601" t="s">
        <v>1425</v>
      </c>
      <c r="G601" s="43" t="s">
        <v>83</v>
      </c>
      <c r="H601">
        <v>197</v>
      </c>
      <c r="I601" t="s">
        <v>156</v>
      </c>
    </row>
    <row r="602" spans="1:9">
      <c r="A602" s="43" t="s">
        <v>1426</v>
      </c>
      <c r="B602" t="s">
        <v>1427</v>
      </c>
      <c r="C602" s="44">
        <f>10^6</f>
        <v>1000000</v>
      </c>
      <c r="D602" s="46" t="s">
        <v>234</v>
      </c>
      <c r="E602" t="str">
        <f t="shared" si="18"/>
        <v>199Pt</v>
      </c>
      <c r="F602" t="s">
        <v>1427</v>
      </c>
      <c r="G602" s="43" t="s">
        <v>83</v>
      </c>
      <c r="H602">
        <v>199</v>
      </c>
    </row>
    <row r="603" spans="1:9">
      <c r="A603" s="43" t="s">
        <v>1428</v>
      </c>
      <c r="B603" t="s">
        <v>1429</v>
      </c>
      <c r="C603" s="44">
        <f>10^6</f>
        <v>1000000</v>
      </c>
      <c r="D603" s="46" t="s">
        <v>234</v>
      </c>
      <c r="E603" t="str">
        <f t="shared" si="18"/>
        <v>200Pt</v>
      </c>
      <c r="F603" t="s">
        <v>1429</v>
      </c>
      <c r="G603" s="43" t="s">
        <v>83</v>
      </c>
      <c r="H603">
        <v>200</v>
      </c>
    </row>
    <row r="604" spans="1:9">
      <c r="A604" s="43" t="s">
        <v>1430</v>
      </c>
      <c r="B604" t="s">
        <v>1431</v>
      </c>
      <c r="C604" s="44">
        <f>10^7</f>
        <v>10000000</v>
      </c>
      <c r="D604" s="46">
        <f>7*10^10</f>
        <v>70000000000</v>
      </c>
      <c r="E604" t="str">
        <f t="shared" si="18"/>
        <v>193Au</v>
      </c>
      <c r="F604" t="s">
        <v>1431</v>
      </c>
      <c r="G604" s="43" t="s">
        <v>84</v>
      </c>
      <c r="H604">
        <v>193</v>
      </c>
    </row>
    <row r="605" spans="1:9">
      <c r="A605" s="43" t="s">
        <v>1432</v>
      </c>
      <c r="B605" t="s">
        <v>1433</v>
      </c>
      <c r="C605" s="44">
        <f>10^6</f>
        <v>1000000</v>
      </c>
      <c r="D605" s="46">
        <f>1*10^10</f>
        <v>10000000000</v>
      </c>
      <c r="E605" t="str">
        <f t="shared" si="18"/>
        <v>194Au</v>
      </c>
      <c r="F605" t="s">
        <v>1433</v>
      </c>
      <c r="G605" s="43" t="s">
        <v>84</v>
      </c>
      <c r="H605">
        <v>194</v>
      </c>
    </row>
    <row r="606" spans="1:9">
      <c r="A606" s="43" t="s">
        <v>1434</v>
      </c>
      <c r="B606" t="s">
        <v>1435</v>
      </c>
      <c r="C606" s="44">
        <f>10^7</f>
        <v>10000000</v>
      </c>
      <c r="D606" s="46">
        <f>1*10^11</f>
        <v>100000000000</v>
      </c>
      <c r="E606" t="str">
        <f t="shared" si="18"/>
        <v>195Au</v>
      </c>
      <c r="F606" t="s">
        <v>1435</v>
      </c>
      <c r="G606" s="43" t="s">
        <v>84</v>
      </c>
      <c r="H606">
        <v>195</v>
      </c>
    </row>
    <row r="607" spans="1:9">
      <c r="A607" s="43" t="s">
        <v>1436</v>
      </c>
      <c r="B607" t="s">
        <v>1437</v>
      </c>
      <c r="C607" s="44">
        <f>10^6</f>
        <v>1000000</v>
      </c>
      <c r="D607" s="46">
        <f>1*10^10</f>
        <v>10000000000</v>
      </c>
      <c r="E607" t="str">
        <f t="shared" si="18"/>
        <v>198Au</v>
      </c>
      <c r="F607" t="s">
        <v>1437</v>
      </c>
      <c r="G607" s="43" t="s">
        <v>84</v>
      </c>
      <c r="H607">
        <v>198</v>
      </c>
    </row>
    <row r="608" spans="1:9">
      <c r="A608" s="43" t="s">
        <v>1438</v>
      </c>
      <c r="B608" t="s">
        <v>1439</v>
      </c>
      <c r="C608" s="44">
        <f>10^6</f>
        <v>1000000</v>
      </c>
      <c r="D608" s="46" t="s">
        <v>234</v>
      </c>
      <c r="E608" t="str">
        <f t="shared" si="18"/>
        <v>198Au m</v>
      </c>
      <c r="F608" t="s">
        <v>1439</v>
      </c>
      <c r="G608" s="43" t="s">
        <v>84</v>
      </c>
      <c r="H608">
        <v>198</v>
      </c>
      <c r="I608" t="s">
        <v>156</v>
      </c>
    </row>
    <row r="609" spans="1:9">
      <c r="A609" s="43" t="s">
        <v>1440</v>
      </c>
      <c r="B609" t="s">
        <v>1441</v>
      </c>
      <c r="C609" s="44">
        <f>10^6</f>
        <v>1000000</v>
      </c>
      <c r="D609" s="46">
        <f>1*10^11</f>
        <v>100000000000</v>
      </c>
      <c r="E609" t="str">
        <f t="shared" si="18"/>
        <v>199Au</v>
      </c>
      <c r="F609" t="s">
        <v>1441</v>
      </c>
      <c r="G609" s="43" t="s">
        <v>84</v>
      </c>
      <c r="H609">
        <v>199</v>
      </c>
    </row>
    <row r="610" spans="1:9">
      <c r="A610" s="43" t="s">
        <v>1442</v>
      </c>
      <c r="B610" t="s">
        <v>1443</v>
      </c>
      <c r="C610" s="44">
        <f>10^5</f>
        <v>100000</v>
      </c>
      <c r="D610" s="46" t="s">
        <v>234</v>
      </c>
      <c r="E610" t="str">
        <f t="shared" si="18"/>
        <v>200Au</v>
      </c>
      <c r="F610" t="s">
        <v>1443</v>
      </c>
      <c r="G610" s="43" t="s">
        <v>84</v>
      </c>
      <c r="H610">
        <v>200</v>
      </c>
    </row>
    <row r="611" spans="1:9">
      <c r="A611" s="43" t="s">
        <v>1444</v>
      </c>
      <c r="B611" t="s">
        <v>1445</v>
      </c>
      <c r="C611" s="44">
        <f t="shared" ref="C611:C618" si="20">10^6</f>
        <v>1000000</v>
      </c>
      <c r="D611" s="46" t="s">
        <v>234</v>
      </c>
      <c r="E611" t="str">
        <f t="shared" si="18"/>
        <v>200Au m</v>
      </c>
      <c r="F611" t="s">
        <v>1445</v>
      </c>
      <c r="G611" s="43" t="s">
        <v>84</v>
      </c>
      <c r="H611">
        <v>200</v>
      </c>
      <c r="I611" t="s">
        <v>156</v>
      </c>
    </row>
    <row r="612" spans="1:9">
      <c r="A612" s="43" t="s">
        <v>1446</v>
      </c>
      <c r="B612" t="s">
        <v>1447</v>
      </c>
      <c r="C612" s="44">
        <f t="shared" si="20"/>
        <v>1000000</v>
      </c>
      <c r="D612" s="46" t="s">
        <v>234</v>
      </c>
      <c r="E612" t="str">
        <f t="shared" si="18"/>
        <v>201Au</v>
      </c>
      <c r="F612" t="s">
        <v>1447</v>
      </c>
      <c r="G612" s="43" t="s">
        <v>84</v>
      </c>
      <c r="H612">
        <v>201</v>
      </c>
    </row>
    <row r="613" spans="1:9">
      <c r="A613" s="43" t="s">
        <v>1448</v>
      </c>
      <c r="B613" t="s">
        <v>1449</v>
      </c>
      <c r="C613" s="44">
        <f t="shared" si="20"/>
        <v>1000000</v>
      </c>
      <c r="D613" s="46" t="s">
        <v>234</v>
      </c>
      <c r="E613" t="str">
        <f t="shared" si="18"/>
        <v>193Hg</v>
      </c>
      <c r="F613" t="s">
        <v>1449</v>
      </c>
      <c r="G613" s="43" t="s">
        <v>85</v>
      </c>
      <c r="H613">
        <v>193</v>
      </c>
    </row>
    <row r="614" spans="1:9">
      <c r="A614" s="43" t="s">
        <v>1450</v>
      </c>
      <c r="B614" t="s">
        <v>1451</v>
      </c>
      <c r="C614" s="44">
        <f t="shared" si="20"/>
        <v>1000000</v>
      </c>
      <c r="D614" s="46" t="s">
        <v>234</v>
      </c>
      <c r="E614" t="str">
        <f t="shared" si="18"/>
        <v>193Hg m</v>
      </c>
      <c r="F614" t="s">
        <v>1451</v>
      </c>
      <c r="G614" s="43" t="s">
        <v>85</v>
      </c>
      <c r="H614">
        <v>193</v>
      </c>
      <c r="I614" t="s">
        <v>156</v>
      </c>
    </row>
    <row r="615" spans="1:9">
      <c r="A615" s="43" t="s">
        <v>1452</v>
      </c>
      <c r="B615" t="s">
        <v>1453</v>
      </c>
      <c r="C615" s="44">
        <f t="shared" si="20"/>
        <v>1000000</v>
      </c>
      <c r="D615" s="46" t="s">
        <v>234</v>
      </c>
      <c r="E615" t="str">
        <f t="shared" si="18"/>
        <v>194Hg</v>
      </c>
      <c r="F615" t="s">
        <v>1453</v>
      </c>
      <c r="G615" s="43" t="s">
        <v>85</v>
      </c>
      <c r="H615">
        <v>194</v>
      </c>
    </row>
    <row r="616" spans="1:9">
      <c r="A616" s="43" t="s">
        <v>1454</v>
      </c>
      <c r="B616" t="s">
        <v>1455</v>
      </c>
      <c r="C616" s="44">
        <f t="shared" si="20"/>
        <v>1000000</v>
      </c>
      <c r="D616" s="46" t="s">
        <v>234</v>
      </c>
      <c r="E616" t="str">
        <f t="shared" si="18"/>
        <v>195Hg</v>
      </c>
      <c r="F616" t="s">
        <v>1455</v>
      </c>
      <c r="G616" s="43" t="s">
        <v>85</v>
      </c>
      <c r="H616">
        <v>195</v>
      </c>
    </row>
    <row r="617" spans="1:9" ht="38.25">
      <c r="A617" s="43" t="s">
        <v>1456</v>
      </c>
      <c r="B617" t="s">
        <v>1457</v>
      </c>
      <c r="C617" s="44">
        <f t="shared" si="20"/>
        <v>1000000</v>
      </c>
      <c r="D617" s="46" t="s">
        <v>234</v>
      </c>
      <c r="E617" t="str">
        <f t="shared" si="18"/>
        <v>195Hg m organique</v>
      </c>
      <c r="F617" t="s">
        <v>1457</v>
      </c>
      <c r="G617" s="43" t="s">
        <v>85</v>
      </c>
      <c r="H617">
        <v>195</v>
      </c>
      <c r="I617" t="s">
        <v>1458</v>
      </c>
    </row>
    <row r="618" spans="1:9" ht="38.25">
      <c r="A618" s="43" t="s">
        <v>1459</v>
      </c>
      <c r="B618" t="s">
        <v>1460</v>
      </c>
      <c r="C618" s="44">
        <f t="shared" si="20"/>
        <v>1000000</v>
      </c>
      <c r="D618" s="46" t="s">
        <v>234</v>
      </c>
      <c r="E618" t="str">
        <f t="shared" si="18"/>
        <v>195Hg m inorganique</v>
      </c>
      <c r="F618" t="s">
        <v>1460</v>
      </c>
      <c r="G618" s="43" t="s">
        <v>85</v>
      </c>
      <c r="H618">
        <v>195</v>
      </c>
      <c r="I618" t="s">
        <v>1461</v>
      </c>
    </row>
    <row r="619" spans="1:9">
      <c r="A619" s="43" t="s">
        <v>1462</v>
      </c>
      <c r="B619" t="s">
        <v>1463</v>
      </c>
      <c r="C619" s="44">
        <f>10^7</f>
        <v>10000000</v>
      </c>
      <c r="D619" s="46">
        <f>2*10^11</f>
        <v>200000000000</v>
      </c>
      <c r="E619" t="str">
        <f t="shared" si="18"/>
        <v>197Hg</v>
      </c>
      <c r="F619" t="s">
        <v>1463</v>
      </c>
      <c r="G619" s="43" t="s">
        <v>85</v>
      </c>
      <c r="H619">
        <v>197</v>
      </c>
    </row>
    <row r="620" spans="1:9">
      <c r="A620" s="43" t="s">
        <v>1464</v>
      </c>
      <c r="B620" t="s">
        <v>1465</v>
      </c>
      <c r="C620" s="44">
        <f>10^6</f>
        <v>1000000</v>
      </c>
      <c r="D620" s="46">
        <f>1*10^11</f>
        <v>100000000000</v>
      </c>
      <c r="E620" t="str">
        <f t="shared" si="18"/>
        <v>197Hg m</v>
      </c>
      <c r="F620" t="s">
        <v>1465</v>
      </c>
      <c r="G620" s="43" t="s">
        <v>85</v>
      </c>
      <c r="H620">
        <v>197</v>
      </c>
      <c r="I620" t="s">
        <v>156</v>
      </c>
    </row>
    <row r="621" spans="1:9">
      <c r="A621" s="43" t="s">
        <v>1466</v>
      </c>
      <c r="B621" t="s">
        <v>1467</v>
      </c>
      <c r="C621" s="44">
        <f>10^6</f>
        <v>1000000</v>
      </c>
      <c r="D621" s="46" t="s">
        <v>234</v>
      </c>
      <c r="E621" t="str">
        <f t="shared" si="18"/>
        <v>199Hg m</v>
      </c>
      <c r="F621" t="s">
        <v>1467</v>
      </c>
      <c r="G621" s="43" t="s">
        <v>85</v>
      </c>
      <c r="H621">
        <v>199</v>
      </c>
      <c r="I621" t="s">
        <v>156</v>
      </c>
    </row>
    <row r="622" spans="1:9">
      <c r="A622" s="43" t="s">
        <v>1468</v>
      </c>
      <c r="B622" t="s">
        <v>1469</v>
      </c>
      <c r="C622" s="44">
        <f>10^5</f>
        <v>100000</v>
      </c>
      <c r="D622" s="46">
        <f>5*10^10</f>
        <v>50000000000</v>
      </c>
      <c r="E622" t="str">
        <f t="shared" si="18"/>
        <v>203Hg</v>
      </c>
      <c r="F622" t="s">
        <v>1469</v>
      </c>
      <c r="G622" s="43" t="s">
        <v>85</v>
      </c>
      <c r="H622">
        <v>203</v>
      </c>
    </row>
    <row r="623" spans="1:9">
      <c r="A623" s="43" t="s">
        <v>1470</v>
      </c>
      <c r="B623" t="s">
        <v>1471</v>
      </c>
      <c r="C623" s="44">
        <f t="shared" ref="C623:C632" si="21">10^6</f>
        <v>1000000</v>
      </c>
      <c r="D623" s="46" t="s">
        <v>234</v>
      </c>
      <c r="E623" t="str">
        <f t="shared" si="18"/>
        <v>194Tl</v>
      </c>
      <c r="F623" t="s">
        <v>1471</v>
      </c>
      <c r="G623" s="43" t="s">
        <v>86</v>
      </c>
      <c r="H623">
        <v>194</v>
      </c>
    </row>
    <row r="624" spans="1:9">
      <c r="A624" s="43" t="s">
        <v>1472</v>
      </c>
      <c r="B624" t="s">
        <v>1473</v>
      </c>
      <c r="C624" s="44">
        <f t="shared" si="21"/>
        <v>1000000</v>
      </c>
      <c r="D624" s="46" t="s">
        <v>234</v>
      </c>
      <c r="E624" t="str">
        <f t="shared" si="18"/>
        <v>194Tl m</v>
      </c>
      <c r="F624" t="s">
        <v>1473</v>
      </c>
      <c r="G624" s="43" t="s">
        <v>86</v>
      </c>
      <c r="H624">
        <v>194</v>
      </c>
      <c r="I624" t="s">
        <v>156</v>
      </c>
    </row>
    <row r="625" spans="1:9">
      <c r="A625" s="43" t="s">
        <v>1474</v>
      </c>
      <c r="B625" t="s">
        <v>1475</v>
      </c>
      <c r="C625" s="44">
        <f t="shared" si="21"/>
        <v>1000000</v>
      </c>
      <c r="D625" s="46" t="s">
        <v>234</v>
      </c>
      <c r="E625" t="str">
        <f t="shared" si="18"/>
        <v>195Tl</v>
      </c>
      <c r="F625" t="s">
        <v>1475</v>
      </c>
      <c r="G625" s="43" t="s">
        <v>86</v>
      </c>
      <c r="H625">
        <v>195</v>
      </c>
    </row>
    <row r="626" spans="1:9">
      <c r="A626" s="43" t="s">
        <v>1476</v>
      </c>
      <c r="B626" t="s">
        <v>1477</v>
      </c>
      <c r="C626" s="44">
        <f t="shared" si="21"/>
        <v>1000000</v>
      </c>
      <c r="D626" s="46" t="s">
        <v>234</v>
      </c>
      <c r="E626" t="str">
        <f t="shared" si="18"/>
        <v>197Tl</v>
      </c>
      <c r="F626" t="s">
        <v>1477</v>
      </c>
      <c r="G626" s="43" t="s">
        <v>86</v>
      </c>
      <c r="H626">
        <v>197</v>
      </c>
    </row>
    <row r="627" spans="1:9">
      <c r="A627" s="43" t="s">
        <v>1478</v>
      </c>
      <c r="B627" t="s">
        <v>1479</v>
      </c>
      <c r="C627" s="44">
        <f t="shared" si="21"/>
        <v>1000000</v>
      </c>
      <c r="D627" s="46" t="s">
        <v>234</v>
      </c>
      <c r="E627" t="str">
        <f t="shared" si="18"/>
        <v>198Tl</v>
      </c>
      <c r="F627" t="s">
        <v>1479</v>
      </c>
      <c r="G627" s="43" t="s">
        <v>86</v>
      </c>
      <c r="H627">
        <v>198</v>
      </c>
    </row>
    <row r="628" spans="1:9">
      <c r="A628" s="43" t="s">
        <v>1480</v>
      </c>
      <c r="B628" t="s">
        <v>1481</v>
      </c>
      <c r="C628" s="44">
        <f t="shared" si="21"/>
        <v>1000000</v>
      </c>
      <c r="D628" s="46" t="s">
        <v>234</v>
      </c>
      <c r="E628" t="str">
        <f t="shared" si="18"/>
        <v>198Tl m</v>
      </c>
      <c r="F628" t="s">
        <v>1481</v>
      </c>
      <c r="G628" s="43" t="s">
        <v>86</v>
      </c>
      <c r="H628">
        <v>198</v>
      </c>
      <c r="I628" t="s">
        <v>156</v>
      </c>
    </row>
    <row r="629" spans="1:9">
      <c r="A629" s="43" t="s">
        <v>1482</v>
      </c>
      <c r="B629" t="s">
        <v>1483</v>
      </c>
      <c r="C629" s="44">
        <f t="shared" si="21"/>
        <v>1000000</v>
      </c>
      <c r="D629" s="46" t="s">
        <v>234</v>
      </c>
      <c r="E629" t="str">
        <f t="shared" si="18"/>
        <v>199Tl</v>
      </c>
      <c r="F629" t="s">
        <v>1483</v>
      </c>
      <c r="G629" s="43" t="s">
        <v>86</v>
      </c>
      <c r="H629">
        <v>199</v>
      </c>
    </row>
    <row r="630" spans="1:9">
      <c r="A630" s="43" t="s">
        <v>1484</v>
      </c>
      <c r="B630" t="s">
        <v>1485</v>
      </c>
      <c r="C630" s="44">
        <f t="shared" si="21"/>
        <v>1000000</v>
      </c>
      <c r="D630" s="46">
        <f>9*10^9</f>
        <v>9000000000</v>
      </c>
      <c r="E630" t="str">
        <f t="shared" si="18"/>
        <v>200Tl</v>
      </c>
      <c r="F630" t="s">
        <v>1485</v>
      </c>
      <c r="G630" s="43" t="s">
        <v>86</v>
      </c>
      <c r="H630">
        <v>200</v>
      </c>
    </row>
    <row r="631" spans="1:9">
      <c r="A631" s="43" t="s">
        <v>1486</v>
      </c>
      <c r="B631" t="s">
        <v>1487</v>
      </c>
      <c r="C631" s="44">
        <f t="shared" si="21"/>
        <v>1000000</v>
      </c>
      <c r="D631" s="46">
        <f>1*10^11</f>
        <v>100000000000</v>
      </c>
      <c r="E631" t="str">
        <f t="shared" si="18"/>
        <v>201Tl</v>
      </c>
      <c r="F631" t="s">
        <v>1487</v>
      </c>
      <c r="G631" s="43" t="s">
        <v>86</v>
      </c>
      <c r="H631">
        <v>201</v>
      </c>
    </row>
    <row r="632" spans="1:9">
      <c r="A632" s="43" t="s">
        <v>1488</v>
      </c>
      <c r="B632" t="s">
        <v>1489</v>
      </c>
      <c r="C632" s="44">
        <f t="shared" si="21"/>
        <v>1000000</v>
      </c>
      <c r="D632" s="46">
        <f>2*10^10</f>
        <v>20000000000</v>
      </c>
      <c r="E632" t="str">
        <f t="shared" si="18"/>
        <v>202Tl</v>
      </c>
      <c r="F632" t="s">
        <v>1489</v>
      </c>
      <c r="G632" s="43" t="s">
        <v>86</v>
      </c>
      <c r="H632">
        <v>202</v>
      </c>
    </row>
    <row r="633" spans="1:9">
      <c r="A633" s="43" t="s">
        <v>1490</v>
      </c>
      <c r="B633" t="s">
        <v>1491</v>
      </c>
      <c r="C633" s="44">
        <f>10^4</f>
        <v>10000</v>
      </c>
      <c r="D633" s="46">
        <f>1*10^11</f>
        <v>100000000000</v>
      </c>
      <c r="E633" t="str">
        <f t="shared" si="18"/>
        <v>204Tl</v>
      </c>
      <c r="F633" t="s">
        <v>1491</v>
      </c>
      <c r="G633" s="43" t="s">
        <v>86</v>
      </c>
      <c r="H633">
        <v>204</v>
      </c>
    </row>
    <row r="634" spans="1:9">
      <c r="A634" s="43" t="s">
        <v>1492</v>
      </c>
      <c r="B634" t="s">
        <v>1493</v>
      </c>
      <c r="C634" s="44">
        <f t="shared" ref="C634:C641" si="22">10^6</f>
        <v>1000000</v>
      </c>
      <c r="D634" s="46" t="s">
        <v>234</v>
      </c>
      <c r="E634" t="str">
        <f t="shared" si="18"/>
        <v>195Pb m</v>
      </c>
      <c r="F634" t="s">
        <v>1493</v>
      </c>
      <c r="G634" s="43" t="s">
        <v>87</v>
      </c>
      <c r="H634">
        <v>195</v>
      </c>
      <c r="I634" t="s">
        <v>156</v>
      </c>
    </row>
    <row r="635" spans="1:9">
      <c r="A635" s="43" t="s">
        <v>1494</v>
      </c>
      <c r="B635" t="s">
        <v>1495</v>
      </c>
      <c r="C635" s="44">
        <f t="shared" si="22"/>
        <v>1000000</v>
      </c>
      <c r="D635" s="46" t="s">
        <v>234</v>
      </c>
      <c r="E635" t="str">
        <f t="shared" si="18"/>
        <v>198Pb</v>
      </c>
      <c r="F635" t="s">
        <v>1495</v>
      </c>
      <c r="G635" s="43" t="s">
        <v>87</v>
      </c>
      <c r="H635">
        <v>198</v>
      </c>
    </row>
    <row r="636" spans="1:9">
      <c r="A636" s="43" t="s">
        <v>1496</v>
      </c>
      <c r="B636" t="s">
        <v>1497</v>
      </c>
      <c r="C636" s="44">
        <f t="shared" si="22"/>
        <v>1000000</v>
      </c>
      <c r="D636" s="46" t="s">
        <v>234</v>
      </c>
      <c r="E636" t="str">
        <f t="shared" si="18"/>
        <v>199Pb</v>
      </c>
      <c r="F636" t="s">
        <v>1497</v>
      </c>
      <c r="G636" s="43" t="s">
        <v>87</v>
      </c>
      <c r="H636">
        <v>199</v>
      </c>
    </row>
    <row r="637" spans="1:9">
      <c r="A637" s="43" t="s">
        <v>1498</v>
      </c>
      <c r="B637" t="s">
        <v>1499</v>
      </c>
      <c r="C637" s="44">
        <f t="shared" si="22"/>
        <v>1000000</v>
      </c>
      <c r="D637" s="46" t="s">
        <v>234</v>
      </c>
      <c r="E637" t="str">
        <f t="shared" si="18"/>
        <v>200Pb</v>
      </c>
      <c r="F637" t="s">
        <v>1499</v>
      </c>
      <c r="G637" s="43" t="s">
        <v>87</v>
      </c>
      <c r="H637">
        <v>200</v>
      </c>
    </row>
    <row r="638" spans="1:9">
      <c r="A638" s="43" t="s">
        <v>1500</v>
      </c>
      <c r="B638" t="s">
        <v>1501</v>
      </c>
      <c r="C638" s="44">
        <f t="shared" si="22"/>
        <v>1000000</v>
      </c>
      <c r="D638" s="46">
        <f>1*10^10</f>
        <v>10000000000</v>
      </c>
      <c r="E638" t="str">
        <f t="shared" si="18"/>
        <v>201Pb</v>
      </c>
      <c r="F638" t="s">
        <v>1501</v>
      </c>
      <c r="G638" s="43" t="s">
        <v>87</v>
      </c>
      <c r="H638">
        <v>201</v>
      </c>
    </row>
    <row r="639" spans="1:9">
      <c r="A639" s="43" t="s">
        <v>1502</v>
      </c>
      <c r="B639" t="s">
        <v>1503</v>
      </c>
      <c r="C639" s="44">
        <f t="shared" si="22"/>
        <v>1000000</v>
      </c>
      <c r="D639" s="46">
        <f>4*10^11</f>
        <v>400000000000</v>
      </c>
      <c r="E639" t="str">
        <f t="shared" si="18"/>
        <v>202Pb</v>
      </c>
      <c r="F639" t="s">
        <v>1503</v>
      </c>
      <c r="G639" s="43" t="s">
        <v>87</v>
      </c>
      <c r="H639">
        <v>202</v>
      </c>
    </row>
    <row r="640" spans="1:9">
      <c r="A640" s="43" t="s">
        <v>1504</v>
      </c>
      <c r="B640" t="s">
        <v>1505</v>
      </c>
      <c r="C640" s="44">
        <f t="shared" si="22"/>
        <v>1000000</v>
      </c>
      <c r="D640" s="46" t="s">
        <v>234</v>
      </c>
      <c r="E640" t="str">
        <f t="shared" si="18"/>
        <v>202Pb m</v>
      </c>
      <c r="F640" t="s">
        <v>1505</v>
      </c>
      <c r="G640" s="43" t="s">
        <v>87</v>
      </c>
      <c r="H640">
        <v>202</v>
      </c>
      <c r="I640" t="s">
        <v>156</v>
      </c>
    </row>
    <row r="641" spans="1:9">
      <c r="A641" s="43" t="s">
        <v>1506</v>
      </c>
      <c r="B641" t="s">
        <v>1507</v>
      </c>
      <c r="C641" s="44">
        <f t="shared" si="22"/>
        <v>1000000</v>
      </c>
      <c r="D641" s="46">
        <f>4*10^10</f>
        <v>40000000000</v>
      </c>
      <c r="E641" t="str">
        <f t="shared" si="18"/>
        <v>203Pb</v>
      </c>
      <c r="F641" t="s">
        <v>1507</v>
      </c>
      <c r="G641" s="43" t="s">
        <v>87</v>
      </c>
      <c r="H641">
        <v>203</v>
      </c>
    </row>
    <row r="642" spans="1:9">
      <c r="A642" s="43" t="s">
        <v>1508</v>
      </c>
      <c r="B642" t="s">
        <v>1509</v>
      </c>
      <c r="C642" s="44">
        <f>10^7</f>
        <v>10000000</v>
      </c>
      <c r="D642" s="46" t="s">
        <v>166</v>
      </c>
      <c r="E642" t="str">
        <f t="shared" si="18"/>
        <v>205Pb</v>
      </c>
      <c r="F642" t="s">
        <v>1509</v>
      </c>
      <c r="G642" s="43" t="s">
        <v>87</v>
      </c>
      <c r="H642">
        <v>205</v>
      </c>
    </row>
    <row r="643" spans="1:9">
      <c r="A643" s="43" t="s">
        <v>1510</v>
      </c>
      <c r="B643" t="s">
        <v>1511</v>
      </c>
      <c r="C643" s="44">
        <f>10^6</f>
        <v>1000000</v>
      </c>
      <c r="D643" s="46" t="s">
        <v>234</v>
      </c>
      <c r="E643" t="str">
        <f t="shared" ref="E643:E706" si="23">IF(I643="",CONCATENATE(H643,G643),CONCATENATE(H643,G643," ",I643))</f>
        <v>209Pb</v>
      </c>
      <c r="F643" t="s">
        <v>1511</v>
      </c>
      <c r="G643" s="43" t="s">
        <v>87</v>
      </c>
      <c r="H643">
        <v>209</v>
      </c>
    </row>
    <row r="644" spans="1:9">
      <c r="A644" s="43" t="s">
        <v>1512</v>
      </c>
      <c r="B644" t="s">
        <v>1513</v>
      </c>
      <c r="C644" s="44">
        <f>10^4</f>
        <v>10000</v>
      </c>
      <c r="D644" s="46" t="s">
        <v>234</v>
      </c>
      <c r="E644" t="str">
        <f t="shared" si="23"/>
        <v>210Pb</v>
      </c>
      <c r="F644" t="s">
        <v>1513</v>
      </c>
      <c r="G644" s="43" t="s">
        <v>87</v>
      </c>
      <c r="H644">
        <v>210</v>
      </c>
    </row>
    <row r="645" spans="1:9">
      <c r="A645" s="43" t="s">
        <v>1514</v>
      </c>
      <c r="B645" t="s">
        <v>1515</v>
      </c>
      <c r="C645" s="44">
        <f>10^6</f>
        <v>1000000</v>
      </c>
      <c r="D645" s="46" t="s">
        <v>234</v>
      </c>
      <c r="E645" t="str">
        <f t="shared" si="23"/>
        <v>211Pb</v>
      </c>
      <c r="F645" t="s">
        <v>1515</v>
      </c>
      <c r="G645" s="43" t="s">
        <v>87</v>
      </c>
      <c r="H645">
        <v>211</v>
      </c>
    </row>
    <row r="646" spans="1:9">
      <c r="A646" s="43" t="s">
        <v>1516</v>
      </c>
      <c r="B646" t="s">
        <v>1517</v>
      </c>
      <c r="C646" s="44">
        <f>10^5</f>
        <v>100000</v>
      </c>
      <c r="D646" s="46" t="s">
        <v>234</v>
      </c>
      <c r="E646" t="str">
        <f t="shared" si="23"/>
        <v>212Pb</v>
      </c>
      <c r="F646" t="s">
        <v>1517</v>
      </c>
      <c r="G646" s="43" t="s">
        <v>87</v>
      </c>
      <c r="H646">
        <v>212</v>
      </c>
    </row>
    <row r="647" spans="1:9">
      <c r="A647" s="43" t="s">
        <v>1518</v>
      </c>
      <c r="B647" t="s">
        <v>1519</v>
      </c>
      <c r="C647" s="44">
        <f t="shared" ref="C647:C652" si="24">10^6</f>
        <v>1000000</v>
      </c>
      <c r="D647" s="46" t="s">
        <v>234</v>
      </c>
      <c r="E647" t="str">
        <f t="shared" si="23"/>
        <v>214Pb</v>
      </c>
      <c r="F647" t="s">
        <v>1519</v>
      </c>
      <c r="G647" s="43" t="s">
        <v>87</v>
      </c>
      <c r="H647">
        <v>214</v>
      </c>
    </row>
    <row r="648" spans="1:9">
      <c r="A648" s="43" t="s">
        <v>1520</v>
      </c>
      <c r="B648" t="s">
        <v>1521</v>
      </c>
      <c r="C648" s="44">
        <f t="shared" si="24"/>
        <v>1000000</v>
      </c>
      <c r="D648" s="46" t="s">
        <v>234</v>
      </c>
      <c r="E648" t="str">
        <f t="shared" si="23"/>
        <v>200Bi</v>
      </c>
      <c r="F648" t="s">
        <v>1521</v>
      </c>
      <c r="G648" s="43" t="s">
        <v>88</v>
      </c>
      <c r="H648">
        <v>200</v>
      </c>
    </row>
    <row r="649" spans="1:9">
      <c r="A649" s="43" t="s">
        <v>1522</v>
      </c>
      <c r="B649" t="s">
        <v>1523</v>
      </c>
      <c r="C649" s="44">
        <f t="shared" si="24"/>
        <v>1000000</v>
      </c>
      <c r="D649" s="46" t="s">
        <v>234</v>
      </c>
      <c r="E649" t="str">
        <f t="shared" si="23"/>
        <v>201Bi</v>
      </c>
      <c r="F649" t="s">
        <v>1523</v>
      </c>
      <c r="G649" s="43" t="s">
        <v>88</v>
      </c>
      <c r="H649">
        <v>201</v>
      </c>
    </row>
    <row r="650" spans="1:9">
      <c r="A650" s="43" t="s">
        <v>1524</v>
      </c>
      <c r="B650" t="s">
        <v>1525</v>
      </c>
      <c r="C650" s="44">
        <f t="shared" si="24"/>
        <v>1000000</v>
      </c>
      <c r="D650" s="46" t="s">
        <v>234</v>
      </c>
      <c r="E650" t="str">
        <f t="shared" si="23"/>
        <v>202Bi</v>
      </c>
      <c r="F650" t="s">
        <v>1525</v>
      </c>
      <c r="G650" s="43" t="s">
        <v>88</v>
      </c>
      <c r="H650">
        <v>202</v>
      </c>
    </row>
    <row r="651" spans="1:9">
      <c r="A651" s="43" t="s">
        <v>1526</v>
      </c>
      <c r="B651" t="s">
        <v>1527</v>
      </c>
      <c r="C651" s="44">
        <f t="shared" si="24"/>
        <v>1000000</v>
      </c>
      <c r="D651" s="46" t="s">
        <v>234</v>
      </c>
      <c r="E651" t="str">
        <f t="shared" si="23"/>
        <v>203Bi</v>
      </c>
      <c r="F651" t="s">
        <v>1527</v>
      </c>
      <c r="G651" s="43" t="s">
        <v>88</v>
      </c>
      <c r="H651">
        <v>203</v>
      </c>
    </row>
    <row r="652" spans="1:9">
      <c r="A652" s="43" t="s">
        <v>1528</v>
      </c>
      <c r="B652" t="s">
        <v>1529</v>
      </c>
      <c r="C652" s="44">
        <f t="shared" si="24"/>
        <v>1000000</v>
      </c>
      <c r="D652" s="46">
        <f>7*10^9</f>
        <v>7000000000</v>
      </c>
      <c r="E652" t="str">
        <f t="shared" si="23"/>
        <v>205Bi</v>
      </c>
      <c r="F652" t="s">
        <v>1529</v>
      </c>
      <c r="G652" s="43" t="s">
        <v>88</v>
      </c>
      <c r="H652">
        <v>205</v>
      </c>
    </row>
    <row r="653" spans="1:9">
      <c r="A653" s="43" t="s">
        <v>1530</v>
      </c>
      <c r="B653" t="s">
        <v>1531</v>
      </c>
      <c r="C653" s="44">
        <f>10^5</f>
        <v>100000</v>
      </c>
      <c r="D653" s="46">
        <f>3*10^9</f>
        <v>3000000000</v>
      </c>
      <c r="E653" t="str">
        <f t="shared" si="23"/>
        <v>206Bi</v>
      </c>
      <c r="F653" t="s">
        <v>1531</v>
      </c>
      <c r="G653" s="43" t="s">
        <v>88</v>
      </c>
      <c r="H653">
        <v>206</v>
      </c>
    </row>
    <row r="654" spans="1:9">
      <c r="A654" s="43" t="s">
        <v>1532</v>
      </c>
      <c r="B654" t="s">
        <v>1533</v>
      </c>
      <c r="C654" s="44">
        <f>10^6</f>
        <v>1000000</v>
      </c>
      <c r="D654" s="46">
        <f>7*10^9</f>
        <v>7000000000</v>
      </c>
      <c r="E654" t="str">
        <f t="shared" si="23"/>
        <v>207Bi</v>
      </c>
      <c r="F654" t="s">
        <v>1533</v>
      </c>
      <c r="G654" s="43" t="s">
        <v>88</v>
      </c>
      <c r="H654">
        <v>207</v>
      </c>
    </row>
    <row r="655" spans="1:9">
      <c r="A655" s="43" t="s">
        <v>1534</v>
      </c>
      <c r="B655" t="s">
        <v>1535</v>
      </c>
      <c r="C655" s="44">
        <f>10^6</f>
        <v>1000000</v>
      </c>
      <c r="D655" s="46">
        <f>1*10^10</f>
        <v>10000000000</v>
      </c>
      <c r="E655" t="str">
        <f t="shared" si="23"/>
        <v>210Bi</v>
      </c>
      <c r="F655" t="s">
        <v>1535</v>
      </c>
      <c r="G655" s="43" t="s">
        <v>88</v>
      </c>
      <c r="H655">
        <v>210</v>
      </c>
    </row>
    <row r="656" spans="1:9">
      <c r="A656" s="43" t="s">
        <v>1536</v>
      </c>
      <c r="B656" t="s">
        <v>1537</v>
      </c>
      <c r="C656" s="44">
        <f>10^5</f>
        <v>100000</v>
      </c>
      <c r="D656" s="46" t="s">
        <v>234</v>
      </c>
      <c r="E656" t="str">
        <f t="shared" si="23"/>
        <v>210Bi m</v>
      </c>
      <c r="F656" t="s">
        <v>1537</v>
      </c>
      <c r="G656" s="43" t="s">
        <v>88</v>
      </c>
      <c r="H656">
        <v>210</v>
      </c>
      <c r="I656" t="s">
        <v>156</v>
      </c>
    </row>
    <row r="657" spans="1:8">
      <c r="A657" s="43" t="s">
        <v>1538</v>
      </c>
      <c r="B657" t="s">
        <v>1539</v>
      </c>
      <c r="C657" s="44">
        <f>10^5</f>
        <v>100000</v>
      </c>
      <c r="D657" s="46" t="s">
        <v>234</v>
      </c>
      <c r="E657" t="str">
        <f t="shared" si="23"/>
        <v>212Bi</v>
      </c>
      <c r="F657" t="s">
        <v>1539</v>
      </c>
      <c r="G657" s="43" t="s">
        <v>88</v>
      </c>
      <c r="H657">
        <v>212</v>
      </c>
    </row>
    <row r="658" spans="1:8">
      <c r="A658" s="43" t="s">
        <v>1540</v>
      </c>
      <c r="B658" t="s">
        <v>1541</v>
      </c>
      <c r="C658" s="44">
        <f>10^6</f>
        <v>1000000</v>
      </c>
      <c r="D658" s="46" t="s">
        <v>234</v>
      </c>
      <c r="E658" t="str">
        <f t="shared" si="23"/>
        <v>213Bi</v>
      </c>
      <c r="F658" t="s">
        <v>1541</v>
      </c>
      <c r="G658" s="43" t="s">
        <v>88</v>
      </c>
      <c r="H658">
        <v>213</v>
      </c>
    </row>
    <row r="659" spans="1:8">
      <c r="A659" s="43" t="s">
        <v>1542</v>
      </c>
      <c r="B659" t="s">
        <v>1543</v>
      </c>
      <c r="C659" s="44">
        <f>10^5</f>
        <v>100000</v>
      </c>
      <c r="D659" s="46" t="s">
        <v>234</v>
      </c>
      <c r="E659" t="str">
        <f t="shared" si="23"/>
        <v>214Bi</v>
      </c>
      <c r="F659" t="s">
        <v>1543</v>
      </c>
      <c r="G659" s="43" t="s">
        <v>88</v>
      </c>
      <c r="H659">
        <v>214</v>
      </c>
    </row>
    <row r="660" spans="1:8">
      <c r="A660" s="43" t="s">
        <v>1544</v>
      </c>
      <c r="B660" t="s">
        <v>1545</v>
      </c>
      <c r="C660" s="44">
        <f>10^6</f>
        <v>1000000</v>
      </c>
      <c r="D660" s="46" t="s">
        <v>234</v>
      </c>
      <c r="E660" t="str">
        <f t="shared" si="23"/>
        <v>203Po</v>
      </c>
      <c r="F660" t="s">
        <v>1545</v>
      </c>
      <c r="G660" s="43" t="s">
        <v>89</v>
      </c>
      <c r="H660">
        <v>203</v>
      </c>
    </row>
    <row r="661" spans="1:8">
      <c r="A661" s="43" t="s">
        <v>1546</v>
      </c>
      <c r="B661" t="s">
        <v>1547</v>
      </c>
      <c r="C661" s="44">
        <f>10^6</f>
        <v>1000000</v>
      </c>
      <c r="D661" s="46" t="s">
        <v>234</v>
      </c>
      <c r="E661" t="str">
        <f t="shared" si="23"/>
        <v>205Po</v>
      </c>
      <c r="F661" t="s">
        <v>1547</v>
      </c>
      <c r="G661" s="43" t="s">
        <v>89</v>
      </c>
      <c r="H661">
        <v>205</v>
      </c>
    </row>
    <row r="662" spans="1:8">
      <c r="A662" s="43" t="s">
        <v>1548</v>
      </c>
      <c r="B662" t="s">
        <v>1549</v>
      </c>
      <c r="C662" s="44">
        <f>10^6</f>
        <v>1000000</v>
      </c>
      <c r="D662" s="46" t="s">
        <v>234</v>
      </c>
      <c r="E662" t="str">
        <f t="shared" si="23"/>
        <v>206Po</v>
      </c>
      <c r="F662" t="s">
        <v>1549</v>
      </c>
      <c r="G662" s="43" t="s">
        <v>89</v>
      </c>
      <c r="H662">
        <v>206</v>
      </c>
    </row>
    <row r="663" spans="1:8">
      <c r="A663" s="43" t="s">
        <v>1550</v>
      </c>
      <c r="B663" t="s">
        <v>1551</v>
      </c>
      <c r="C663" s="44">
        <f>10^6</f>
        <v>1000000</v>
      </c>
      <c r="D663" s="46" t="s">
        <v>234</v>
      </c>
      <c r="E663" t="str">
        <f t="shared" si="23"/>
        <v>207Po</v>
      </c>
      <c r="F663" t="s">
        <v>1551</v>
      </c>
      <c r="G663" s="43" t="s">
        <v>89</v>
      </c>
      <c r="H663">
        <v>207</v>
      </c>
    </row>
    <row r="664" spans="1:8">
      <c r="A664" s="43" t="s">
        <v>1552</v>
      </c>
      <c r="B664" t="s">
        <v>1553</v>
      </c>
      <c r="C664" s="44">
        <f>10^4</f>
        <v>10000</v>
      </c>
      <c r="D664" s="46" t="s">
        <v>234</v>
      </c>
      <c r="E664" t="str">
        <f t="shared" si="23"/>
        <v>208Po</v>
      </c>
      <c r="F664" t="s">
        <v>1553</v>
      </c>
      <c r="G664" s="43" t="s">
        <v>89</v>
      </c>
      <c r="H664">
        <v>208</v>
      </c>
    </row>
    <row r="665" spans="1:8">
      <c r="A665" s="43" t="s">
        <v>1554</v>
      </c>
      <c r="B665" t="s">
        <v>1555</v>
      </c>
      <c r="C665" s="44">
        <f>10^4</f>
        <v>10000</v>
      </c>
      <c r="D665" s="46" t="s">
        <v>234</v>
      </c>
      <c r="E665" t="str">
        <f t="shared" si="23"/>
        <v>209Po</v>
      </c>
      <c r="F665" t="s">
        <v>1555</v>
      </c>
      <c r="G665" s="43" t="s">
        <v>89</v>
      </c>
      <c r="H665">
        <v>209</v>
      </c>
    </row>
    <row r="666" spans="1:8">
      <c r="A666" s="43" t="s">
        <v>1556</v>
      </c>
      <c r="B666" t="s">
        <v>1557</v>
      </c>
      <c r="C666" s="44">
        <f>10^4</f>
        <v>10000</v>
      </c>
      <c r="D666" s="46">
        <f>4*10^11</f>
        <v>400000000000</v>
      </c>
      <c r="E666" t="str">
        <f t="shared" si="23"/>
        <v>210Po</v>
      </c>
      <c r="F666" t="s">
        <v>1557</v>
      </c>
      <c r="G666" s="43" t="s">
        <v>89</v>
      </c>
      <c r="H666">
        <v>210</v>
      </c>
    </row>
    <row r="667" spans="1:8">
      <c r="A667" s="43" t="s">
        <v>1558</v>
      </c>
      <c r="B667" t="s">
        <v>1559</v>
      </c>
      <c r="C667" s="44">
        <f>10^6</f>
        <v>1000000</v>
      </c>
      <c r="D667" s="46" t="s">
        <v>234</v>
      </c>
      <c r="E667" t="str">
        <f t="shared" si="23"/>
        <v>207At</v>
      </c>
      <c r="F667" t="s">
        <v>1559</v>
      </c>
      <c r="G667" s="43" t="s">
        <v>90</v>
      </c>
      <c r="H667">
        <v>207</v>
      </c>
    </row>
    <row r="668" spans="1:8">
      <c r="A668" s="43" t="s">
        <v>1560</v>
      </c>
      <c r="B668" t="s">
        <v>1561</v>
      </c>
      <c r="C668" s="44">
        <f>10^7</f>
        <v>10000000</v>
      </c>
      <c r="D668" s="46" t="s">
        <v>234</v>
      </c>
      <c r="E668" t="str">
        <f t="shared" si="23"/>
        <v>211At</v>
      </c>
      <c r="F668" t="s">
        <v>1561</v>
      </c>
      <c r="G668" s="43" t="s">
        <v>90</v>
      </c>
      <c r="H668">
        <v>211</v>
      </c>
    </row>
    <row r="669" spans="1:8">
      <c r="A669" s="43" t="s">
        <v>1562</v>
      </c>
      <c r="B669" t="s">
        <v>1563</v>
      </c>
      <c r="C669" s="44">
        <f>10^7</f>
        <v>10000000</v>
      </c>
      <c r="D669" s="46" t="s">
        <v>234</v>
      </c>
      <c r="E669" t="str">
        <f t="shared" si="23"/>
        <v>220Rn</v>
      </c>
      <c r="F669" t="s">
        <v>1563</v>
      </c>
      <c r="G669" s="43" t="s">
        <v>91</v>
      </c>
      <c r="H669">
        <v>220</v>
      </c>
    </row>
    <row r="670" spans="1:8">
      <c r="A670" s="43" t="s">
        <v>1564</v>
      </c>
      <c r="B670" t="s">
        <v>1565</v>
      </c>
      <c r="C670" s="44">
        <f>10^8</f>
        <v>100000000</v>
      </c>
      <c r="D670" s="46" t="s">
        <v>234</v>
      </c>
      <c r="E670" t="str">
        <f t="shared" si="23"/>
        <v>222Rn</v>
      </c>
      <c r="F670" t="s">
        <v>1565</v>
      </c>
      <c r="G670" s="43" t="s">
        <v>91</v>
      </c>
      <c r="H670">
        <v>222</v>
      </c>
    </row>
    <row r="671" spans="1:8">
      <c r="A671" s="43" t="s">
        <v>1566</v>
      </c>
      <c r="B671" t="s">
        <v>1567</v>
      </c>
      <c r="C671" s="44">
        <f>10^5</f>
        <v>100000</v>
      </c>
      <c r="D671" s="46">
        <f>4*10^9</f>
        <v>4000000000</v>
      </c>
      <c r="E671" t="str">
        <f t="shared" si="23"/>
        <v>223Ra</v>
      </c>
      <c r="F671" t="s">
        <v>1567</v>
      </c>
      <c r="G671" s="43" t="s">
        <v>93</v>
      </c>
      <c r="H671">
        <v>223</v>
      </c>
    </row>
    <row r="672" spans="1:8">
      <c r="A672" s="43" t="s">
        <v>1568</v>
      </c>
      <c r="B672" t="s">
        <v>1569</v>
      </c>
      <c r="C672" s="44">
        <f>10^5</f>
        <v>100000</v>
      </c>
      <c r="D672" s="46">
        <f>4*10^9</f>
        <v>4000000000</v>
      </c>
      <c r="E672" t="str">
        <f t="shared" si="23"/>
        <v>224Ra</v>
      </c>
      <c r="F672" t="s">
        <v>1569</v>
      </c>
      <c r="G672" s="43" t="s">
        <v>93</v>
      </c>
      <c r="H672">
        <v>224</v>
      </c>
    </row>
    <row r="673" spans="1:8">
      <c r="A673" s="43" t="s">
        <v>1570</v>
      </c>
      <c r="B673" t="s">
        <v>1571</v>
      </c>
      <c r="C673" s="44">
        <f>10^5</f>
        <v>100000</v>
      </c>
      <c r="D673" s="46">
        <f>2*10^9</f>
        <v>2000000000</v>
      </c>
      <c r="E673" t="str">
        <f t="shared" si="23"/>
        <v>225Ra</v>
      </c>
      <c r="F673" t="s">
        <v>1571</v>
      </c>
      <c r="G673" s="43" t="s">
        <v>93</v>
      </c>
      <c r="H673">
        <v>225</v>
      </c>
    </row>
    <row r="674" spans="1:8">
      <c r="A674" s="43" t="s">
        <v>1572</v>
      </c>
      <c r="B674" t="s">
        <v>1573</v>
      </c>
      <c r="C674" s="44">
        <f>10^4</f>
        <v>10000</v>
      </c>
      <c r="D674" s="46">
        <f>2*10^9</f>
        <v>2000000000</v>
      </c>
      <c r="E674" t="str">
        <f t="shared" si="23"/>
        <v>226Ra</v>
      </c>
      <c r="F674" t="s">
        <v>1573</v>
      </c>
      <c r="G674" s="43" t="s">
        <v>93</v>
      </c>
      <c r="H674">
        <v>226</v>
      </c>
    </row>
    <row r="675" spans="1:8">
      <c r="A675" s="43" t="s">
        <v>1574</v>
      </c>
      <c r="B675" t="s">
        <v>1575</v>
      </c>
      <c r="C675" s="44">
        <f>10^6</f>
        <v>1000000</v>
      </c>
      <c r="D675" s="46" t="s">
        <v>234</v>
      </c>
      <c r="E675" t="str">
        <f t="shared" si="23"/>
        <v>227Ra</v>
      </c>
      <c r="F675" t="s">
        <v>1575</v>
      </c>
      <c r="G675" s="43" t="s">
        <v>93</v>
      </c>
      <c r="H675">
        <v>227</v>
      </c>
    </row>
    <row r="676" spans="1:8">
      <c r="A676" s="43" t="s">
        <v>1576</v>
      </c>
      <c r="B676" t="s">
        <v>1577</v>
      </c>
      <c r="C676" s="44">
        <f>10^5</f>
        <v>100000</v>
      </c>
      <c r="D676" s="46">
        <f>6*10^9</f>
        <v>6000000000</v>
      </c>
      <c r="E676" t="str">
        <f t="shared" si="23"/>
        <v>228Ra</v>
      </c>
      <c r="F676" t="s">
        <v>1577</v>
      </c>
      <c r="G676" s="43" t="s">
        <v>93</v>
      </c>
      <c r="H676">
        <v>228</v>
      </c>
    </row>
    <row r="677" spans="1:8">
      <c r="A677" s="43" t="s">
        <v>1578</v>
      </c>
      <c r="B677" t="s">
        <v>1579</v>
      </c>
      <c r="C677" s="44">
        <f>10^5</f>
        <v>100000</v>
      </c>
      <c r="D677" s="46" t="s">
        <v>234</v>
      </c>
      <c r="E677" t="str">
        <f t="shared" si="23"/>
        <v>222Fr</v>
      </c>
      <c r="F677" t="s">
        <v>1579</v>
      </c>
      <c r="G677" s="43" t="s">
        <v>92</v>
      </c>
      <c r="H677">
        <v>222</v>
      </c>
    </row>
    <row r="678" spans="1:8">
      <c r="A678" s="43" t="s">
        <v>1580</v>
      </c>
      <c r="B678" t="s">
        <v>1581</v>
      </c>
      <c r="C678" s="44">
        <f>10^6</f>
        <v>1000000</v>
      </c>
      <c r="D678" s="46" t="s">
        <v>234</v>
      </c>
      <c r="E678" t="str">
        <f t="shared" si="23"/>
        <v>223Fr</v>
      </c>
      <c r="F678" t="s">
        <v>1581</v>
      </c>
      <c r="G678" s="43" t="s">
        <v>92</v>
      </c>
      <c r="H678">
        <v>223</v>
      </c>
    </row>
    <row r="679" spans="1:8">
      <c r="A679" s="43" t="s">
        <v>1582</v>
      </c>
      <c r="B679" t="s">
        <v>1583</v>
      </c>
      <c r="C679" s="44">
        <f>10^6</f>
        <v>1000000</v>
      </c>
      <c r="D679" s="46" t="s">
        <v>234</v>
      </c>
      <c r="E679" t="str">
        <f t="shared" si="23"/>
        <v>224Ac</v>
      </c>
      <c r="F679" t="s">
        <v>1583</v>
      </c>
      <c r="G679" s="43" t="s">
        <v>94</v>
      </c>
      <c r="H679">
        <v>224</v>
      </c>
    </row>
    <row r="680" spans="1:8">
      <c r="A680" s="43" t="s">
        <v>1584</v>
      </c>
      <c r="B680" t="s">
        <v>1585</v>
      </c>
      <c r="C680" s="44">
        <f>10^4</f>
        <v>10000</v>
      </c>
      <c r="D680" s="46">
        <f>8*10^9</f>
        <v>8000000000</v>
      </c>
      <c r="E680" t="str">
        <f t="shared" si="23"/>
        <v>225Ac</v>
      </c>
      <c r="F680" t="s">
        <v>1585</v>
      </c>
      <c r="G680" s="43" t="s">
        <v>94</v>
      </c>
      <c r="H680">
        <v>225</v>
      </c>
    </row>
    <row r="681" spans="1:8">
      <c r="A681" s="43" t="s">
        <v>1586</v>
      </c>
      <c r="B681" t="s">
        <v>1587</v>
      </c>
      <c r="C681" s="44">
        <f>10^5</f>
        <v>100000</v>
      </c>
      <c r="D681" s="46" t="s">
        <v>234</v>
      </c>
      <c r="E681" t="str">
        <f t="shared" si="23"/>
        <v>226Ac</v>
      </c>
      <c r="F681" t="s">
        <v>1587</v>
      </c>
      <c r="G681" s="43" t="s">
        <v>94</v>
      </c>
      <c r="H681">
        <v>226</v>
      </c>
    </row>
    <row r="682" spans="1:8">
      <c r="A682" s="43" t="s">
        <v>1588</v>
      </c>
      <c r="B682" t="s">
        <v>1589</v>
      </c>
      <c r="C682" s="44">
        <f>10^3</f>
        <v>1000</v>
      </c>
      <c r="D682" s="46">
        <f>9*10^9</f>
        <v>9000000000</v>
      </c>
      <c r="E682" t="str">
        <f t="shared" si="23"/>
        <v>227Ac</v>
      </c>
      <c r="F682" t="s">
        <v>1589</v>
      </c>
      <c r="G682" s="43" t="s">
        <v>94</v>
      </c>
      <c r="H682">
        <v>227</v>
      </c>
    </row>
    <row r="683" spans="1:8">
      <c r="A683" s="43" t="s">
        <v>1590</v>
      </c>
      <c r="B683" t="s">
        <v>1591</v>
      </c>
      <c r="C683" s="44">
        <f>10^6</f>
        <v>1000000</v>
      </c>
      <c r="D683" s="46">
        <f>6*10^9</f>
        <v>6000000000</v>
      </c>
      <c r="E683" t="str">
        <f t="shared" si="23"/>
        <v>228Ac</v>
      </c>
      <c r="F683" t="s">
        <v>1591</v>
      </c>
      <c r="G683" s="43" t="s">
        <v>94</v>
      </c>
      <c r="H683">
        <v>228</v>
      </c>
    </row>
    <row r="684" spans="1:8">
      <c r="A684" s="43" t="s">
        <v>1592</v>
      </c>
      <c r="B684" t="s">
        <v>1593</v>
      </c>
      <c r="C684" s="44">
        <f>10^7</f>
        <v>10000000</v>
      </c>
      <c r="D684" s="46" t="s">
        <v>234</v>
      </c>
      <c r="E684" t="str">
        <f t="shared" si="23"/>
        <v>226Th</v>
      </c>
      <c r="F684" t="s">
        <v>1593</v>
      </c>
      <c r="G684" s="43" t="s">
        <v>72</v>
      </c>
      <c r="H684">
        <v>226</v>
      </c>
    </row>
    <row r="685" spans="1:8">
      <c r="A685" s="43" t="s">
        <v>1594</v>
      </c>
      <c r="B685" t="s">
        <v>1595</v>
      </c>
      <c r="C685" s="44">
        <f>10^4</f>
        <v>10000</v>
      </c>
      <c r="D685" s="46">
        <f>1*10^11</f>
        <v>100000000000</v>
      </c>
      <c r="E685" t="str">
        <f t="shared" si="23"/>
        <v>227Th</v>
      </c>
      <c r="F685" t="s">
        <v>1595</v>
      </c>
      <c r="G685" s="43" t="s">
        <v>72</v>
      </c>
      <c r="H685">
        <v>227</v>
      </c>
    </row>
    <row r="686" spans="1:8">
      <c r="A686" s="43" t="s">
        <v>1596</v>
      </c>
      <c r="B686" t="s">
        <v>1597</v>
      </c>
      <c r="C686" s="44">
        <f>10^4</f>
        <v>10000</v>
      </c>
      <c r="D686" s="46" t="s">
        <v>234</v>
      </c>
      <c r="E686" t="str">
        <f t="shared" si="23"/>
        <v>228Th</v>
      </c>
      <c r="F686" t="s">
        <v>1597</v>
      </c>
      <c r="G686" s="43" t="s">
        <v>72</v>
      </c>
      <c r="H686">
        <v>228</v>
      </c>
    </row>
    <row r="687" spans="1:8">
      <c r="A687" s="43" t="s">
        <v>1598</v>
      </c>
      <c r="B687" t="s">
        <v>1599</v>
      </c>
      <c r="C687" s="44">
        <f>10^3</f>
        <v>1000</v>
      </c>
      <c r="D687" s="46">
        <f>5*10^10</f>
        <v>50000000000</v>
      </c>
      <c r="E687" t="str">
        <f t="shared" si="23"/>
        <v>229Th</v>
      </c>
      <c r="F687" t="s">
        <v>1599</v>
      </c>
      <c r="G687" s="43" t="s">
        <v>72</v>
      </c>
      <c r="H687">
        <v>229</v>
      </c>
    </row>
    <row r="688" spans="1:8">
      <c r="A688" s="43" t="s">
        <v>1600</v>
      </c>
      <c r="B688" t="s">
        <v>1601</v>
      </c>
      <c r="C688" s="44">
        <f>10^4</f>
        <v>10000</v>
      </c>
      <c r="D688" s="46">
        <f>1*10^11</f>
        <v>100000000000</v>
      </c>
      <c r="E688" t="str">
        <f t="shared" si="23"/>
        <v>230Th</v>
      </c>
      <c r="F688" t="s">
        <v>1601</v>
      </c>
      <c r="G688" s="43" t="s">
        <v>72</v>
      </c>
      <c r="H688">
        <v>230</v>
      </c>
    </row>
    <row r="689" spans="1:9">
      <c r="A689" s="43" t="s">
        <v>1602</v>
      </c>
      <c r="B689" t="s">
        <v>1603</v>
      </c>
      <c r="C689" s="44">
        <f>10^7</f>
        <v>10000000</v>
      </c>
      <c r="D689" s="46">
        <f>4*10^11</f>
        <v>400000000000</v>
      </c>
      <c r="E689" t="str">
        <f t="shared" si="23"/>
        <v>231Th</v>
      </c>
      <c r="F689" t="s">
        <v>1603</v>
      </c>
      <c r="G689" s="43" t="s">
        <v>72</v>
      </c>
      <c r="H689">
        <v>231</v>
      </c>
    </row>
    <row r="690" spans="1:9">
      <c r="A690" s="43" t="s">
        <v>1604</v>
      </c>
      <c r="B690" t="s">
        <v>1605</v>
      </c>
      <c r="C690" s="44">
        <f>10^4</f>
        <v>10000</v>
      </c>
      <c r="D690" s="46" t="s">
        <v>166</v>
      </c>
      <c r="E690" t="str">
        <f t="shared" si="23"/>
        <v>232Th</v>
      </c>
      <c r="F690" t="s">
        <v>1605</v>
      </c>
      <c r="G690" s="43" t="s">
        <v>72</v>
      </c>
      <c r="H690">
        <v>232</v>
      </c>
    </row>
    <row r="691" spans="1:9">
      <c r="A691" s="43" t="s">
        <v>1606</v>
      </c>
      <c r="B691" t="s">
        <v>1607</v>
      </c>
      <c r="C691" s="44">
        <f>10^3</f>
        <v>1000</v>
      </c>
      <c r="D691" s="46" t="s">
        <v>234</v>
      </c>
      <c r="E691" t="str">
        <f t="shared" si="23"/>
        <v>232Th sec</v>
      </c>
      <c r="F691" t="s">
        <v>1607</v>
      </c>
      <c r="G691" s="43" t="s">
        <v>72</v>
      </c>
      <c r="H691">
        <v>232</v>
      </c>
      <c r="I691" t="s">
        <v>162</v>
      </c>
    </row>
    <row r="692" spans="1:9">
      <c r="A692" s="43" t="s">
        <v>1608</v>
      </c>
      <c r="B692" t="s">
        <v>1609</v>
      </c>
      <c r="C692" s="44">
        <f>10^5</f>
        <v>100000</v>
      </c>
      <c r="D692" s="46" t="s">
        <v>234</v>
      </c>
      <c r="E692" t="str">
        <f t="shared" si="23"/>
        <v>234Th</v>
      </c>
      <c r="F692" t="s">
        <v>1609</v>
      </c>
      <c r="G692" s="43" t="s">
        <v>72</v>
      </c>
      <c r="H692">
        <v>234</v>
      </c>
    </row>
    <row r="693" spans="1:9">
      <c r="A693" s="43" t="s">
        <v>1610</v>
      </c>
      <c r="B693" t="s">
        <v>1611</v>
      </c>
      <c r="C693" s="44">
        <f>10^6</f>
        <v>1000000</v>
      </c>
      <c r="D693" s="46" t="s">
        <v>234</v>
      </c>
      <c r="E693" t="str">
        <f t="shared" si="23"/>
        <v>227Pa</v>
      </c>
      <c r="F693" t="s">
        <v>1611</v>
      </c>
      <c r="G693" s="43" t="s">
        <v>95</v>
      </c>
      <c r="H693">
        <v>227</v>
      </c>
    </row>
    <row r="694" spans="1:9">
      <c r="A694" s="43" t="s">
        <v>1612</v>
      </c>
      <c r="B694" t="s">
        <v>1613</v>
      </c>
      <c r="C694" s="44">
        <f>10^6</f>
        <v>1000000</v>
      </c>
      <c r="D694" s="46" t="s">
        <v>234</v>
      </c>
      <c r="E694" t="str">
        <f t="shared" si="23"/>
        <v>228Pa</v>
      </c>
      <c r="F694" t="s">
        <v>1613</v>
      </c>
      <c r="G694" s="43" t="s">
        <v>95</v>
      </c>
      <c r="H694">
        <v>228</v>
      </c>
    </row>
    <row r="695" spans="1:9">
      <c r="A695" s="43" t="s">
        <v>1614</v>
      </c>
      <c r="B695" t="s">
        <v>1615</v>
      </c>
      <c r="C695" s="44">
        <f>10^6</f>
        <v>1000000</v>
      </c>
      <c r="D695" s="46" t="s">
        <v>234</v>
      </c>
      <c r="E695" t="str">
        <f t="shared" si="23"/>
        <v>230Pa</v>
      </c>
      <c r="F695" t="s">
        <v>1615</v>
      </c>
      <c r="G695" s="43" t="s">
        <v>95</v>
      </c>
      <c r="H695">
        <v>230</v>
      </c>
    </row>
    <row r="696" spans="1:9">
      <c r="A696" s="43" t="s">
        <v>1616</v>
      </c>
      <c r="B696" t="s">
        <v>1617</v>
      </c>
      <c r="C696" s="44">
        <f>10^3</f>
        <v>1000</v>
      </c>
      <c r="D696" s="46">
        <f>4*10^10</f>
        <v>40000000000</v>
      </c>
      <c r="E696" t="str">
        <f t="shared" si="23"/>
        <v>231Pa</v>
      </c>
      <c r="F696" t="s">
        <v>1617</v>
      </c>
      <c r="G696" s="43" t="s">
        <v>95</v>
      </c>
      <c r="H696">
        <v>231</v>
      </c>
    </row>
    <row r="697" spans="1:9">
      <c r="A697" s="43" t="s">
        <v>1618</v>
      </c>
      <c r="B697" t="s">
        <v>1619</v>
      </c>
      <c r="C697" s="44">
        <f>10^6</f>
        <v>1000000</v>
      </c>
      <c r="D697" s="46" t="s">
        <v>234</v>
      </c>
      <c r="E697" t="str">
        <f t="shared" si="23"/>
        <v>232Pa</v>
      </c>
      <c r="F697" t="s">
        <v>1619</v>
      </c>
      <c r="G697" s="43" t="s">
        <v>95</v>
      </c>
      <c r="H697">
        <v>232</v>
      </c>
    </row>
    <row r="698" spans="1:9">
      <c r="A698" s="43" t="s">
        <v>1620</v>
      </c>
      <c r="B698" t="s">
        <v>1621</v>
      </c>
      <c r="C698" s="44">
        <f>10^7</f>
        <v>10000000</v>
      </c>
      <c r="D698" s="46">
        <f>5*10^10</f>
        <v>50000000000</v>
      </c>
      <c r="E698" t="str">
        <f t="shared" si="23"/>
        <v>233Pa</v>
      </c>
      <c r="F698" t="s">
        <v>1621</v>
      </c>
      <c r="G698" s="43" t="s">
        <v>95</v>
      </c>
      <c r="H698">
        <v>233</v>
      </c>
    </row>
    <row r="699" spans="1:9">
      <c r="A699" s="43" t="s">
        <v>1622</v>
      </c>
      <c r="B699" t="s">
        <v>1623</v>
      </c>
      <c r="C699" s="44">
        <f>10^6</f>
        <v>1000000</v>
      </c>
      <c r="D699" s="46" t="s">
        <v>234</v>
      </c>
      <c r="E699" t="str">
        <f t="shared" si="23"/>
        <v>234Pa</v>
      </c>
      <c r="F699" t="s">
        <v>1623</v>
      </c>
      <c r="G699" s="43" t="s">
        <v>95</v>
      </c>
      <c r="H699">
        <v>234</v>
      </c>
    </row>
    <row r="700" spans="1:9">
      <c r="A700" s="43" t="s">
        <v>1624</v>
      </c>
      <c r="B700" t="s">
        <v>1625</v>
      </c>
      <c r="C700" s="44">
        <f>10^5</f>
        <v>100000</v>
      </c>
      <c r="D700" s="46" t="s">
        <v>234</v>
      </c>
      <c r="E700" t="str">
        <f t="shared" si="23"/>
        <v>230U</v>
      </c>
      <c r="F700" t="s">
        <v>1625</v>
      </c>
      <c r="G700" s="43" t="s">
        <v>96</v>
      </c>
      <c r="H700">
        <v>230</v>
      </c>
    </row>
    <row r="701" spans="1:9">
      <c r="A701" s="43" t="s">
        <v>1626</v>
      </c>
      <c r="B701" t="s">
        <v>1627</v>
      </c>
      <c r="C701" s="44">
        <f>10^7</f>
        <v>10000000</v>
      </c>
      <c r="D701" s="46" t="s">
        <v>234</v>
      </c>
      <c r="E701" t="str">
        <f t="shared" si="23"/>
        <v>231U</v>
      </c>
      <c r="F701" t="s">
        <v>1627</v>
      </c>
      <c r="G701" s="43" t="s">
        <v>96</v>
      </c>
      <c r="H701">
        <v>231</v>
      </c>
    </row>
    <row r="702" spans="1:9">
      <c r="A702" s="43" t="s">
        <v>1628</v>
      </c>
      <c r="B702" t="s">
        <v>1629</v>
      </c>
      <c r="C702" s="44">
        <f>10^3</f>
        <v>1000</v>
      </c>
      <c r="D702" s="46" t="s">
        <v>234</v>
      </c>
      <c r="E702" t="str">
        <f t="shared" si="23"/>
        <v>232U</v>
      </c>
      <c r="F702" t="s">
        <v>1629</v>
      </c>
      <c r="G702" s="43" t="s">
        <v>96</v>
      </c>
      <c r="H702">
        <v>232</v>
      </c>
    </row>
    <row r="703" spans="1:9">
      <c r="A703" s="43" t="s">
        <v>1630</v>
      </c>
      <c r="B703" t="s">
        <v>1631</v>
      </c>
      <c r="C703" s="44">
        <f>10^4</f>
        <v>10000</v>
      </c>
      <c r="D703" s="46" t="s">
        <v>234</v>
      </c>
      <c r="E703" t="str">
        <f t="shared" si="23"/>
        <v>233U</v>
      </c>
      <c r="F703" t="s">
        <v>1631</v>
      </c>
      <c r="G703" s="43" t="s">
        <v>96</v>
      </c>
      <c r="H703">
        <v>233</v>
      </c>
    </row>
    <row r="704" spans="1:9">
      <c r="A704" s="43" t="s">
        <v>1632</v>
      </c>
      <c r="B704" t="s">
        <v>1633</v>
      </c>
      <c r="C704" s="44">
        <f>10^4</f>
        <v>10000</v>
      </c>
      <c r="D704" s="46" t="s">
        <v>234</v>
      </c>
      <c r="E704" t="str">
        <f t="shared" si="23"/>
        <v>234U</v>
      </c>
      <c r="F704" t="s">
        <v>1633</v>
      </c>
      <c r="G704" s="43" t="s">
        <v>96</v>
      </c>
      <c r="H704">
        <v>234</v>
      </c>
    </row>
    <row r="705" spans="1:9">
      <c r="A705" s="43" t="s">
        <v>1634</v>
      </c>
      <c r="B705" t="s">
        <v>1635</v>
      </c>
      <c r="C705" s="44">
        <f>10^4</f>
        <v>10000</v>
      </c>
      <c r="D705" s="46" t="s">
        <v>234</v>
      </c>
      <c r="E705" t="str">
        <f t="shared" si="23"/>
        <v>235U</v>
      </c>
      <c r="F705" t="s">
        <v>1635</v>
      </c>
      <c r="G705" s="43" t="s">
        <v>96</v>
      </c>
      <c r="H705">
        <v>235</v>
      </c>
    </row>
    <row r="706" spans="1:9">
      <c r="A706" s="43" t="s">
        <v>1636</v>
      </c>
      <c r="B706" t="s">
        <v>1637</v>
      </c>
      <c r="C706" s="44">
        <f>10^4</f>
        <v>10000</v>
      </c>
      <c r="D706" s="46" t="s">
        <v>234</v>
      </c>
      <c r="E706" t="str">
        <f t="shared" si="23"/>
        <v>236U</v>
      </c>
      <c r="F706" t="s">
        <v>1637</v>
      </c>
      <c r="G706" s="43" t="s">
        <v>96</v>
      </c>
      <c r="H706">
        <v>236</v>
      </c>
    </row>
    <row r="707" spans="1:9">
      <c r="A707" s="43" t="s">
        <v>1638</v>
      </c>
      <c r="B707" t="s">
        <v>1639</v>
      </c>
      <c r="C707" s="44">
        <f>10^6</f>
        <v>1000000</v>
      </c>
      <c r="D707" s="46" t="s">
        <v>234</v>
      </c>
      <c r="E707" t="str">
        <f t="shared" ref="E707:E770" si="25">IF(I707="",CONCATENATE(H707,G707),CONCATENATE(H707,G707," ",I707))</f>
        <v>237U</v>
      </c>
      <c r="F707" t="s">
        <v>1639</v>
      </c>
      <c r="G707" s="43" t="s">
        <v>96</v>
      </c>
      <c r="H707">
        <v>237</v>
      </c>
    </row>
    <row r="708" spans="1:9">
      <c r="A708" s="43" t="s">
        <v>1640</v>
      </c>
      <c r="B708" t="s">
        <v>1641</v>
      </c>
      <c r="C708" s="44">
        <f>10^4</f>
        <v>10000</v>
      </c>
      <c r="D708" s="46" t="s">
        <v>234</v>
      </c>
      <c r="E708" t="str">
        <f t="shared" si="25"/>
        <v>238U</v>
      </c>
      <c r="F708" t="s">
        <v>1641</v>
      </c>
      <c r="G708" s="43" t="s">
        <v>96</v>
      </c>
      <c r="H708">
        <v>238</v>
      </c>
    </row>
    <row r="709" spans="1:9">
      <c r="A709" s="43" t="s">
        <v>1642</v>
      </c>
      <c r="B709" t="s">
        <v>1643</v>
      </c>
      <c r="C709" s="44">
        <f>10^3</f>
        <v>1000</v>
      </c>
      <c r="D709" s="46" t="s">
        <v>234</v>
      </c>
      <c r="E709" t="str">
        <f t="shared" si="25"/>
        <v>238U sec</v>
      </c>
      <c r="F709" t="s">
        <v>1643</v>
      </c>
      <c r="G709" s="43" t="s">
        <v>96</v>
      </c>
      <c r="H709">
        <v>238</v>
      </c>
      <c r="I709" t="s">
        <v>162</v>
      </c>
    </row>
    <row r="710" spans="1:9">
      <c r="A710" s="43" t="s">
        <v>1644</v>
      </c>
      <c r="B710" t="s">
        <v>1645</v>
      </c>
      <c r="C710" s="44">
        <f>10^6</f>
        <v>1000000</v>
      </c>
      <c r="D710" s="46" t="s">
        <v>234</v>
      </c>
      <c r="E710" t="str">
        <f t="shared" si="25"/>
        <v>239U</v>
      </c>
      <c r="F710" t="s">
        <v>1645</v>
      </c>
      <c r="G710" s="43" t="s">
        <v>96</v>
      </c>
      <c r="H710">
        <v>239</v>
      </c>
    </row>
    <row r="711" spans="1:9">
      <c r="A711" s="43" t="s">
        <v>1646</v>
      </c>
      <c r="B711" t="s">
        <v>1647</v>
      </c>
      <c r="C711" s="44">
        <f>10^7</f>
        <v>10000000</v>
      </c>
      <c r="D711" s="46" t="s">
        <v>234</v>
      </c>
      <c r="E711" t="str">
        <f t="shared" si="25"/>
        <v>240U</v>
      </c>
      <c r="F711" t="s">
        <v>1647</v>
      </c>
      <c r="G711" s="43" t="s">
        <v>96</v>
      </c>
      <c r="H711">
        <v>240</v>
      </c>
    </row>
    <row r="712" spans="1:9">
      <c r="A712" s="65" t="s">
        <v>2678</v>
      </c>
      <c r="B712" s="60" t="s">
        <v>2679</v>
      </c>
      <c r="C712" s="44">
        <f>10^6</f>
        <v>1000000</v>
      </c>
      <c r="D712" s="46" t="s">
        <v>234</v>
      </c>
      <c r="E712" t="str">
        <f t="shared" si="25"/>
        <v>240U</v>
      </c>
      <c r="F712" t="s">
        <v>1647</v>
      </c>
      <c r="G712" s="43" t="s">
        <v>96</v>
      </c>
      <c r="H712">
        <v>240</v>
      </c>
    </row>
    <row r="713" spans="1:9">
      <c r="A713" s="43" t="s">
        <v>1648</v>
      </c>
      <c r="B713" t="s">
        <v>1649</v>
      </c>
      <c r="C713" s="44">
        <f>10^6</f>
        <v>1000000</v>
      </c>
      <c r="D713" s="46" t="s">
        <v>234</v>
      </c>
      <c r="E713" t="str">
        <f t="shared" si="25"/>
        <v>232Np</v>
      </c>
      <c r="F713" t="s">
        <v>1649</v>
      </c>
      <c r="G713" s="43" t="s">
        <v>97</v>
      </c>
      <c r="H713">
        <v>232</v>
      </c>
    </row>
    <row r="714" spans="1:9">
      <c r="A714" s="43" t="s">
        <v>1650</v>
      </c>
      <c r="B714" t="s">
        <v>1651</v>
      </c>
      <c r="C714" s="44">
        <f>10^7</f>
        <v>10000000</v>
      </c>
      <c r="D714" s="46" t="s">
        <v>234</v>
      </c>
      <c r="E714" t="str">
        <f t="shared" si="25"/>
        <v>233Np</v>
      </c>
      <c r="F714" t="s">
        <v>1651</v>
      </c>
      <c r="G714" s="43" t="s">
        <v>97</v>
      </c>
      <c r="H714">
        <v>233</v>
      </c>
    </row>
    <row r="715" spans="1:9">
      <c r="A715" s="43" t="s">
        <v>1652</v>
      </c>
      <c r="B715" t="s">
        <v>1653</v>
      </c>
      <c r="C715" s="44">
        <f>10^6</f>
        <v>1000000</v>
      </c>
      <c r="D715" s="46" t="s">
        <v>234</v>
      </c>
      <c r="E715" t="str">
        <f t="shared" si="25"/>
        <v>234Np</v>
      </c>
      <c r="F715" t="s">
        <v>1653</v>
      </c>
      <c r="G715" s="43" t="s">
        <v>97</v>
      </c>
      <c r="H715">
        <v>234</v>
      </c>
    </row>
    <row r="716" spans="1:9">
      <c r="A716" s="43" t="s">
        <v>1654</v>
      </c>
      <c r="B716" t="s">
        <v>1655</v>
      </c>
      <c r="C716" s="44">
        <f>10^7</f>
        <v>10000000</v>
      </c>
      <c r="D716" s="46">
        <f>4*10^11</f>
        <v>400000000000</v>
      </c>
      <c r="E716" t="str">
        <f t="shared" si="25"/>
        <v>235Np</v>
      </c>
      <c r="F716" t="s">
        <v>1655</v>
      </c>
      <c r="G716" s="43" t="s">
        <v>97</v>
      </c>
      <c r="H716">
        <v>235</v>
      </c>
    </row>
    <row r="717" spans="1:9" ht="38.25">
      <c r="A717" s="43" t="s">
        <v>1656</v>
      </c>
      <c r="B717" t="s">
        <v>1657</v>
      </c>
      <c r="C717" s="44">
        <f>10^5</f>
        <v>100000</v>
      </c>
      <c r="D717" s="46">
        <f>9*10^10</f>
        <v>90000000000</v>
      </c>
      <c r="E717" t="str">
        <f t="shared" si="25"/>
        <v>236Np (1)</v>
      </c>
      <c r="F717" t="s">
        <v>1657</v>
      </c>
      <c r="G717" s="43" t="s">
        <v>97</v>
      </c>
      <c r="H717">
        <v>236</v>
      </c>
      <c r="I717" s="45" t="s">
        <v>163</v>
      </c>
    </row>
    <row r="718" spans="1:9" ht="38.25">
      <c r="A718" s="43" t="s">
        <v>1658</v>
      </c>
      <c r="B718" t="s">
        <v>1659</v>
      </c>
      <c r="C718" s="44">
        <f>10^7</f>
        <v>10000000</v>
      </c>
      <c r="D718" s="46">
        <f>2*10^11</f>
        <v>200000000000</v>
      </c>
      <c r="E718" t="str">
        <f t="shared" si="25"/>
        <v>236Np (2)</v>
      </c>
      <c r="F718" t="s">
        <v>1659</v>
      </c>
      <c r="G718" s="43" t="s">
        <v>97</v>
      </c>
      <c r="H718">
        <v>236</v>
      </c>
      <c r="I718" s="45" t="s">
        <v>164</v>
      </c>
    </row>
    <row r="719" spans="1:9">
      <c r="A719" s="43" t="s">
        <v>1660</v>
      </c>
      <c r="B719" t="s">
        <v>1661</v>
      </c>
      <c r="C719" s="44">
        <f>10^3</f>
        <v>1000</v>
      </c>
      <c r="D719" s="46">
        <f>2*10^11</f>
        <v>200000000000</v>
      </c>
      <c r="E719" t="str">
        <f t="shared" si="25"/>
        <v>237Np</v>
      </c>
      <c r="F719" t="s">
        <v>1661</v>
      </c>
      <c r="G719" s="43" t="s">
        <v>97</v>
      </c>
      <c r="H719">
        <v>237</v>
      </c>
    </row>
    <row r="720" spans="1:9">
      <c r="A720" s="43" t="s">
        <v>1662</v>
      </c>
      <c r="B720" t="s">
        <v>1663</v>
      </c>
      <c r="C720" s="44">
        <f>10^6</f>
        <v>1000000</v>
      </c>
      <c r="D720" s="46" t="s">
        <v>234</v>
      </c>
      <c r="E720" t="str">
        <f t="shared" si="25"/>
        <v>238Np</v>
      </c>
      <c r="F720" t="s">
        <v>1663</v>
      </c>
      <c r="G720" s="43" t="s">
        <v>97</v>
      </c>
      <c r="H720">
        <v>238</v>
      </c>
    </row>
    <row r="721" spans="1:8">
      <c r="A721" s="43" t="s">
        <v>1664</v>
      </c>
      <c r="B721" t="s">
        <v>1665</v>
      </c>
      <c r="C721" s="44">
        <f>10^7</f>
        <v>10000000</v>
      </c>
      <c r="D721" s="46">
        <f>7*10^10</f>
        <v>70000000000</v>
      </c>
      <c r="E721" t="str">
        <f t="shared" si="25"/>
        <v>239Np</v>
      </c>
      <c r="F721" t="s">
        <v>1665</v>
      </c>
      <c r="G721" s="43" t="s">
        <v>97</v>
      </c>
      <c r="H721">
        <v>239</v>
      </c>
    </row>
    <row r="722" spans="1:8">
      <c r="A722" s="43" t="s">
        <v>1666</v>
      </c>
      <c r="B722" t="s">
        <v>1667</v>
      </c>
      <c r="C722" s="44">
        <f>10^6</f>
        <v>1000000</v>
      </c>
      <c r="D722" s="46" t="s">
        <v>234</v>
      </c>
      <c r="E722" t="str">
        <f t="shared" si="25"/>
        <v>240Np</v>
      </c>
      <c r="F722" t="s">
        <v>1667</v>
      </c>
      <c r="G722" s="43" t="s">
        <v>97</v>
      </c>
      <c r="H722">
        <v>240</v>
      </c>
    </row>
    <row r="723" spans="1:8">
      <c r="A723" s="43" t="s">
        <v>1668</v>
      </c>
      <c r="B723" t="s">
        <v>1669</v>
      </c>
      <c r="C723" s="44">
        <f>10^7</f>
        <v>10000000</v>
      </c>
      <c r="D723" s="46" t="s">
        <v>234</v>
      </c>
      <c r="E723" t="str">
        <f t="shared" si="25"/>
        <v>234Pu</v>
      </c>
      <c r="F723" t="s">
        <v>1669</v>
      </c>
      <c r="G723" s="43" t="s">
        <v>98</v>
      </c>
      <c r="H723">
        <v>234</v>
      </c>
    </row>
    <row r="724" spans="1:8">
      <c r="A724" s="43" t="s">
        <v>1670</v>
      </c>
      <c r="B724" t="s">
        <v>1671</v>
      </c>
      <c r="C724" s="44">
        <f>10^7</f>
        <v>10000000</v>
      </c>
      <c r="D724" s="46" t="s">
        <v>234</v>
      </c>
      <c r="E724" t="str">
        <f t="shared" si="25"/>
        <v>235Pu</v>
      </c>
      <c r="F724" t="s">
        <v>1671</v>
      </c>
      <c r="G724" s="43" t="s">
        <v>98</v>
      </c>
      <c r="H724">
        <v>235</v>
      </c>
    </row>
    <row r="725" spans="1:8">
      <c r="A725" s="43" t="s">
        <v>1672</v>
      </c>
      <c r="B725" t="s">
        <v>1673</v>
      </c>
      <c r="C725" s="44">
        <f>10^4</f>
        <v>10000</v>
      </c>
      <c r="D725" s="46">
        <f>3*10^11</f>
        <v>300000000000</v>
      </c>
      <c r="E725" t="str">
        <f t="shared" si="25"/>
        <v>236Pu</v>
      </c>
      <c r="F725" t="s">
        <v>1673</v>
      </c>
      <c r="G725" s="43" t="s">
        <v>98</v>
      </c>
      <c r="H725">
        <v>236</v>
      </c>
    </row>
    <row r="726" spans="1:8">
      <c r="A726" s="43" t="s">
        <v>1674</v>
      </c>
      <c r="B726" t="s">
        <v>1675</v>
      </c>
      <c r="C726" s="44">
        <f>10^7</f>
        <v>10000000</v>
      </c>
      <c r="D726" s="46">
        <f>2*10^11</f>
        <v>200000000000</v>
      </c>
      <c r="E726" t="str">
        <f t="shared" si="25"/>
        <v>237Pu</v>
      </c>
      <c r="F726" t="s">
        <v>1675</v>
      </c>
      <c r="G726" s="43" t="s">
        <v>98</v>
      </c>
      <c r="H726">
        <v>237</v>
      </c>
    </row>
    <row r="727" spans="1:8">
      <c r="A727" s="43" t="s">
        <v>1676</v>
      </c>
      <c r="B727" t="s">
        <v>1677</v>
      </c>
      <c r="C727" s="44">
        <f>10^4</f>
        <v>10000</v>
      </c>
      <c r="D727" s="46">
        <f>1*10^11</f>
        <v>100000000000</v>
      </c>
      <c r="E727" t="str">
        <f t="shared" si="25"/>
        <v>238Pu</v>
      </c>
      <c r="F727" t="s">
        <v>1677</v>
      </c>
      <c r="G727" s="43" t="s">
        <v>98</v>
      </c>
      <c r="H727">
        <v>238</v>
      </c>
    </row>
    <row r="728" spans="1:8">
      <c r="A728" s="43" t="s">
        <v>1678</v>
      </c>
      <c r="B728" t="s">
        <v>1679</v>
      </c>
      <c r="C728" s="44">
        <f>10^4</f>
        <v>10000</v>
      </c>
      <c r="D728" s="46">
        <f>1*10^11</f>
        <v>100000000000</v>
      </c>
      <c r="E728" t="str">
        <f t="shared" si="25"/>
        <v>239Pu</v>
      </c>
      <c r="F728" t="s">
        <v>1679</v>
      </c>
      <c r="G728" s="43" t="s">
        <v>98</v>
      </c>
      <c r="H728">
        <v>239</v>
      </c>
    </row>
    <row r="729" spans="1:8">
      <c r="A729" s="43" t="s">
        <v>1680</v>
      </c>
      <c r="B729" t="s">
        <v>1681</v>
      </c>
      <c r="C729" s="44">
        <f>10^3</f>
        <v>1000</v>
      </c>
      <c r="D729" s="46">
        <f>1*10^11</f>
        <v>100000000000</v>
      </c>
      <c r="E729" t="str">
        <f t="shared" si="25"/>
        <v>240Pu</v>
      </c>
      <c r="F729" t="s">
        <v>1681</v>
      </c>
      <c r="G729" s="43" t="s">
        <v>98</v>
      </c>
      <c r="H729">
        <v>240</v>
      </c>
    </row>
    <row r="730" spans="1:8">
      <c r="A730" s="43" t="s">
        <v>1682</v>
      </c>
      <c r="B730" t="s">
        <v>1683</v>
      </c>
      <c r="C730" s="44">
        <f>10^5</f>
        <v>100000</v>
      </c>
      <c r="D730" s="46" t="s">
        <v>234</v>
      </c>
      <c r="E730" t="str">
        <f t="shared" si="25"/>
        <v>241Pu</v>
      </c>
      <c r="F730" t="s">
        <v>1683</v>
      </c>
      <c r="G730" s="43" t="s">
        <v>98</v>
      </c>
      <c r="H730">
        <v>241</v>
      </c>
    </row>
    <row r="731" spans="1:8">
      <c r="A731" s="43" t="s">
        <v>1684</v>
      </c>
      <c r="B731" t="s">
        <v>1685</v>
      </c>
      <c r="C731" s="44">
        <f>10^4</f>
        <v>10000</v>
      </c>
      <c r="D731" s="46">
        <f>1*10^11</f>
        <v>100000000000</v>
      </c>
      <c r="E731" t="str">
        <f t="shared" si="25"/>
        <v>242Pu</v>
      </c>
      <c r="F731" t="s">
        <v>1685</v>
      </c>
      <c r="G731" s="43" t="s">
        <v>98</v>
      </c>
      <c r="H731">
        <v>242</v>
      </c>
    </row>
    <row r="732" spans="1:8">
      <c r="A732" s="43" t="s">
        <v>1686</v>
      </c>
      <c r="B732" t="s">
        <v>1687</v>
      </c>
      <c r="C732" s="44">
        <f>10^7</f>
        <v>10000000</v>
      </c>
      <c r="D732" s="46" t="s">
        <v>234</v>
      </c>
      <c r="E732" t="str">
        <f t="shared" si="25"/>
        <v>243Pu</v>
      </c>
      <c r="F732" t="s">
        <v>1687</v>
      </c>
      <c r="G732" s="43" t="s">
        <v>98</v>
      </c>
      <c r="H732">
        <v>243</v>
      </c>
    </row>
    <row r="733" spans="1:8">
      <c r="A733" s="43" t="s">
        <v>1688</v>
      </c>
      <c r="B733" t="s">
        <v>1689</v>
      </c>
      <c r="C733" s="44">
        <f>10^4</f>
        <v>10000</v>
      </c>
      <c r="D733" s="46" t="s">
        <v>234</v>
      </c>
      <c r="E733" t="str">
        <f t="shared" si="25"/>
        <v>244Pu</v>
      </c>
      <c r="F733" t="s">
        <v>1689</v>
      </c>
      <c r="G733" s="43" t="s">
        <v>98</v>
      </c>
      <c r="H733">
        <v>244</v>
      </c>
    </row>
    <row r="734" spans="1:8">
      <c r="A734" s="43" t="s">
        <v>1690</v>
      </c>
      <c r="B734" t="s">
        <v>1691</v>
      </c>
      <c r="C734" s="44">
        <f t="shared" ref="C734:C739" si="26">10^6</f>
        <v>1000000</v>
      </c>
      <c r="D734" s="46" t="s">
        <v>234</v>
      </c>
      <c r="E734" t="str">
        <f t="shared" si="25"/>
        <v>245Pu</v>
      </c>
      <c r="F734" t="s">
        <v>1691</v>
      </c>
      <c r="G734" s="43" t="s">
        <v>98</v>
      </c>
      <c r="H734">
        <v>245</v>
      </c>
    </row>
    <row r="735" spans="1:8">
      <c r="A735" s="43" t="s">
        <v>1692</v>
      </c>
      <c r="B735" t="s">
        <v>1693</v>
      </c>
      <c r="C735" s="44">
        <f t="shared" si="26"/>
        <v>1000000</v>
      </c>
      <c r="D735" s="46" t="s">
        <v>234</v>
      </c>
      <c r="E735" t="str">
        <f t="shared" si="25"/>
        <v>246Pu</v>
      </c>
      <c r="F735" t="s">
        <v>1693</v>
      </c>
      <c r="G735" s="43" t="s">
        <v>98</v>
      </c>
      <c r="H735">
        <v>246</v>
      </c>
    </row>
    <row r="736" spans="1:8">
      <c r="A736" s="43" t="s">
        <v>1694</v>
      </c>
      <c r="B736" t="s">
        <v>1695</v>
      </c>
      <c r="C736" s="44">
        <f t="shared" si="26"/>
        <v>1000000</v>
      </c>
      <c r="D736" s="46" t="s">
        <v>234</v>
      </c>
      <c r="E736" t="str">
        <f t="shared" si="25"/>
        <v>237Am</v>
      </c>
      <c r="F736" t="s">
        <v>1695</v>
      </c>
      <c r="G736" s="43" t="s">
        <v>99</v>
      </c>
      <c r="H736">
        <v>237</v>
      </c>
    </row>
    <row r="737" spans="1:9">
      <c r="A737" s="43" t="s">
        <v>1696</v>
      </c>
      <c r="B737" t="s">
        <v>1697</v>
      </c>
      <c r="C737" s="44">
        <f t="shared" si="26"/>
        <v>1000000</v>
      </c>
      <c r="D737" s="46" t="s">
        <v>234</v>
      </c>
      <c r="E737" t="str">
        <f t="shared" si="25"/>
        <v>238Am</v>
      </c>
      <c r="F737" t="s">
        <v>1697</v>
      </c>
      <c r="G737" s="43" t="s">
        <v>99</v>
      </c>
      <c r="H737">
        <v>238</v>
      </c>
    </row>
    <row r="738" spans="1:9">
      <c r="A738" s="43" t="s">
        <v>1698</v>
      </c>
      <c r="B738" t="s">
        <v>1699</v>
      </c>
      <c r="C738" s="44">
        <f t="shared" si="26"/>
        <v>1000000</v>
      </c>
      <c r="D738" s="46" t="s">
        <v>234</v>
      </c>
      <c r="E738" t="str">
        <f t="shared" si="25"/>
        <v>239Am</v>
      </c>
      <c r="F738" t="s">
        <v>1699</v>
      </c>
      <c r="G738" s="43" t="s">
        <v>99</v>
      </c>
      <c r="H738">
        <v>239</v>
      </c>
    </row>
    <row r="739" spans="1:9">
      <c r="A739" s="43" t="s">
        <v>1700</v>
      </c>
      <c r="B739" t="s">
        <v>1701</v>
      </c>
      <c r="C739" s="44">
        <f t="shared" si="26"/>
        <v>1000000</v>
      </c>
      <c r="D739" s="46" t="s">
        <v>234</v>
      </c>
      <c r="E739" t="str">
        <f t="shared" si="25"/>
        <v>240Am</v>
      </c>
      <c r="F739" t="s">
        <v>1701</v>
      </c>
      <c r="G739" s="43" t="s">
        <v>99</v>
      </c>
      <c r="H739">
        <v>240</v>
      </c>
    </row>
    <row r="740" spans="1:9">
      <c r="A740" s="43" t="s">
        <v>1702</v>
      </c>
      <c r="B740" t="s">
        <v>1703</v>
      </c>
      <c r="C740" s="44">
        <f>10^4</f>
        <v>10000</v>
      </c>
      <c r="D740" s="46" t="s">
        <v>234</v>
      </c>
      <c r="E740" t="str">
        <f t="shared" si="25"/>
        <v>241Am</v>
      </c>
      <c r="F740" t="s">
        <v>1703</v>
      </c>
      <c r="G740" s="43" t="s">
        <v>99</v>
      </c>
      <c r="H740">
        <v>241</v>
      </c>
    </row>
    <row r="741" spans="1:9">
      <c r="A741" s="43" t="s">
        <v>1704</v>
      </c>
      <c r="B741" t="s">
        <v>1705</v>
      </c>
      <c r="C741" s="44">
        <f>10^6</f>
        <v>1000000</v>
      </c>
      <c r="D741" s="46" t="s">
        <v>234</v>
      </c>
      <c r="E741" t="str">
        <f t="shared" si="25"/>
        <v>242Am</v>
      </c>
      <c r="F741" t="s">
        <v>1705</v>
      </c>
      <c r="G741" s="43" t="s">
        <v>99</v>
      </c>
      <c r="H741">
        <v>242</v>
      </c>
    </row>
    <row r="742" spans="1:9">
      <c r="A742" s="43" t="s">
        <v>1706</v>
      </c>
      <c r="B742" t="s">
        <v>1707</v>
      </c>
      <c r="C742" s="44">
        <f>10^4</f>
        <v>10000</v>
      </c>
      <c r="D742" s="46" t="s">
        <v>234</v>
      </c>
      <c r="E742" t="str">
        <f t="shared" si="25"/>
        <v>242Am m</v>
      </c>
      <c r="F742" t="s">
        <v>1707</v>
      </c>
      <c r="G742" s="43" t="s">
        <v>99</v>
      </c>
      <c r="H742">
        <v>242</v>
      </c>
      <c r="I742" t="s">
        <v>156</v>
      </c>
    </row>
    <row r="743" spans="1:9">
      <c r="A743" s="43" t="s">
        <v>1708</v>
      </c>
      <c r="B743" t="s">
        <v>1709</v>
      </c>
      <c r="C743" s="44">
        <f>10^3</f>
        <v>1000</v>
      </c>
      <c r="D743" s="46" t="s">
        <v>234</v>
      </c>
      <c r="E743" t="str">
        <f t="shared" si="25"/>
        <v>243Am</v>
      </c>
      <c r="F743" t="s">
        <v>1709</v>
      </c>
      <c r="G743" s="43" t="s">
        <v>99</v>
      </c>
      <c r="H743">
        <v>243</v>
      </c>
    </row>
    <row r="744" spans="1:9">
      <c r="A744" s="43" t="s">
        <v>1710</v>
      </c>
      <c r="B744" t="s">
        <v>1711</v>
      </c>
      <c r="C744" s="44">
        <f>10^6</f>
        <v>1000000</v>
      </c>
      <c r="D744" s="46" t="s">
        <v>234</v>
      </c>
      <c r="E744" t="str">
        <f t="shared" si="25"/>
        <v>244Am</v>
      </c>
      <c r="F744" t="s">
        <v>1711</v>
      </c>
      <c r="G744" s="43" t="s">
        <v>99</v>
      </c>
      <c r="H744">
        <v>244</v>
      </c>
    </row>
    <row r="745" spans="1:9">
      <c r="A745" s="43" t="s">
        <v>1712</v>
      </c>
      <c r="B745" t="s">
        <v>1713</v>
      </c>
      <c r="C745" s="44">
        <f>10^7</f>
        <v>10000000</v>
      </c>
      <c r="D745" s="46" t="s">
        <v>234</v>
      </c>
      <c r="E745" t="str">
        <f t="shared" si="25"/>
        <v>244Am m</v>
      </c>
      <c r="F745" t="s">
        <v>1713</v>
      </c>
      <c r="G745" s="43" t="s">
        <v>99</v>
      </c>
      <c r="H745">
        <v>244</v>
      </c>
      <c r="I745" t="s">
        <v>156</v>
      </c>
    </row>
    <row r="746" spans="1:9">
      <c r="A746" s="43" t="s">
        <v>1714</v>
      </c>
      <c r="B746" t="s">
        <v>1715</v>
      </c>
      <c r="C746" s="44">
        <f>10^6</f>
        <v>1000000</v>
      </c>
      <c r="D746" s="46" t="s">
        <v>234</v>
      </c>
      <c r="E746" t="str">
        <f t="shared" si="25"/>
        <v>245Am</v>
      </c>
      <c r="F746" t="s">
        <v>1715</v>
      </c>
      <c r="G746" s="43" t="s">
        <v>99</v>
      </c>
      <c r="H746">
        <v>245</v>
      </c>
    </row>
    <row r="747" spans="1:9">
      <c r="A747" s="43" t="s">
        <v>1716</v>
      </c>
      <c r="B747" t="s">
        <v>1717</v>
      </c>
      <c r="C747" s="44">
        <f>10^5</f>
        <v>100000</v>
      </c>
      <c r="D747" s="46" t="s">
        <v>234</v>
      </c>
      <c r="E747" t="str">
        <f t="shared" si="25"/>
        <v>246Am</v>
      </c>
      <c r="F747" t="s">
        <v>1717</v>
      </c>
      <c r="G747" s="43" t="s">
        <v>99</v>
      </c>
      <c r="H747">
        <v>246</v>
      </c>
    </row>
    <row r="748" spans="1:9">
      <c r="A748" s="43" t="s">
        <v>1718</v>
      </c>
      <c r="B748" t="s">
        <v>1719</v>
      </c>
      <c r="C748" s="44">
        <f>10^6</f>
        <v>1000000</v>
      </c>
      <c r="D748" s="46" t="s">
        <v>234</v>
      </c>
      <c r="E748" t="str">
        <f t="shared" si="25"/>
        <v>246Am m</v>
      </c>
      <c r="F748" t="s">
        <v>1719</v>
      </c>
      <c r="G748" s="43" t="s">
        <v>99</v>
      </c>
      <c r="H748">
        <v>246</v>
      </c>
      <c r="I748" t="s">
        <v>156</v>
      </c>
    </row>
    <row r="749" spans="1:9">
      <c r="A749" s="43" t="s">
        <v>1720</v>
      </c>
      <c r="B749" t="s">
        <v>1721</v>
      </c>
      <c r="C749" s="44">
        <f>10^7</f>
        <v>10000000</v>
      </c>
      <c r="D749" s="46" t="s">
        <v>234</v>
      </c>
      <c r="E749" t="str">
        <f t="shared" si="25"/>
        <v>238Cm</v>
      </c>
      <c r="F749" t="s">
        <v>1721</v>
      </c>
      <c r="G749" s="43" t="s">
        <v>100</v>
      </c>
      <c r="H749">
        <v>238</v>
      </c>
    </row>
    <row r="750" spans="1:9">
      <c r="A750" s="43" t="s">
        <v>1722</v>
      </c>
      <c r="B750" t="s">
        <v>1723</v>
      </c>
      <c r="C750" s="44">
        <f>10^5</f>
        <v>100000</v>
      </c>
      <c r="D750" s="46">
        <f>4*10^11</f>
        <v>400000000000</v>
      </c>
      <c r="E750" t="str">
        <f t="shared" si="25"/>
        <v>240Cm</v>
      </c>
      <c r="F750" t="s">
        <v>1723</v>
      </c>
      <c r="G750" s="43" t="s">
        <v>100</v>
      </c>
      <c r="H750">
        <v>240</v>
      </c>
    </row>
    <row r="751" spans="1:9">
      <c r="A751" s="43" t="s">
        <v>1724</v>
      </c>
      <c r="B751" t="s">
        <v>1725</v>
      </c>
      <c r="C751" s="44">
        <f>10^6</f>
        <v>1000000</v>
      </c>
      <c r="D751" s="46">
        <f>2*10^10</f>
        <v>20000000000</v>
      </c>
      <c r="E751" t="str">
        <f t="shared" si="25"/>
        <v>241Cm</v>
      </c>
      <c r="F751" t="s">
        <v>1725</v>
      </c>
      <c r="G751" s="43" t="s">
        <v>100</v>
      </c>
      <c r="H751">
        <v>241</v>
      </c>
    </row>
    <row r="752" spans="1:9">
      <c r="A752" s="43" t="s">
        <v>1726</v>
      </c>
      <c r="B752" t="s">
        <v>1727</v>
      </c>
      <c r="C752" s="44">
        <f>10^5</f>
        <v>100000</v>
      </c>
      <c r="D752" s="46">
        <f>4*10^11</f>
        <v>400000000000</v>
      </c>
      <c r="E752" t="str">
        <f t="shared" si="25"/>
        <v>242Cm</v>
      </c>
      <c r="F752" t="s">
        <v>1727</v>
      </c>
      <c r="G752" s="43" t="s">
        <v>100</v>
      </c>
      <c r="H752">
        <v>242</v>
      </c>
    </row>
    <row r="753" spans="1:8">
      <c r="A753" s="43" t="s">
        <v>1728</v>
      </c>
      <c r="B753" t="s">
        <v>1729</v>
      </c>
      <c r="C753" s="44">
        <f>10^4</f>
        <v>10000</v>
      </c>
      <c r="D753" s="46">
        <f>9*10^10</f>
        <v>90000000000</v>
      </c>
      <c r="E753" t="str">
        <f t="shared" si="25"/>
        <v>243Cm</v>
      </c>
      <c r="F753" t="s">
        <v>1729</v>
      </c>
      <c r="G753" s="43" t="s">
        <v>100</v>
      </c>
      <c r="H753">
        <v>243</v>
      </c>
    </row>
    <row r="754" spans="1:8">
      <c r="A754" s="43" t="s">
        <v>1730</v>
      </c>
      <c r="B754" t="s">
        <v>1731</v>
      </c>
      <c r="C754" s="44">
        <f>10^4</f>
        <v>10000</v>
      </c>
      <c r="D754" s="46">
        <f>2*10^11</f>
        <v>200000000000</v>
      </c>
      <c r="E754" t="str">
        <f t="shared" si="25"/>
        <v>244Cm</v>
      </c>
      <c r="F754" t="s">
        <v>1731</v>
      </c>
      <c r="G754" s="43" t="s">
        <v>100</v>
      </c>
      <c r="H754">
        <v>244</v>
      </c>
    </row>
    <row r="755" spans="1:8">
      <c r="A755" s="43" t="s">
        <v>1732</v>
      </c>
      <c r="B755" t="s">
        <v>1733</v>
      </c>
      <c r="C755" s="44">
        <f>10^3</f>
        <v>1000</v>
      </c>
      <c r="D755" s="46">
        <f>9*10^10</f>
        <v>90000000000</v>
      </c>
      <c r="E755" t="str">
        <f t="shared" si="25"/>
        <v>245Cm</v>
      </c>
      <c r="F755" t="s">
        <v>1733</v>
      </c>
      <c r="G755" s="43" t="s">
        <v>100</v>
      </c>
      <c r="H755">
        <v>245</v>
      </c>
    </row>
    <row r="756" spans="1:8">
      <c r="A756" s="43" t="s">
        <v>1734</v>
      </c>
      <c r="B756" t="s">
        <v>1735</v>
      </c>
      <c r="C756" s="44">
        <f>10^3</f>
        <v>1000</v>
      </c>
      <c r="D756" s="46">
        <f>9*10^10</f>
        <v>90000000000</v>
      </c>
      <c r="E756" t="str">
        <f t="shared" si="25"/>
        <v>246Cm</v>
      </c>
      <c r="F756" t="s">
        <v>1735</v>
      </c>
      <c r="G756" s="43" t="s">
        <v>100</v>
      </c>
      <c r="H756">
        <v>246</v>
      </c>
    </row>
    <row r="757" spans="1:8">
      <c r="A757" s="43" t="s">
        <v>1736</v>
      </c>
      <c r="B757" t="s">
        <v>1737</v>
      </c>
      <c r="C757" s="44">
        <f>10^4</f>
        <v>10000</v>
      </c>
      <c r="D757" s="46" t="s">
        <v>234</v>
      </c>
      <c r="E757" t="str">
        <f t="shared" si="25"/>
        <v>247Cm</v>
      </c>
      <c r="F757" t="s">
        <v>1737</v>
      </c>
      <c r="G757" s="43" t="s">
        <v>100</v>
      </c>
      <c r="H757">
        <v>247</v>
      </c>
    </row>
    <row r="758" spans="1:8">
      <c r="A758" s="43" t="s">
        <v>1738</v>
      </c>
      <c r="B758" t="s">
        <v>1739</v>
      </c>
      <c r="C758" s="44">
        <f>10^3</f>
        <v>1000</v>
      </c>
      <c r="D758" s="46">
        <f>2*10^8</f>
        <v>200000000</v>
      </c>
      <c r="E758" t="str">
        <f t="shared" si="25"/>
        <v>248Cm</v>
      </c>
      <c r="F758" t="s">
        <v>1739</v>
      </c>
      <c r="G758" s="43" t="s">
        <v>100</v>
      </c>
      <c r="H758">
        <v>248</v>
      </c>
    </row>
    <row r="759" spans="1:8">
      <c r="A759" s="43" t="s">
        <v>1740</v>
      </c>
      <c r="B759" t="s">
        <v>1741</v>
      </c>
      <c r="C759" s="44">
        <f>10^6</f>
        <v>1000000</v>
      </c>
      <c r="D759" s="46" t="s">
        <v>234</v>
      </c>
      <c r="E759" t="str">
        <f t="shared" si="25"/>
        <v>249Cm</v>
      </c>
      <c r="F759" t="s">
        <v>1741</v>
      </c>
      <c r="G759" s="43" t="s">
        <v>100</v>
      </c>
      <c r="H759">
        <v>249</v>
      </c>
    </row>
    <row r="760" spans="1:8">
      <c r="A760" s="43" t="s">
        <v>1742</v>
      </c>
      <c r="B760" t="s">
        <v>1743</v>
      </c>
      <c r="C760" s="44">
        <f>10^3</f>
        <v>1000</v>
      </c>
      <c r="D760" s="46" t="s">
        <v>234</v>
      </c>
      <c r="E760" t="str">
        <f t="shared" si="25"/>
        <v>250Cm</v>
      </c>
      <c r="F760" t="s">
        <v>1743</v>
      </c>
      <c r="G760" s="43" t="s">
        <v>100</v>
      </c>
      <c r="H760">
        <v>250</v>
      </c>
    </row>
    <row r="761" spans="1:8">
      <c r="A761" s="43" t="s">
        <v>1744</v>
      </c>
      <c r="B761" t="s">
        <v>1745</v>
      </c>
      <c r="C761" s="44">
        <f>10^6</f>
        <v>1000000</v>
      </c>
      <c r="D761" s="46" t="s">
        <v>234</v>
      </c>
      <c r="E761" t="str">
        <f t="shared" si="25"/>
        <v>245Bk</v>
      </c>
      <c r="F761" t="s">
        <v>1745</v>
      </c>
      <c r="G761" s="43" t="s">
        <v>102</v>
      </c>
      <c r="H761">
        <v>245</v>
      </c>
    </row>
    <row r="762" spans="1:8">
      <c r="A762" s="43" t="s">
        <v>1746</v>
      </c>
      <c r="B762" t="s">
        <v>1747</v>
      </c>
      <c r="C762" s="44">
        <f>10^6</f>
        <v>1000000</v>
      </c>
      <c r="D762" s="46" t="s">
        <v>234</v>
      </c>
      <c r="E762" t="str">
        <f t="shared" si="25"/>
        <v>246Bk</v>
      </c>
      <c r="F762" t="s">
        <v>1747</v>
      </c>
      <c r="G762" s="43" t="s">
        <v>102</v>
      </c>
      <c r="H762">
        <v>246</v>
      </c>
    </row>
    <row r="763" spans="1:8">
      <c r="A763" s="43" t="s">
        <v>1748</v>
      </c>
      <c r="B763" t="s">
        <v>1749</v>
      </c>
      <c r="C763" s="44">
        <f>10^4</f>
        <v>10000</v>
      </c>
      <c r="D763" s="46">
        <f>8*10^10</f>
        <v>80000000000</v>
      </c>
      <c r="E763" t="str">
        <f t="shared" si="25"/>
        <v>247Bk</v>
      </c>
      <c r="F763" t="s">
        <v>1749</v>
      </c>
      <c r="G763" s="43" t="s">
        <v>102</v>
      </c>
      <c r="H763">
        <v>247</v>
      </c>
    </row>
    <row r="764" spans="1:8">
      <c r="A764" s="43" t="s">
        <v>1750</v>
      </c>
      <c r="B764" t="s">
        <v>1751</v>
      </c>
      <c r="C764" s="44">
        <f>10^6</f>
        <v>1000000</v>
      </c>
      <c r="D764" s="46" t="s">
        <v>234</v>
      </c>
      <c r="E764" t="str">
        <f t="shared" si="25"/>
        <v>249Bk</v>
      </c>
      <c r="F764" t="s">
        <v>1751</v>
      </c>
      <c r="G764" s="43" t="s">
        <v>102</v>
      </c>
      <c r="H764">
        <v>249</v>
      </c>
    </row>
    <row r="765" spans="1:8">
      <c r="A765" s="43" t="s">
        <v>1752</v>
      </c>
      <c r="B765" t="s">
        <v>1753</v>
      </c>
      <c r="C765" s="44">
        <f>10^6</f>
        <v>1000000</v>
      </c>
      <c r="D765" s="46" t="s">
        <v>234</v>
      </c>
      <c r="E765" t="str">
        <f t="shared" si="25"/>
        <v>250Bk</v>
      </c>
      <c r="F765" t="s">
        <v>1753</v>
      </c>
      <c r="G765" s="43" t="s">
        <v>102</v>
      </c>
      <c r="H765">
        <v>250</v>
      </c>
    </row>
    <row r="766" spans="1:8">
      <c r="A766" s="43" t="s">
        <v>1754</v>
      </c>
      <c r="B766" t="s">
        <v>1755</v>
      </c>
      <c r="C766" s="44">
        <f>10^7</f>
        <v>10000000</v>
      </c>
      <c r="D766" s="46" t="s">
        <v>234</v>
      </c>
      <c r="E766" t="str">
        <f t="shared" si="25"/>
        <v>244Cf</v>
      </c>
      <c r="F766" t="s">
        <v>1755</v>
      </c>
      <c r="G766" s="43" t="s">
        <v>101</v>
      </c>
      <c r="H766">
        <v>244</v>
      </c>
    </row>
    <row r="767" spans="1:8">
      <c r="A767" s="43" t="s">
        <v>1756</v>
      </c>
      <c r="B767" t="s">
        <v>1757</v>
      </c>
      <c r="C767" s="44">
        <f>10^6</f>
        <v>1000000</v>
      </c>
      <c r="D767" s="46" t="s">
        <v>234</v>
      </c>
      <c r="E767" t="str">
        <f t="shared" si="25"/>
        <v>246Cf</v>
      </c>
      <c r="F767" t="s">
        <v>1757</v>
      </c>
      <c r="G767" s="43" t="s">
        <v>101</v>
      </c>
      <c r="H767">
        <v>246</v>
      </c>
    </row>
    <row r="768" spans="1:8">
      <c r="A768" s="43" t="s">
        <v>1758</v>
      </c>
      <c r="B768" t="s">
        <v>1759</v>
      </c>
      <c r="C768" s="44">
        <f>10^4</f>
        <v>10000</v>
      </c>
      <c r="D768" s="46">
        <f>4*10^11</f>
        <v>400000000000</v>
      </c>
      <c r="E768" t="str">
        <f t="shared" si="25"/>
        <v>248Cf</v>
      </c>
      <c r="F768" t="s">
        <v>1759</v>
      </c>
      <c r="G768" s="43" t="s">
        <v>101</v>
      </c>
      <c r="H768">
        <v>248</v>
      </c>
    </row>
    <row r="769" spans="1:9">
      <c r="A769" s="43" t="s">
        <v>1760</v>
      </c>
      <c r="B769" t="s">
        <v>1761</v>
      </c>
      <c r="C769" s="44">
        <f>10^3</f>
        <v>1000</v>
      </c>
      <c r="D769" s="46">
        <f>3*10^10</f>
        <v>30000000000</v>
      </c>
      <c r="E769" t="str">
        <f t="shared" si="25"/>
        <v>249Cf</v>
      </c>
      <c r="F769" t="s">
        <v>1761</v>
      </c>
      <c r="G769" s="43" t="s">
        <v>101</v>
      </c>
      <c r="H769">
        <v>249</v>
      </c>
    </row>
    <row r="770" spans="1:9">
      <c r="A770" s="43" t="s">
        <v>1762</v>
      </c>
      <c r="B770" t="s">
        <v>1763</v>
      </c>
      <c r="C770" s="44">
        <f>10^4</f>
        <v>10000</v>
      </c>
      <c r="D770" s="46">
        <f>2*10^11</f>
        <v>200000000000</v>
      </c>
      <c r="E770" t="str">
        <f t="shared" si="25"/>
        <v>250Cf</v>
      </c>
      <c r="F770" t="s">
        <v>1763</v>
      </c>
      <c r="G770" s="43" t="s">
        <v>101</v>
      </c>
      <c r="H770">
        <v>250</v>
      </c>
    </row>
    <row r="771" spans="1:9">
      <c r="A771" s="43" t="s">
        <v>1764</v>
      </c>
      <c r="B771" t="s">
        <v>1765</v>
      </c>
      <c r="C771" s="44">
        <f>10^3</f>
        <v>1000</v>
      </c>
      <c r="D771" s="46">
        <f>7*10^10</f>
        <v>70000000000</v>
      </c>
      <c r="E771" t="str">
        <f t="shared" ref="E771:E786" si="27">IF(I771="",CONCATENATE(H771,G771),CONCATENATE(H771,G771," ",I771))</f>
        <v>251Cf</v>
      </c>
      <c r="F771" t="s">
        <v>1765</v>
      </c>
      <c r="G771" s="43" t="s">
        <v>101</v>
      </c>
      <c r="H771">
        <v>251</v>
      </c>
    </row>
    <row r="772" spans="1:9">
      <c r="A772" s="43" t="s">
        <v>1766</v>
      </c>
      <c r="B772" t="s">
        <v>1767</v>
      </c>
      <c r="C772" s="44">
        <f>10^4</f>
        <v>10000</v>
      </c>
      <c r="D772" s="46">
        <f>1*10^9</f>
        <v>1000000000</v>
      </c>
      <c r="E772" t="str">
        <f t="shared" si="27"/>
        <v>252Cf</v>
      </c>
      <c r="F772" t="s">
        <v>1767</v>
      </c>
      <c r="G772" s="43" t="s">
        <v>101</v>
      </c>
      <c r="H772">
        <v>252</v>
      </c>
    </row>
    <row r="773" spans="1:9">
      <c r="A773" s="43" t="s">
        <v>1768</v>
      </c>
      <c r="B773" t="s">
        <v>1769</v>
      </c>
      <c r="C773" s="44">
        <f>10^5</f>
        <v>100000</v>
      </c>
      <c r="D773" s="46" t="s">
        <v>234</v>
      </c>
      <c r="E773" t="str">
        <f t="shared" si="27"/>
        <v>253Cf</v>
      </c>
      <c r="F773" t="s">
        <v>1769</v>
      </c>
      <c r="G773" s="43" t="s">
        <v>101</v>
      </c>
      <c r="H773">
        <v>253</v>
      </c>
    </row>
    <row r="774" spans="1:9">
      <c r="A774" s="43" t="s">
        <v>1770</v>
      </c>
      <c r="B774" t="s">
        <v>1771</v>
      </c>
      <c r="C774" s="44">
        <f>10^3</f>
        <v>1000</v>
      </c>
      <c r="D774" s="46">
        <f>1*10^7</f>
        <v>10000000</v>
      </c>
      <c r="E774" t="str">
        <f t="shared" si="27"/>
        <v>254Cf</v>
      </c>
      <c r="F774" t="s">
        <v>1771</v>
      </c>
      <c r="G774" s="43" t="s">
        <v>101</v>
      </c>
      <c r="H774">
        <v>254</v>
      </c>
    </row>
    <row r="775" spans="1:9">
      <c r="A775" s="43" t="s">
        <v>1772</v>
      </c>
      <c r="B775" t="s">
        <v>1773</v>
      </c>
      <c r="C775" s="44">
        <f>10^6</f>
        <v>1000000</v>
      </c>
      <c r="D775" s="46" t="s">
        <v>234</v>
      </c>
      <c r="E775" t="str">
        <f t="shared" si="27"/>
        <v>250Es</v>
      </c>
      <c r="F775" t="s">
        <v>1773</v>
      </c>
      <c r="G775" s="43" t="s">
        <v>103</v>
      </c>
      <c r="H775">
        <v>250</v>
      </c>
    </row>
    <row r="776" spans="1:9">
      <c r="A776" s="43" t="s">
        <v>1774</v>
      </c>
      <c r="B776" t="s">
        <v>1775</v>
      </c>
      <c r="C776" s="44">
        <f>10^7</f>
        <v>10000000</v>
      </c>
      <c r="D776" s="46" t="s">
        <v>234</v>
      </c>
      <c r="E776" t="str">
        <f t="shared" si="27"/>
        <v>251Es</v>
      </c>
      <c r="F776" t="s">
        <v>1775</v>
      </c>
      <c r="G776" s="43" t="s">
        <v>103</v>
      </c>
      <c r="H776">
        <v>251</v>
      </c>
    </row>
    <row r="777" spans="1:9">
      <c r="A777" s="43" t="s">
        <v>1776</v>
      </c>
      <c r="B777" t="s">
        <v>1777</v>
      </c>
      <c r="C777" s="44">
        <f>10^5</f>
        <v>100000</v>
      </c>
      <c r="D777" s="46" t="s">
        <v>234</v>
      </c>
      <c r="E777" t="str">
        <f t="shared" si="27"/>
        <v>253Es</v>
      </c>
      <c r="F777" t="s">
        <v>1777</v>
      </c>
      <c r="G777" s="43" t="s">
        <v>103</v>
      </c>
      <c r="H777">
        <v>253</v>
      </c>
    </row>
    <row r="778" spans="1:9">
      <c r="A778" s="43" t="s">
        <v>1778</v>
      </c>
      <c r="B778" t="s">
        <v>1779</v>
      </c>
      <c r="C778" s="44">
        <f>10^4</f>
        <v>10000</v>
      </c>
      <c r="D778" s="46" t="s">
        <v>234</v>
      </c>
      <c r="E778" t="str">
        <f t="shared" si="27"/>
        <v>254Es</v>
      </c>
      <c r="F778" t="s">
        <v>1779</v>
      </c>
      <c r="G778" s="43" t="s">
        <v>103</v>
      </c>
      <c r="H778">
        <v>254</v>
      </c>
    </row>
    <row r="779" spans="1:9">
      <c r="A779" s="43" t="s">
        <v>1780</v>
      </c>
      <c r="B779" t="s">
        <v>1781</v>
      </c>
      <c r="C779" s="44">
        <f>10^6</f>
        <v>1000000</v>
      </c>
      <c r="D779" s="46" t="s">
        <v>234</v>
      </c>
      <c r="E779" t="str">
        <f t="shared" si="27"/>
        <v>254Es m</v>
      </c>
      <c r="F779" t="s">
        <v>1781</v>
      </c>
      <c r="G779" s="43" t="s">
        <v>103</v>
      </c>
      <c r="H779">
        <v>254</v>
      </c>
      <c r="I779" t="s">
        <v>156</v>
      </c>
    </row>
    <row r="780" spans="1:9">
      <c r="A780" s="43" t="s">
        <v>1782</v>
      </c>
      <c r="B780" t="s">
        <v>1783</v>
      </c>
      <c r="C780" s="44">
        <f>10^6</f>
        <v>1000000</v>
      </c>
      <c r="D780" s="46" t="s">
        <v>234</v>
      </c>
      <c r="E780" t="str">
        <f t="shared" si="27"/>
        <v>252Fm</v>
      </c>
      <c r="F780" t="s">
        <v>1783</v>
      </c>
      <c r="G780" s="43" t="s">
        <v>104</v>
      </c>
      <c r="H780">
        <v>252</v>
      </c>
    </row>
    <row r="781" spans="1:9">
      <c r="A781" s="43" t="s">
        <v>1784</v>
      </c>
      <c r="B781" t="s">
        <v>1785</v>
      </c>
      <c r="C781" s="44">
        <f>10^6</f>
        <v>1000000</v>
      </c>
      <c r="D781" s="46" t="s">
        <v>234</v>
      </c>
      <c r="E781" t="str">
        <f t="shared" si="27"/>
        <v>253Fm</v>
      </c>
      <c r="F781" t="s">
        <v>1785</v>
      </c>
      <c r="G781" s="43" t="s">
        <v>104</v>
      </c>
      <c r="H781">
        <v>253</v>
      </c>
    </row>
    <row r="782" spans="1:9">
      <c r="A782" s="43" t="s">
        <v>1786</v>
      </c>
      <c r="B782" t="s">
        <v>1787</v>
      </c>
      <c r="C782" s="44">
        <f>10^7</f>
        <v>10000000</v>
      </c>
      <c r="D782" s="46" t="s">
        <v>234</v>
      </c>
      <c r="E782" t="str">
        <f t="shared" si="27"/>
        <v>254Fm</v>
      </c>
      <c r="F782" t="s">
        <v>1787</v>
      </c>
      <c r="G782" s="43" t="s">
        <v>104</v>
      </c>
      <c r="H782">
        <v>254</v>
      </c>
    </row>
    <row r="783" spans="1:9">
      <c r="A783" s="43" t="s">
        <v>1788</v>
      </c>
      <c r="B783" t="s">
        <v>1789</v>
      </c>
      <c r="C783" s="44">
        <f>10^6</f>
        <v>1000000</v>
      </c>
      <c r="D783" s="46" t="s">
        <v>234</v>
      </c>
      <c r="E783" t="str">
        <f t="shared" si="27"/>
        <v>255Fm</v>
      </c>
      <c r="F783" t="s">
        <v>1789</v>
      </c>
      <c r="G783" s="43" t="s">
        <v>104</v>
      </c>
      <c r="H783">
        <v>255</v>
      </c>
    </row>
    <row r="784" spans="1:9">
      <c r="A784" s="43" t="s">
        <v>1790</v>
      </c>
      <c r="B784" t="s">
        <v>1791</v>
      </c>
      <c r="C784" s="44">
        <f>10^5</f>
        <v>100000</v>
      </c>
      <c r="D784" s="46" t="s">
        <v>234</v>
      </c>
      <c r="E784" t="str">
        <f t="shared" si="27"/>
        <v>257Fm</v>
      </c>
      <c r="F784" t="s">
        <v>1791</v>
      </c>
      <c r="G784" s="43" t="s">
        <v>104</v>
      </c>
      <c r="H784">
        <v>257</v>
      </c>
    </row>
    <row r="785" spans="1:8">
      <c r="A785" s="43" t="s">
        <v>1792</v>
      </c>
      <c r="B785" t="s">
        <v>1793</v>
      </c>
      <c r="C785" s="44">
        <f>10^7</f>
        <v>10000000</v>
      </c>
      <c r="D785" s="46" t="s">
        <v>234</v>
      </c>
      <c r="E785" t="str">
        <f t="shared" si="27"/>
        <v>257Md</v>
      </c>
      <c r="F785" t="s">
        <v>1793</v>
      </c>
      <c r="G785" s="43" t="s">
        <v>105</v>
      </c>
      <c r="H785">
        <v>257</v>
      </c>
    </row>
    <row r="786" spans="1:8">
      <c r="A786" s="43" t="s">
        <v>1794</v>
      </c>
      <c r="B786" t="s">
        <v>1795</v>
      </c>
      <c r="C786" s="44">
        <f>10^5</f>
        <v>100000</v>
      </c>
      <c r="D786" s="46" t="s">
        <v>234</v>
      </c>
      <c r="E786" t="str">
        <f t="shared" si="27"/>
        <v>258Md</v>
      </c>
      <c r="F786" t="s">
        <v>1795</v>
      </c>
      <c r="G786" s="43" t="s">
        <v>105</v>
      </c>
      <c r="H786">
        <v>258</v>
      </c>
    </row>
  </sheetData>
  <sheetProtection algorithmName="SHA-512" hashValue="gCoRevJWU+oMM+0V/EKq75BVQaBmVoIXEbKDwhvzRjQwzdzoxNofaqIO2UHpztaohJt+1c1NJSdt/PuwLcTo3w==" saltValue="K32YFWll00uXWhs3Ta1KIg==" spinCount="100000" sheet="1" objects="1" scenarios="1" selectLockedCells="1" selectUnlockedCells="1"/>
  <autoFilter ref="A1:K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6"/>
  <sheetViews>
    <sheetView topLeftCell="B172" workbookViewId="0">
      <selection activeCell="D190" sqref="D190"/>
    </sheetView>
  </sheetViews>
  <sheetFormatPr baseColWidth="10" defaultRowHeight="12.75"/>
  <cols>
    <col min="1" max="1" width="0" hidden="1" customWidth="1"/>
    <col min="3" max="3" width="38.5703125" customWidth="1"/>
    <col min="4" max="4" width="28" customWidth="1"/>
    <col min="5" max="5" width="41.140625" customWidth="1"/>
    <col min="6" max="6" width="34.5703125" customWidth="1"/>
    <col min="7" max="7" width="26.140625" customWidth="1"/>
    <col min="8" max="8" width="40.42578125" customWidth="1"/>
    <col min="10" max="14" width="0" hidden="1" customWidth="1"/>
  </cols>
  <sheetData>
    <row r="1" spans="1:14" ht="15">
      <c r="A1" s="48" t="s">
        <v>1798</v>
      </c>
      <c r="B1" s="48" t="s">
        <v>1798</v>
      </c>
      <c r="C1" s="48" t="s">
        <v>1799</v>
      </c>
      <c r="D1" s="48" t="s">
        <v>1800</v>
      </c>
      <c r="E1" s="48" t="s">
        <v>1801</v>
      </c>
      <c r="F1" s="48" t="s">
        <v>1802</v>
      </c>
      <c r="G1" s="48" t="s">
        <v>1803</v>
      </c>
      <c r="H1" s="48" t="s">
        <v>1804</v>
      </c>
      <c r="J1" s="48" t="s">
        <v>1860</v>
      </c>
      <c r="K1">
        <v>1</v>
      </c>
    </row>
    <row r="2" spans="1:14" ht="15" customHeight="1">
      <c r="A2" s="48"/>
      <c r="B2" s="48"/>
      <c r="C2" s="224" t="s">
        <v>1805</v>
      </c>
      <c r="D2" s="225"/>
      <c r="E2" s="226"/>
      <c r="F2" s="224" t="s">
        <v>1806</v>
      </c>
      <c r="G2" s="225"/>
      <c r="H2" s="226"/>
      <c r="J2" s="48"/>
    </row>
    <row r="3" spans="1:14" ht="12.75" customHeight="1">
      <c r="A3" s="221" t="s">
        <v>201</v>
      </c>
      <c r="B3" s="221" t="s">
        <v>201</v>
      </c>
      <c r="C3" s="49"/>
      <c r="D3" s="49"/>
      <c r="E3" s="49"/>
      <c r="F3" s="221" t="s">
        <v>1807</v>
      </c>
      <c r="G3" s="221" t="s">
        <v>1808</v>
      </c>
      <c r="H3" s="221" t="s">
        <v>1809</v>
      </c>
      <c r="J3" s="221" t="s">
        <v>201</v>
      </c>
    </row>
    <row r="4" spans="1:14" ht="15" customHeight="1">
      <c r="A4" s="222"/>
      <c r="B4" s="222"/>
      <c r="C4" s="50" t="s">
        <v>1810</v>
      </c>
      <c r="D4" s="50" t="s">
        <v>1811</v>
      </c>
      <c r="E4" s="50" t="s">
        <v>1812</v>
      </c>
      <c r="F4" s="222"/>
      <c r="G4" s="222"/>
      <c r="H4" s="222"/>
      <c r="J4" s="222"/>
    </row>
    <row r="5" spans="1:14" ht="15">
      <c r="A5" s="222"/>
      <c r="B5" s="222"/>
      <c r="C5" s="50"/>
      <c r="D5" s="50"/>
      <c r="E5" s="50"/>
      <c r="F5" s="222"/>
      <c r="G5" s="222"/>
      <c r="H5" s="222"/>
      <c r="J5" s="222"/>
    </row>
    <row r="6" spans="1:14" ht="15">
      <c r="A6" s="223"/>
      <c r="B6" s="223"/>
      <c r="C6" s="51" t="s">
        <v>1813</v>
      </c>
      <c r="D6" s="51" t="s">
        <v>1814</v>
      </c>
      <c r="E6" s="51" t="s">
        <v>1814</v>
      </c>
      <c r="F6" s="223"/>
      <c r="G6" s="223"/>
      <c r="H6" s="223"/>
      <c r="J6" s="223"/>
    </row>
    <row r="7" spans="1:14" ht="12.75" customHeight="1">
      <c r="A7" s="52" t="s">
        <v>224</v>
      </c>
      <c r="B7" s="52" t="s">
        <v>225</v>
      </c>
      <c r="C7" s="53">
        <f>1*10^9</f>
        <v>1000000000</v>
      </c>
      <c r="D7" s="53">
        <v>100</v>
      </c>
      <c r="E7" s="53">
        <f>1*10^6</f>
        <v>1000000</v>
      </c>
      <c r="F7" s="53">
        <f>2*10^15</f>
        <v>2000000000000000</v>
      </c>
      <c r="G7" s="53">
        <f>2*10^16</f>
        <v>2E+16</v>
      </c>
      <c r="H7" s="53">
        <f>2*10^18</f>
        <v>2E+18</v>
      </c>
      <c r="I7" t="str">
        <f>VLOOKUP(B7,CSP!$A$2:$B$795,2,FALSE)</f>
        <v>H3</v>
      </c>
      <c r="J7" s="52" t="s">
        <v>7</v>
      </c>
      <c r="K7">
        <v>3</v>
      </c>
      <c r="M7" t="str">
        <f>IF(L7="",CONCATENATE(K7,J7),CONCATENATE(K7,J7," ",L7))</f>
        <v>3H</v>
      </c>
      <c r="N7" t="s">
        <v>225</v>
      </c>
    </row>
    <row r="8" spans="1:14">
      <c r="A8" s="52" t="s">
        <v>226</v>
      </c>
      <c r="B8" s="52" t="s">
        <v>227</v>
      </c>
      <c r="C8" s="53">
        <f>1*10^7</f>
        <v>10000000</v>
      </c>
      <c r="D8" s="53">
        <v>10</v>
      </c>
      <c r="E8" s="53">
        <f>1*10^3</f>
        <v>1000</v>
      </c>
      <c r="F8" s="53">
        <f>1*10^12</f>
        <v>1000000000000</v>
      </c>
      <c r="G8" s="53">
        <f>1*10^13</f>
        <v>10000000000000</v>
      </c>
      <c r="H8" s="53">
        <f>1*10^15</f>
        <v>1000000000000000</v>
      </c>
      <c r="I8" t="str">
        <f>VLOOKUP(B8,CSP!$A$2:$B$795,2,FALSE)</f>
        <v>Be7</v>
      </c>
      <c r="J8" s="52" t="s">
        <v>8</v>
      </c>
      <c r="K8">
        <v>7</v>
      </c>
      <c r="M8" t="str">
        <f t="shared" ref="M8:M71" si="0">IF(L8="",CONCATENATE(K8,J8),CONCATENATE(K8,J8," ",L8))</f>
        <v>7Be</v>
      </c>
      <c r="N8" t="s">
        <v>227</v>
      </c>
    </row>
    <row r="9" spans="1:14">
      <c r="A9" s="52" t="s">
        <v>228</v>
      </c>
      <c r="B9" s="52" t="s">
        <v>229</v>
      </c>
      <c r="C9" s="53">
        <f>1*10^6</f>
        <v>1000000</v>
      </c>
      <c r="D9" s="53" t="s">
        <v>1815</v>
      </c>
      <c r="E9" s="53" t="s">
        <v>1815</v>
      </c>
      <c r="F9" s="53">
        <f>3*10^13</f>
        <v>30000000000000</v>
      </c>
      <c r="G9" s="53">
        <f>3*10^14</f>
        <v>300000000000000</v>
      </c>
      <c r="H9" s="53">
        <f>3*10^16</f>
        <v>3E+16</v>
      </c>
      <c r="I9" t="str">
        <f>VLOOKUP(B9,CSP!$A$2:$B$795,2,FALSE)</f>
        <v>Be10</v>
      </c>
      <c r="J9" s="52" t="s">
        <v>8</v>
      </c>
      <c r="K9">
        <v>10</v>
      </c>
      <c r="M9" t="str">
        <f t="shared" si="0"/>
        <v>10Be</v>
      </c>
      <c r="N9" t="s">
        <v>229</v>
      </c>
    </row>
    <row r="10" spans="1:14">
      <c r="A10" s="52" t="s">
        <v>230</v>
      </c>
      <c r="B10" s="52" t="s">
        <v>231</v>
      </c>
      <c r="C10" s="53">
        <f>1*10^6</f>
        <v>1000000</v>
      </c>
      <c r="D10" s="53" t="s">
        <v>1815</v>
      </c>
      <c r="E10" s="53" t="s">
        <v>1815</v>
      </c>
      <c r="F10" s="53">
        <f>6*10^10</f>
        <v>60000000000</v>
      </c>
      <c r="G10" s="53">
        <f>6*10^11</f>
        <v>600000000000</v>
      </c>
      <c r="H10" s="53">
        <f>6*10^13</f>
        <v>60000000000000</v>
      </c>
      <c r="I10" t="str">
        <f>VLOOKUP(B10,CSP!$A$2:$B$795,2,FALSE)</f>
        <v>C11</v>
      </c>
      <c r="J10" s="52" t="s">
        <v>9</v>
      </c>
      <c r="K10">
        <v>11</v>
      </c>
      <c r="M10" t="str">
        <f t="shared" si="0"/>
        <v>11C</v>
      </c>
      <c r="N10" t="s">
        <v>231</v>
      </c>
    </row>
    <row r="11" spans="1:14" ht="25.5">
      <c r="A11" s="52" t="s">
        <v>232</v>
      </c>
      <c r="B11" s="68" t="s">
        <v>233</v>
      </c>
      <c r="C11" s="53">
        <f>1*10^9</f>
        <v>1000000000</v>
      </c>
      <c r="D11" s="53" t="s">
        <v>1815</v>
      </c>
      <c r="E11" s="53" t="s">
        <v>1815</v>
      </c>
      <c r="F11" s="53">
        <f>6*10^10</f>
        <v>60000000000</v>
      </c>
      <c r="G11" s="53">
        <f>6*10^11</f>
        <v>600000000000</v>
      </c>
      <c r="H11" s="53">
        <f>6*10^13</f>
        <v>60000000000000</v>
      </c>
      <c r="I11" t="str">
        <f>VLOOKUP(B11,CSP!$A$2:$B$795,2,FALSE)</f>
        <v>C11 monoxyde</v>
      </c>
      <c r="J11" s="52" t="s">
        <v>9</v>
      </c>
      <c r="K11">
        <v>11</v>
      </c>
      <c r="L11" t="s">
        <v>189</v>
      </c>
      <c r="M11" t="str">
        <f t="shared" si="0"/>
        <v>11C monoxyde</v>
      </c>
      <c r="N11" t="s">
        <v>233</v>
      </c>
    </row>
    <row r="12" spans="1:14" ht="25.5">
      <c r="A12" s="52" t="s">
        <v>235</v>
      </c>
      <c r="B12" s="52" t="s">
        <v>236</v>
      </c>
      <c r="C12" s="53">
        <f>1*10^9</f>
        <v>1000000000</v>
      </c>
      <c r="D12" s="53" t="s">
        <v>1815</v>
      </c>
      <c r="E12" s="53" t="s">
        <v>1815</v>
      </c>
      <c r="F12" s="53">
        <f>6*10^10</f>
        <v>60000000000</v>
      </c>
      <c r="G12" s="53">
        <f>6*10^11</f>
        <v>600000000000</v>
      </c>
      <c r="H12" s="53">
        <f>6*10^13</f>
        <v>60000000000000</v>
      </c>
      <c r="I12" t="str">
        <f>VLOOKUP(B12,CSP!$A$2:$B$795,2,FALSE)</f>
        <v>C11 dioxyde</v>
      </c>
      <c r="J12" s="52" t="s">
        <v>9</v>
      </c>
      <c r="K12">
        <v>11</v>
      </c>
      <c r="L12" t="s">
        <v>190</v>
      </c>
      <c r="M12" t="str">
        <f t="shared" si="0"/>
        <v>11C dioxyde</v>
      </c>
      <c r="N12" t="s">
        <v>236</v>
      </c>
    </row>
    <row r="13" spans="1:14">
      <c r="A13" s="52" t="s">
        <v>237</v>
      </c>
      <c r="B13" s="52" t="s">
        <v>238</v>
      </c>
      <c r="C13" s="53">
        <f>1*10^7</f>
        <v>10000000</v>
      </c>
      <c r="D13" s="53">
        <v>1</v>
      </c>
      <c r="E13" s="53">
        <f>1*10^4</f>
        <v>10000</v>
      </c>
      <c r="F13" s="53">
        <f>5*10^13</f>
        <v>50000000000000</v>
      </c>
      <c r="G13" s="53">
        <f>5*10^14</f>
        <v>500000000000000</v>
      </c>
      <c r="H13" s="53">
        <f>5*10^16</f>
        <v>5E+16</v>
      </c>
      <c r="I13" t="str">
        <f>VLOOKUP(B13,CSP!$A$2:$B$795,2,FALSE)</f>
        <v>C14</v>
      </c>
      <c r="J13" s="52" t="s">
        <v>9</v>
      </c>
      <c r="K13">
        <v>14</v>
      </c>
      <c r="M13" t="str">
        <f t="shared" si="0"/>
        <v>14C</v>
      </c>
      <c r="N13" t="s">
        <v>238</v>
      </c>
    </row>
    <row r="14" spans="1:14" ht="25.5">
      <c r="A14" s="52" t="s">
        <v>239</v>
      </c>
      <c r="B14" s="52" t="s">
        <v>240</v>
      </c>
      <c r="C14" s="53">
        <f>1*10^1</f>
        <v>10</v>
      </c>
      <c r="D14" s="53" t="s">
        <v>1815</v>
      </c>
      <c r="E14" s="53" t="s">
        <v>1815</v>
      </c>
      <c r="F14" s="53">
        <f>5*10^13</f>
        <v>50000000000000</v>
      </c>
      <c r="G14" s="53">
        <f>5*10^14</f>
        <v>500000000000000</v>
      </c>
      <c r="H14" s="53">
        <f>5*10^16</f>
        <v>5E+16</v>
      </c>
      <c r="I14" t="str">
        <f>VLOOKUP(B14,CSP!$A$2:$B$795,2,FALSE)</f>
        <v>C14 monoxyde</v>
      </c>
      <c r="J14" s="52" t="s">
        <v>9</v>
      </c>
      <c r="K14">
        <v>14</v>
      </c>
      <c r="L14" t="s">
        <v>189</v>
      </c>
      <c r="M14" t="str">
        <f t="shared" si="0"/>
        <v>14C monoxyde</v>
      </c>
      <c r="N14" t="s">
        <v>240</v>
      </c>
    </row>
    <row r="15" spans="1:14" ht="25.5">
      <c r="A15" s="52" t="s">
        <v>241</v>
      </c>
      <c r="B15" s="52" t="s">
        <v>242</v>
      </c>
      <c r="C15" s="53">
        <f>1*10^1</f>
        <v>10</v>
      </c>
      <c r="D15" s="53" t="s">
        <v>1815</v>
      </c>
      <c r="E15" s="53" t="s">
        <v>1815</v>
      </c>
      <c r="F15" s="53">
        <f>5*10^13</f>
        <v>50000000000000</v>
      </c>
      <c r="G15" s="53">
        <f>5*10^14</f>
        <v>500000000000000</v>
      </c>
      <c r="H15" s="53">
        <f>5*10^16</f>
        <v>5E+16</v>
      </c>
      <c r="I15" t="str">
        <f>VLOOKUP(B15,CSP!$A$2:$B$795,2,FALSE)</f>
        <v>C14 dioxyde</v>
      </c>
      <c r="J15" s="52" t="s">
        <v>9</v>
      </c>
      <c r="K15">
        <v>14</v>
      </c>
      <c r="L15" t="s">
        <v>190</v>
      </c>
      <c r="M15" t="str">
        <f t="shared" si="0"/>
        <v>14C dioxyde</v>
      </c>
      <c r="N15" t="s">
        <v>242</v>
      </c>
    </row>
    <row r="16" spans="1:14">
      <c r="A16" s="52" t="s">
        <v>243</v>
      </c>
      <c r="B16" s="52" t="s">
        <v>244</v>
      </c>
      <c r="C16" s="53">
        <f>1*10^9</f>
        <v>1000000000</v>
      </c>
      <c r="D16" s="53" t="s">
        <v>1815</v>
      </c>
      <c r="E16" s="53" t="s">
        <v>1815</v>
      </c>
      <c r="F16" s="53">
        <f>6*10^10</f>
        <v>60000000000</v>
      </c>
      <c r="G16" s="53">
        <f>6*10^11</f>
        <v>600000000000</v>
      </c>
      <c r="H16" s="53">
        <f>6*10^13</f>
        <v>60000000000000</v>
      </c>
      <c r="I16" t="str">
        <f>VLOOKUP(B16,CSP!$A$2:$B$795,2,FALSE)</f>
        <v>N13</v>
      </c>
      <c r="J16" s="52" t="s">
        <v>10</v>
      </c>
      <c r="K16">
        <v>13</v>
      </c>
      <c r="M16" t="str">
        <f t="shared" si="0"/>
        <v>13N</v>
      </c>
      <c r="N16" t="s">
        <v>244</v>
      </c>
    </row>
    <row r="17" spans="1:14">
      <c r="A17" s="52" t="s">
        <v>245</v>
      </c>
      <c r="B17" s="52" t="s">
        <v>246</v>
      </c>
      <c r="C17" s="53">
        <f>1*10^9</f>
        <v>1000000000</v>
      </c>
      <c r="D17" s="53" t="s">
        <v>1815</v>
      </c>
      <c r="E17" s="53">
        <f>1*10^2</f>
        <v>100</v>
      </c>
      <c r="F17" s="53" t="s">
        <v>234</v>
      </c>
      <c r="G17" s="53" t="s">
        <v>234</v>
      </c>
      <c r="H17" s="53" t="s">
        <v>234</v>
      </c>
      <c r="I17" t="str">
        <f>VLOOKUP(B17,CSP!$A$2:$B$795,2,FALSE)</f>
        <v>O15</v>
      </c>
      <c r="J17" s="52" t="s">
        <v>11</v>
      </c>
      <c r="K17">
        <v>15</v>
      </c>
      <c r="M17" t="str">
        <f t="shared" si="0"/>
        <v>15O</v>
      </c>
      <c r="N17" t="s">
        <v>246</v>
      </c>
    </row>
    <row r="18" spans="1:14">
      <c r="A18" s="52" t="s">
        <v>247</v>
      </c>
      <c r="B18" s="52" t="s">
        <v>248</v>
      </c>
      <c r="C18" s="53">
        <f>1*10^6</f>
        <v>1000000</v>
      </c>
      <c r="D18" s="53">
        <v>10</v>
      </c>
      <c r="E18" s="53">
        <f>1*10^1</f>
        <v>10</v>
      </c>
      <c r="F18" s="53">
        <f>6*10^10</f>
        <v>60000000000</v>
      </c>
      <c r="G18" s="53">
        <f>6*10^11</f>
        <v>600000000000</v>
      </c>
      <c r="H18" s="53">
        <f>6*10^13</f>
        <v>60000000000000</v>
      </c>
      <c r="I18" t="str">
        <f>VLOOKUP(B18,CSP!$A$2:$B$795,2,FALSE)</f>
        <v>F18</v>
      </c>
      <c r="J18" s="52" t="s">
        <v>12</v>
      </c>
      <c r="K18">
        <v>18</v>
      </c>
      <c r="M18" t="str">
        <f t="shared" si="0"/>
        <v>18F</v>
      </c>
      <c r="N18" t="s">
        <v>248</v>
      </c>
    </row>
    <row r="19" spans="1:14">
      <c r="A19" s="52" t="s">
        <v>249</v>
      </c>
      <c r="B19" s="52" t="s">
        <v>250</v>
      </c>
      <c r="C19" s="53">
        <f>1*10^9</f>
        <v>1000000000</v>
      </c>
      <c r="D19" s="53" t="s">
        <v>1815</v>
      </c>
      <c r="E19" s="53" t="s">
        <v>1815</v>
      </c>
      <c r="F19" s="53" t="s">
        <v>234</v>
      </c>
      <c r="G19" s="53" t="s">
        <v>234</v>
      </c>
      <c r="H19" s="53" t="s">
        <v>234</v>
      </c>
      <c r="I19" t="str">
        <f>VLOOKUP(B19,CSP!$A$2:$B$795,2,FALSE)</f>
        <v>Ne19</v>
      </c>
      <c r="J19" s="52" t="s">
        <v>13</v>
      </c>
      <c r="K19">
        <v>19</v>
      </c>
      <c r="M19" t="str">
        <f t="shared" si="0"/>
        <v>19Ne</v>
      </c>
      <c r="N19" t="s">
        <v>250</v>
      </c>
    </row>
    <row r="20" spans="1:14">
      <c r="A20" s="52" t="s">
        <v>251</v>
      </c>
      <c r="B20" s="52" t="s">
        <v>252</v>
      </c>
      <c r="C20" s="53">
        <f>1*10^6</f>
        <v>1000000</v>
      </c>
      <c r="D20" s="53">
        <v>0.1</v>
      </c>
      <c r="E20" s="53">
        <f>1*10^1</f>
        <v>10</v>
      </c>
      <c r="F20" s="53">
        <f>3*10^10</f>
        <v>30000000000</v>
      </c>
      <c r="G20" s="53">
        <f>3*10^11</f>
        <v>300000000000</v>
      </c>
      <c r="H20" s="53">
        <f>3*10^13</f>
        <v>30000000000000</v>
      </c>
      <c r="I20" t="str">
        <f>VLOOKUP(B20,CSP!$A$2:$B$795,2,FALSE)</f>
        <v>Na22</v>
      </c>
      <c r="J20" s="52" t="s">
        <v>14</v>
      </c>
      <c r="K20">
        <v>22</v>
      </c>
      <c r="M20" t="str">
        <f t="shared" si="0"/>
        <v>22Na</v>
      </c>
      <c r="N20" t="s">
        <v>252</v>
      </c>
    </row>
    <row r="21" spans="1:14">
      <c r="A21" s="52" t="s">
        <v>253</v>
      </c>
      <c r="B21" s="52" t="s">
        <v>254</v>
      </c>
      <c r="C21" s="53">
        <f>1*10^5</f>
        <v>100000</v>
      </c>
      <c r="D21" s="53">
        <v>1</v>
      </c>
      <c r="E21" s="53">
        <f>1*10^1</f>
        <v>10</v>
      </c>
      <c r="F21" s="53">
        <f>2*10^10</f>
        <v>20000000000</v>
      </c>
      <c r="G21" s="53">
        <f>2*10^11</f>
        <v>200000000000</v>
      </c>
      <c r="H21" s="53">
        <f>2*10^13</f>
        <v>20000000000000</v>
      </c>
      <c r="I21" t="str">
        <f>VLOOKUP(B21,CSP!$A$2:$B$795,2,FALSE)</f>
        <v>Na24</v>
      </c>
      <c r="J21" s="52" t="s">
        <v>14</v>
      </c>
      <c r="K21">
        <v>24</v>
      </c>
      <c r="M21" t="str">
        <f t="shared" si="0"/>
        <v>24Na</v>
      </c>
      <c r="N21" t="s">
        <v>254</v>
      </c>
    </row>
    <row r="22" spans="1:14">
      <c r="A22" s="52" t="s">
        <v>255</v>
      </c>
      <c r="B22" s="52" t="s">
        <v>256</v>
      </c>
      <c r="C22" s="53">
        <f>1*10^5</f>
        <v>100000</v>
      </c>
      <c r="D22" s="53" t="s">
        <v>1815</v>
      </c>
      <c r="E22" s="53" t="s">
        <v>1815</v>
      </c>
      <c r="F22" s="53">
        <f>3*10^10</f>
        <v>30000000000</v>
      </c>
      <c r="G22" s="53">
        <f>3*10^11</f>
        <v>300000000000</v>
      </c>
      <c r="H22" s="53">
        <f>3*10^13</f>
        <v>30000000000000</v>
      </c>
      <c r="I22" t="str">
        <f>VLOOKUP(B22,CSP!$A$2:$B$795,2,FALSE)</f>
        <v>Al26</v>
      </c>
      <c r="J22" s="52" t="s">
        <v>15</v>
      </c>
      <c r="K22">
        <v>26</v>
      </c>
      <c r="M22" t="str">
        <f t="shared" si="0"/>
        <v>26Al</v>
      </c>
      <c r="N22" t="s">
        <v>256</v>
      </c>
    </row>
    <row r="23" spans="1:14">
      <c r="A23" s="52" t="s">
        <v>257</v>
      </c>
      <c r="B23" s="52" t="s">
        <v>258</v>
      </c>
      <c r="C23" s="53">
        <f>1*10^5</f>
        <v>100000</v>
      </c>
      <c r="D23" s="53" t="s">
        <v>1815</v>
      </c>
      <c r="E23" s="53" t="s">
        <v>1815</v>
      </c>
      <c r="F23" s="53">
        <f>2*10^10</f>
        <v>20000000000</v>
      </c>
      <c r="G23" s="53">
        <f>2*10^11</f>
        <v>200000000000</v>
      </c>
      <c r="H23" s="53">
        <f>2*10^13</f>
        <v>20000000000000</v>
      </c>
      <c r="I23" t="str">
        <f>VLOOKUP(B23,CSP!$A$2:$B$795,2,FALSE)</f>
        <v>Mg28</v>
      </c>
      <c r="J23" s="52" t="s">
        <v>16</v>
      </c>
      <c r="K23">
        <v>28</v>
      </c>
      <c r="M23" t="str">
        <f t="shared" si="0"/>
        <v>28Mg</v>
      </c>
      <c r="N23" t="s">
        <v>258</v>
      </c>
    </row>
    <row r="24" spans="1:14">
      <c r="A24" s="52" t="s">
        <v>259</v>
      </c>
      <c r="B24" s="52" t="s">
        <v>260</v>
      </c>
      <c r="C24" s="53">
        <f>1*10^6</f>
        <v>1000000</v>
      </c>
      <c r="D24" s="53">
        <v>1000</v>
      </c>
      <c r="E24" s="53">
        <f>1*10^3</f>
        <v>1000</v>
      </c>
      <c r="F24" s="53">
        <f>1*10^13</f>
        <v>10000000000000</v>
      </c>
      <c r="G24" s="53">
        <f>1*10^14</f>
        <v>100000000000000</v>
      </c>
      <c r="H24" s="53">
        <f>1*10^16</f>
        <v>1E+16</v>
      </c>
      <c r="I24" t="str">
        <f>VLOOKUP(B24,CSP!$A$2:$B$795,2,FALSE)</f>
        <v>Si31</v>
      </c>
      <c r="J24" s="52" t="s">
        <v>18</v>
      </c>
      <c r="K24">
        <v>31</v>
      </c>
      <c r="M24" t="str">
        <f t="shared" si="0"/>
        <v>31Si</v>
      </c>
      <c r="N24" t="s">
        <v>260</v>
      </c>
    </row>
    <row r="25" spans="1:14">
      <c r="A25" s="52" t="s">
        <v>261</v>
      </c>
      <c r="B25" s="52" t="s">
        <v>262</v>
      </c>
      <c r="C25" s="53">
        <f>1*10^6</f>
        <v>1000000</v>
      </c>
      <c r="D25" s="53" t="s">
        <v>1815</v>
      </c>
      <c r="E25" s="53" t="s">
        <v>1815</v>
      </c>
      <c r="F25" s="53">
        <f>7*10^12</f>
        <v>7000000000000</v>
      </c>
      <c r="G25" s="53">
        <f>7*10^13</f>
        <v>70000000000000</v>
      </c>
      <c r="H25" s="53">
        <f>7*10^15</f>
        <v>7000000000000000</v>
      </c>
      <c r="I25" t="str">
        <f>VLOOKUP(B25,CSP!$A$2:$B$795,2,FALSE)</f>
        <v>Si32</v>
      </c>
      <c r="J25" s="52" t="s">
        <v>18</v>
      </c>
      <c r="K25">
        <v>32</v>
      </c>
      <c r="M25" t="str">
        <f t="shared" si="0"/>
        <v>32Si</v>
      </c>
      <c r="N25" t="s">
        <v>262</v>
      </c>
    </row>
    <row r="26" spans="1:14">
      <c r="A26" s="52" t="s">
        <v>269</v>
      </c>
      <c r="B26" s="52" t="s">
        <v>270</v>
      </c>
      <c r="C26" s="53">
        <f>1*10^5</f>
        <v>100000</v>
      </c>
      <c r="D26" s="53">
        <v>1000</v>
      </c>
      <c r="E26" s="53">
        <f>1*10^3</f>
        <v>1000</v>
      </c>
      <c r="F26" s="53">
        <f>1*10^13</f>
        <v>10000000000000</v>
      </c>
      <c r="G26" s="53">
        <f>1*10^14</f>
        <v>100000000000000</v>
      </c>
      <c r="H26" s="53">
        <f>1*10^16</f>
        <v>1E+16</v>
      </c>
      <c r="I26" t="str">
        <f>VLOOKUP(B26,CSP!$A$2:$B$795,2,FALSE)</f>
        <v>P32</v>
      </c>
      <c r="J26" s="52" t="s">
        <v>19</v>
      </c>
      <c r="K26">
        <v>32</v>
      </c>
      <c r="M26" t="str">
        <f t="shared" si="0"/>
        <v>32P</v>
      </c>
      <c r="N26" t="s">
        <v>270</v>
      </c>
    </row>
    <row r="27" spans="1:14">
      <c r="A27" s="52" t="s">
        <v>271</v>
      </c>
      <c r="B27" s="52" t="s">
        <v>272</v>
      </c>
      <c r="C27" s="53">
        <f>1*10^8</f>
        <v>100000000</v>
      </c>
      <c r="D27" s="53">
        <v>1000</v>
      </c>
      <c r="E27" s="53">
        <f>1*10^5</f>
        <v>100000</v>
      </c>
      <c r="F27" s="53">
        <f>2*10^14</f>
        <v>200000000000000</v>
      </c>
      <c r="G27" s="53">
        <f>2*10^15</f>
        <v>2000000000000000</v>
      </c>
      <c r="H27" s="53">
        <f>2*10^17</f>
        <v>2E+17</v>
      </c>
      <c r="I27" t="str">
        <f>VLOOKUP(B27,CSP!$A$2:$B$795,2,FALSE)</f>
        <v>P33</v>
      </c>
      <c r="J27" s="52" t="s">
        <v>19</v>
      </c>
      <c r="K27">
        <v>33</v>
      </c>
      <c r="M27" t="str">
        <f t="shared" si="0"/>
        <v>33P</v>
      </c>
      <c r="N27" t="s">
        <v>272</v>
      </c>
    </row>
    <row r="28" spans="1:14">
      <c r="A28" s="52" t="s">
        <v>263</v>
      </c>
      <c r="B28" s="52" t="s">
        <v>264</v>
      </c>
      <c r="C28" s="53">
        <f>1*10^8</f>
        <v>100000000</v>
      </c>
      <c r="D28" s="53">
        <v>100</v>
      </c>
      <c r="E28" s="53">
        <f>1*10^5</f>
        <v>100000</v>
      </c>
      <c r="F28" s="53">
        <f>6*10^13</f>
        <v>60000000000000</v>
      </c>
      <c r="G28" s="53">
        <f>6*10^14</f>
        <v>600000000000000</v>
      </c>
      <c r="H28" s="53">
        <f>6*10^16</f>
        <v>6E+16</v>
      </c>
      <c r="I28" t="str">
        <f>VLOOKUP(B28,CSP!$A$2:$B$795,2,FALSE)</f>
        <v>S35</v>
      </c>
      <c r="J28" s="52" t="s">
        <v>20</v>
      </c>
      <c r="K28">
        <v>35</v>
      </c>
      <c r="M28" t="str">
        <f t="shared" si="0"/>
        <v>35S</v>
      </c>
      <c r="N28" t="s">
        <v>264</v>
      </c>
    </row>
    <row r="29" spans="1:14" ht="38.25">
      <c r="A29" s="52" t="s">
        <v>265</v>
      </c>
      <c r="B29" s="52" t="s">
        <v>266</v>
      </c>
      <c r="C29" s="53">
        <f>1*10^8</f>
        <v>100000000</v>
      </c>
      <c r="D29" s="53" t="s">
        <v>1815</v>
      </c>
      <c r="E29" s="53" t="s">
        <v>1815</v>
      </c>
      <c r="F29" s="53">
        <f>6*10^13</f>
        <v>60000000000000</v>
      </c>
      <c r="G29" s="53">
        <f>6*10^14</f>
        <v>600000000000000</v>
      </c>
      <c r="H29" s="53">
        <f>6*10^16</f>
        <v>6E+16</v>
      </c>
      <c r="I29" t="str">
        <f>VLOOKUP(B29,CSP!$A$2:$B$795,2,FALSE)</f>
        <v>S35 composé organique</v>
      </c>
      <c r="J29" s="52" t="s">
        <v>20</v>
      </c>
      <c r="K29">
        <v>35</v>
      </c>
      <c r="L29" s="60" t="s">
        <v>197</v>
      </c>
      <c r="M29" t="str">
        <f t="shared" si="0"/>
        <v>35S composé organique</v>
      </c>
      <c r="N29" t="s">
        <v>266</v>
      </c>
    </row>
    <row r="30" spans="1:14">
      <c r="A30" s="52" t="s">
        <v>267</v>
      </c>
      <c r="B30" s="52" t="s">
        <v>268</v>
      </c>
      <c r="C30" s="53">
        <f>1*10^9</f>
        <v>1000000000</v>
      </c>
      <c r="D30" s="53" t="s">
        <v>1815</v>
      </c>
      <c r="E30" s="53" t="s">
        <v>1815</v>
      </c>
      <c r="F30" s="53">
        <f>6*10^13</f>
        <v>60000000000000</v>
      </c>
      <c r="G30" s="53">
        <f>6*10^14</f>
        <v>600000000000000</v>
      </c>
      <c r="H30" s="53">
        <f>6*10^16</f>
        <v>6E+16</v>
      </c>
      <c r="I30" t="str">
        <f>VLOOKUP(B30,CSP!$A$2:$B$795,2,FALSE)</f>
        <v>S35 vapeur</v>
      </c>
      <c r="J30" s="52" t="s">
        <v>20</v>
      </c>
      <c r="K30">
        <v>35</v>
      </c>
      <c r="L30" t="s">
        <v>198</v>
      </c>
      <c r="M30" t="str">
        <f t="shared" si="0"/>
        <v>35S vapeur</v>
      </c>
      <c r="N30" t="s">
        <v>268</v>
      </c>
    </row>
    <row r="31" spans="1:14">
      <c r="A31" s="52" t="s">
        <v>273</v>
      </c>
      <c r="B31" s="52" t="s">
        <v>274</v>
      </c>
      <c r="C31" s="53">
        <f>1*10^6</f>
        <v>1000000</v>
      </c>
      <c r="D31" s="53">
        <v>1</v>
      </c>
      <c r="E31" s="53">
        <f>1*10^4</f>
        <v>10000</v>
      </c>
      <c r="F31" s="53">
        <f>2*10^13</f>
        <v>20000000000000</v>
      </c>
      <c r="G31" s="53">
        <f>2*10^14</f>
        <v>200000000000000</v>
      </c>
      <c r="H31" s="53">
        <f>2*10^16</f>
        <v>2E+16</v>
      </c>
      <c r="I31" t="str">
        <f>VLOOKUP(B31,CSP!$A$2:$B$795,2,FALSE)</f>
        <v>Cl36</v>
      </c>
      <c r="J31" s="52" t="s">
        <v>22</v>
      </c>
      <c r="K31">
        <v>36</v>
      </c>
      <c r="M31" t="str">
        <f t="shared" si="0"/>
        <v>36Cl</v>
      </c>
      <c r="N31" t="s">
        <v>274</v>
      </c>
    </row>
    <row r="32" spans="1:14">
      <c r="A32" s="52" t="s">
        <v>275</v>
      </c>
      <c r="B32" s="52" t="s">
        <v>276</v>
      </c>
      <c r="C32" s="53">
        <f>1*10^5</f>
        <v>100000</v>
      </c>
      <c r="D32" s="53">
        <v>10</v>
      </c>
      <c r="E32" s="53">
        <f>1*10^1</f>
        <v>10</v>
      </c>
      <c r="F32" s="53">
        <f>5*10^10</f>
        <v>50000000000</v>
      </c>
      <c r="G32" s="53">
        <f>5*10^11</f>
        <v>500000000000</v>
      </c>
      <c r="H32" s="53">
        <f>5*10^13</f>
        <v>50000000000000</v>
      </c>
      <c r="I32" t="str">
        <f>VLOOKUP(B32,CSP!$A$2:$B$795,2,FALSE)</f>
        <v>Cl38</v>
      </c>
      <c r="J32" s="52" t="s">
        <v>22</v>
      </c>
      <c r="K32">
        <v>38</v>
      </c>
      <c r="M32" t="str">
        <f t="shared" si="0"/>
        <v>38Cl</v>
      </c>
      <c r="N32" t="s">
        <v>276</v>
      </c>
    </row>
    <row r="33" spans="1:14">
      <c r="A33" s="52" t="s">
        <v>277</v>
      </c>
      <c r="B33" s="52" t="s">
        <v>278</v>
      </c>
      <c r="C33" s="53">
        <f>1*10^5</f>
        <v>100000</v>
      </c>
      <c r="D33" s="53" t="s">
        <v>1815</v>
      </c>
      <c r="E33" s="53" t="s">
        <v>1815</v>
      </c>
      <c r="F33" s="53" t="s">
        <v>234</v>
      </c>
      <c r="G33" s="53" t="s">
        <v>234</v>
      </c>
      <c r="H33" s="53" t="s">
        <v>234</v>
      </c>
      <c r="I33" t="str">
        <f>VLOOKUP(B33,CSP!$A$2:$B$795,2,FALSE)</f>
        <v>Cl39</v>
      </c>
      <c r="J33" s="52" t="s">
        <v>22</v>
      </c>
      <c r="K33">
        <v>39</v>
      </c>
      <c r="M33" t="str">
        <f t="shared" si="0"/>
        <v>39Cl</v>
      </c>
      <c r="N33" t="s">
        <v>278</v>
      </c>
    </row>
    <row r="34" spans="1:14">
      <c r="A34" s="52" t="s">
        <v>279</v>
      </c>
      <c r="B34" s="52" t="s">
        <v>280</v>
      </c>
      <c r="C34" s="53">
        <f>1*10^8</f>
        <v>100000000</v>
      </c>
      <c r="D34" s="53" t="s">
        <v>1815</v>
      </c>
      <c r="E34" s="53">
        <f>1*10^6</f>
        <v>1000000</v>
      </c>
      <c r="F34" s="53" t="s">
        <v>234</v>
      </c>
      <c r="G34" s="53" t="s">
        <v>234</v>
      </c>
      <c r="H34" s="53" t="s">
        <v>234</v>
      </c>
      <c r="I34" t="str">
        <f>VLOOKUP(B34,CSP!$A$2:$B$795,2,FALSE)</f>
        <v>Ar37</v>
      </c>
      <c r="J34" s="52" t="s">
        <v>21</v>
      </c>
      <c r="K34">
        <v>37</v>
      </c>
      <c r="M34" t="str">
        <f t="shared" si="0"/>
        <v>37Ar</v>
      </c>
      <c r="N34" t="s">
        <v>280</v>
      </c>
    </row>
    <row r="35" spans="1:14">
      <c r="A35" s="52" t="s">
        <v>281</v>
      </c>
      <c r="B35" s="52" t="s">
        <v>282</v>
      </c>
      <c r="C35" s="53">
        <f>1*10^4</f>
        <v>10000</v>
      </c>
      <c r="D35" s="53" t="s">
        <v>1815</v>
      </c>
      <c r="E35" s="53" t="s">
        <v>1815</v>
      </c>
      <c r="F35" s="53">
        <f>3*10^14</f>
        <v>300000000000000</v>
      </c>
      <c r="G35" s="53">
        <f>3*10^15</f>
        <v>3000000000000000</v>
      </c>
      <c r="H35" s="53">
        <f>3*10^17</f>
        <v>3E+17</v>
      </c>
      <c r="I35" t="str">
        <f>VLOOKUP(B35,CSP!$A$2:$B$795,2,FALSE)</f>
        <v>Ar39</v>
      </c>
      <c r="J35" s="52" t="s">
        <v>21</v>
      </c>
      <c r="K35">
        <v>39</v>
      </c>
      <c r="M35" t="str">
        <f t="shared" si="0"/>
        <v>39Ar</v>
      </c>
      <c r="N35" t="s">
        <v>282</v>
      </c>
    </row>
    <row r="36" spans="1:14">
      <c r="A36" s="52" t="s">
        <v>283</v>
      </c>
      <c r="B36" s="52" t="s">
        <v>284</v>
      </c>
      <c r="C36" s="53">
        <f>1*10^9</f>
        <v>1000000000</v>
      </c>
      <c r="D36" s="53" t="s">
        <v>1815</v>
      </c>
      <c r="E36" s="53">
        <f>1*10^2</f>
        <v>100</v>
      </c>
      <c r="F36" s="53">
        <f>5*10^10</f>
        <v>50000000000</v>
      </c>
      <c r="G36" s="53">
        <f>5*10^11</f>
        <v>500000000000</v>
      </c>
      <c r="H36" s="53">
        <f>5*10^13</f>
        <v>50000000000000</v>
      </c>
      <c r="I36" t="str">
        <f>VLOOKUP(B36,CSP!$A$2:$B$795,2,FALSE)</f>
        <v>Ar41</v>
      </c>
      <c r="J36" s="52" t="s">
        <v>21</v>
      </c>
      <c r="K36">
        <v>41</v>
      </c>
      <c r="M36" t="str">
        <f t="shared" si="0"/>
        <v>41Ar</v>
      </c>
      <c r="N36" t="s">
        <v>284</v>
      </c>
    </row>
    <row r="37" spans="1:14">
      <c r="A37" s="52" t="s">
        <v>285</v>
      </c>
      <c r="B37" s="52" t="s">
        <v>286</v>
      </c>
      <c r="C37" s="53">
        <f>1*10^6</f>
        <v>1000000</v>
      </c>
      <c r="D37" s="53" t="s">
        <v>1815</v>
      </c>
      <c r="E37" s="53">
        <f>1*10^2</f>
        <v>100</v>
      </c>
      <c r="F37" s="53" t="s">
        <v>234</v>
      </c>
      <c r="G37" s="53" t="s">
        <v>234</v>
      </c>
      <c r="H37" s="53" t="s">
        <v>234</v>
      </c>
      <c r="I37" t="str">
        <f>VLOOKUP(B37,CSP!$A$2:$B$795,2,FALSE)</f>
        <v>K40</v>
      </c>
      <c r="J37" s="52" t="s">
        <v>23</v>
      </c>
      <c r="K37">
        <v>40</v>
      </c>
      <c r="M37" t="str">
        <f t="shared" si="0"/>
        <v>40K</v>
      </c>
      <c r="N37" t="s">
        <v>286</v>
      </c>
    </row>
    <row r="38" spans="1:14">
      <c r="A38" s="52" t="s">
        <v>287</v>
      </c>
      <c r="B38" s="52" t="s">
        <v>288</v>
      </c>
      <c r="C38" s="53">
        <f>1*10^6</f>
        <v>1000000</v>
      </c>
      <c r="D38" s="53">
        <v>100</v>
      </c>
      <c r="E38" s="53">
        <f>1*10^2</f>
        <v>100</v>
      </c>
      <c r="F38" s="53">
        <f>2*10^11</f>
        <v>200000000000</v>
      </c>
      <c r="G38" s="53">
        <f>2*10^12</f>
        <v>2000000000000</v>
      </c>
      <c r="H38" s="53">
        <f>2*10^14</f>
        <v>200000000000000</v>
      </c>
      <c r="I38" t="str">
        <f>VLOOKUP(B38,CSP!$A$2:$B$795,2,FALSE)</f>
        <v>K42</v>
      </c>
      <c r="J38" s="52" t="s">
        <v>23</v>
      </c>
      <c r="K38">
        <v>42</v>
      </c>
      <c r="M38" t="str">
        <f t="shared" si="0"/>
        <v>42K</v>
      </c>
      <c r="N38" t="s">
        <v>288</v>
      </c>
    </row>
    <row r="39" spans="1:14">
      <c r="A39" s="52" t="s">
        <v>289</v>
      </c>
      <c r="B39" s="52" t="s">
        <v>290</v>
      </c>
      <c r="C39" s="53">
        <f>1*10^6</f>
        <v>1000000</v>
      </c>
      <c r="D39" s="53">
        <v>10</v>
      </c>
      <c r="E39" s="53">
        <f>1*10^1</f>
        <v>10</v>
      </c>
      <c r="F39" s="53">
        <f>7*10^10</f>
        <v>70000000000</v>
      </c>
      <c r="G39" s="53">
        <f>7*10^11</f>
        <v>700000000000</v>
      </c>
      <c r="H39" s="53">
        <f>7*10^13</f>
        <v>70000000000000</v>
      </c>
      <c r="I39" t="str">
        <f>VLOOKUP(B39,CSP!$A$2:$B$795,2,FALSE)</f>
        <v>K43</v>
      </c>
      <c r="J39" s="52" t="s">
        <v>23</v>
      </c>
      <c r="K39">
        <v>43</v>
      </c>
      <c r="M39" t="str">
        <f t="shared" si="0"/>
        <v>43K</v>
      </c>
      <c r="N39" t="s">
        <v>290</v>
      </c>
    </row>
    <row r="40" spans="1:14">
      <c r="A40" s="52" t="s">
        <v>291</v>
      </c>
      <c r="B40" s="52" t="s">
        <v>292</v>
      </c>
      <c r="C40" s="53">
        <f>1*10^5</f>
        <v>100000</v>
      </c>
      <c r="D40" s="53" t="s">
        <v>1815</v>
      </c>
      <c r="E40" s="53" t="s">
        <v>1815</v>
      </c>
      <c r="F40" s="53" t="s">
        <v>234</v>
      </c>
      <c r="G40" s="53" t="s">
        <v>234</v>
      </c>
      <c r="H40" s="53" t="s">
        <v>234</v>
      </c>
      <c r="I40" t="str">
        <f>VLOOKUP(B40,CSP!$A$2:$B$795,2,FALSE)</f>
        <v>K44</v>
      </c>
      <c r="J40" s="52" t="s">
        <v>23</v>
      </c>
      <c r="K40">
        <v>44</v>
      </c>
      <c r="M40" t="str">
        <f t="shared" si="0"/>
        <v>44K</v>
      </c>
      <c r="N40" t="s">
        <v>292</v>
      </c>
    </row>
    <row r="41" spans="1:14">
      <c r="A41" s="52" t="s">
        <v>293</v>
      </c>
      <c r="B41" s="52" t="s">
        <v>294</v>
      </c>
      <c r="C41" s="53">
        <f>1*10^5</f>
        <v>100000</v>
      </c>
      <c r="D41" s="53" t="s">
        <v>1815</v>
      </c>
      <c r="E41" s="53" t="s">
        <v>1815</v>
      </c>
      <c r="F41" s="53" t="s">
        <v>234</v>
      </c>
      <c r="G41" s="53" t="s">
        <v>234</v>
      </c>
      <c r="H41" s="53" t="s">
        <v>234</v>
      </c>
      <c r="I41" t="str">
        <f>VLOOKUP(B41,CSP!$A$2:$B$795,2,FALSE)</f>
        <v>K45</v>
      </c>
      <c r="J41" s="52" t="s">
        <v>23</v>
      </c>
      <c r="K41">
        <v>45</v>
      </c>
      <c r="M41" t="str">
        <f t="shared" si="0"/>
        <v>45K</v>
      </c>
      <c r="N41" t="s">
        <v>294</v>
      </c>
    </row>
    <row r="42" spans="1:14">
      <c r="A42" s="52" t="s">
        <v>295</v>
      </c>
      <c r="B42" s="52" t="s">
        <v>296</v>
      </c>
      <c r="C42" s="53">
        <f>1*10^7</f>
        <v>10000000</v>
      </c>
      <c r="D42" s="53" t="s">
        <v>1815</v>
      </c>
      <c r="E42" s="53" t="s">
        <v>1815</v>
      </c>
      <c r="F42" s="53" t="s">
        <v>234</v>
      </c>
      <c r="G42" s="53" t="s">
        <v>234</v>
      </c>
      <c r="H42" s="53" t="s">
        <v>234</v>
      </c>
      <c r="I42" t="str">
        <f>VLOOKUP(B42,CSP!$A$2:$B$795,2,FALSE)</f>
        <v>Ca41</v>
      </c>
      <c r="J42" s="52" t="s">
        <v>24</v>
      </c>
      <c r="K42">
        <v>41</v>
      </c>
      <c r="M42" t="str">
        <f t="shared" si="0"/>
        <v>41Ca</v>
      </c>
      <c r="N42" t="s">
        <v>296</v>
      </c>
    </row>
    <row r="43" spans="1:14">
      <c r="A43" s="52" t="s">
        <v>297</v>
      </c>
      <c r="B43" s="52" t="s">
        <v>298</v>
      </c>
      <c r="C43" s="53">
        <f>1*10^7</f>
        <v>10000000</v>
      </c>
      <c r="D43" s="53">
        <v>100</v>
      </c>
      <c r="E43" s="53">
        <f>1*10^4</f>
        <v>10000</v>
      </c>
      <c r="F43" s="53">
        <f>1*10^14</f>
        <v>100000000000000</v>
      </c>
      <c r="G43" s="53">
        <f>1*10^15</f>
        <v>1000000000000000</v>
      </c>
      <c r="H43" s="53">
        <f>1*10^17</f>
        <v>1E+17</v>
      </c>
      <c r="I43" t="str">
        <f>VLOOKUP(B43,CSP!$A$2:$B$795,2,FALSE)</f>
        <v>Ca45</v>
      </c>
      <c r="J43" s="52" t="s">
        <v>24</v>
      </c>
      <c r="K43">
        <v>45</v>
      </c>
      <c r="M43" t="str">
        <f t="shared" si="0"/>
        <v>45Ca</v>
      </c>
      <c r="N43" t="s">
        <v>298</v>
      </c>
    </row>
    <row r="44" spans="1:14">
      <c r="A44" s="52" t="s">
        <v>299</v>
      </c>
      <c r="B44" s="52" t="s">
        <v>300</v>
      </c>
      <c r="C44" s="53">
        <f>1*10^6</f>
        <v>1000000</v>
      </c>
      <c r="D44" s="53">
        <v>10</v>
      </c>
      <c r="E44" s="53">
        <f>1*10^1</f>
        <v>10</v>
      </c>
      <c r="F44" s="53">
        <f>6*10^10</f>
        <v>60000000000</v>
      </c>
      <c r="G44" s="53">
        <f>6*10^11</f>
        <v>600000000000</v>
      </c>
      <c r="H44" s="53">
        <f>6*10^13</f>
        <v>60000000000000</v>
      </c>
      <c r="I44" t="str">
        <f>VLOOKUP(B44,CSP!$A$2:$B$795,2,FALSE)</f>
        <v>Ca47</v>
      </c>
      <c r="J44" s="52" t="s">
        <v>24</v>
      </c>
      <c r="K44">
        <v>47</v>
      </c>
      <c r="M44" t="str">
        <f t="shared" si="0"/>
        <v>47Ca</v>
      </c>
      <c r="N44" t="s">
        <v>300</v>
      </c>
    </row>
    <row r="45" spans="1:14">
      <c r="A45" s="52" t="s">
        <v>301</v>
      </c>
      <c r="B45" s="52" t="s">
        <v>302</v>
      </c>
      <c r="C45" s="53">
        <f>1*10^6</f>
        <v>1000000</v>
      </c>
      <c r="D45" s="53" t="s">
        <v>1815</v>
      </c>
      <c r="E45" s="53" t="s">
        <v>1815</v>
      </c>
      <c r="F45" s="53" t="s">
        <v>234</v>
      </c>
      <c r="G45" s="53" t="s">
        <v>234</v>
      </c>
      <c r="H45" s="53" t="s">
        <v>234</v>
      </c>
      <c r="I45" t="str">
        <f>VLOOKUP(B45,CSP!$A$2:$B$795,2,FALSE)</f>
        <v>Sc43</v>
      </c>
      <c r="J45" s="52" t="s">
        <v>25</v>
      </c>
      <c r="K45">
        <v>43</v>
      </c>
      <c r="M45" t="str">
        <f t="shared" si="0"/>
        <v>43Sc</v>
      </c>
      <c r="N45" t="s">
        <v>302</v>
      </c>
    </row>
    <row r="46" spans="1:14">
      <c r="A46" s="52" t="s">
        <v>303</v>
      </c>
      <c r="B46" s="52" t="s">
        <v>304</v>
      </c>
      <c r="C46" s="53">
        <f>1*10^5</f>
        <v>100000</v>
      </c>
      <c r="D46" s="53" t="s">
        <v>1815</v>
      </c>
      <c r="E46" s="53" t="s">
        <v>1815</v>
      </c>
      <c r="F46" s="53">
        <f>3*10^10</f>
        <v>30000000000</v>
      </c>
      <c r="G46" s="53">
        <f>3*10^11</f>
        <v>300000000000</v>
      </c>
      <c r="H46" s="53">
        <f>3*10^13</f>
        <v>30000000000000</v>
      </c>
      <c r="I46" t="str">
        <f>VLOOKUP(B46,CSP!$A$2:$B$795,2,FALSE)</f>
        <v>Sc44</v>
      </c>
      <c r="J46" s="52" t="s">
        <v>25</v>
      </c>
      <c r="K46">
        <v>44</v>
      </c>
      <c r="M46" t="str">
        <f t="shared" si="0"/>
        <v>44Sc</v>
      </c>
      <c r="N46" t="s">
        <v>304</v>
      </c>
    </row>
    <row r="47" spans="1:14">
      <c r="A47" s="52" t="s">
        <v>305</v>
      </c>
      <c r="B47" s="52" t="s">
        <v>306</v>
      </c>
      <c r="C47" s="53">
        <f>1*10^7</f>
        <v>10000000</v>
      </c>
      <c r="D47" s="53" t="s">
        <v>1815</v>
      </c>
      <c r="E47" s="53" t="s">
        <v>1815</v>
      </c>
      <c r="F47" s="53" t="s">
        <v>234</v>
      </c>
      <c r="G47" s="53" t="s">
        <v>234</v>
      </c>
      <c r="H47" s="53" t="s">
        <v>234</v>
      </c>
      <c r="I47" t="str">
        <f>VLOOKUP(B47,CSP!$A$2:$B$795,2,FALSE)</f>
        <v>Sc44 m</v>
      </c>
      <c r="J47" s="52" t="s">
        <v>25</v>
      </c>
      <c r="K47">
        <v>44</v>
      </c>
      <c r="L47" t="s">
        <v>156</v>
      </c>
      <c r="M47" t="str">
        <f t="shared" si="0"/>
        <v>44Sc m</v>
      </c>
      <c r="N47" t="s">
        <v>306</v>
      </c>
    </row>
    <row r="48" spans="1:14">
      <c r="A48" s="52" t="s">
        <v>307</v>
      </c>
      <c r="B48" s="52" t="s">
        <v>308</v>
      </c>
      <c r="C48" s="53">
        <f>1*10^6</f>
        <v>1000000</v>
      </c>
      <c r="D48" s="53">
        <v>0.1</v>
      </c>
      <c r="E48" s="53">
        <f>1*10^1</f>
        <v>10</v>
      </c>
      <c r="F48" s="53">
        <f>3*10^10</f>
        <v>30000000000</v>
      </c>
      <c r="G48" s="53">
        <f>3*10^11</f>
        <v>300000000000</v>
      </c>
      <c r="H48" s="53">
        <f>3*10^13</f>
        <v>30000000000000</v>
      </c>
      <c r="I48" t="str">
        <f>VLOOKUP(B48,CSP!$A$2:$B$795,2,FALSE)</f>
        <v>Sc46</v>
      </c>
      <c r="J48" s="52" t="s">
        <v>25</v>
      </c>
      <c r="K48">
        <v>46</v>
      </c>
      <c r="M48" t="str">
        <f t="shared" si="0"/>
        <v>46Sc</v>
      </c>
      <c r="N48" t="s">
        <v>308</v>
      </c>
    </row>
    <row r="49" spans="1:14">
      <c r="A49" s="52" t="s">
        <v>309</v>
      </c>
      <c r="B49" s="52" t="s">
        <v>310</v>
      </c>
      <c r="C49" s="53">
        <f>1*10^6</f>
        <v>1000000</v>
      </c>
      <c r="D49" s="53">
        <v>100</v>
      </c>
      <c r="E49" s="53">
        <f>1*10^2</f>
        <v>100</v>
      </c>
      <c r="F49" s="53">
        <f>7*10^11</f>
        <v>700000000000</v>
      </c>
      <c r="G49" s="53">
        <f>7*10^12</f>
        <v>7000000000000</v>
      </c>
      <c r="H49" s="53">
        <f>7*10^14</f>
        <v>700000000000000</v>
      </c>
      <c r="I49" t="str">
        <f>VLOOKUP(B49,CSP!$A$2:$B$795,2,FALSE)</f>
        <v>Sc47</v>
      </c>
      <c r="J49" s="52" t="s">
        <v>25</v>
      </c>
      <c r="K49">
        <v>47</v>
      </c>
      <c r="M49" t="str">
        <f t="shared" si="0"/>
        <v>47Sc</v>
      </c>
      <c r="N49" t="s">
        <v>310</v>
      </c>
    </row>
    <row r="50" spans="1:14">
      <c r="A50" s="52" t="s">
        <v>311</v>
      </c>
      <c r="B50" s="52" t="s">
        <v>312</v>
      </c>
      <c r="C50" s="53">
        <f>1*10^5</f>
        <v>100000</v>
      </c>
      <c r="D50" s="53">
        <v>1</v>
      </c>
      <c r="E50" s="53">
        <f>1*10^1</f>
        <v>10</v>
      </c>
      <c r="F50" s="53">
        <f>2*10^10</f>
        <v>20000000000</v>
      </c>
      <c r="G50" s="53">
        <f>2*10^11</f>
        <v>200000000000</v>
      </c>
      <c r="H50" s="53">
        <f>2*10^13</f>
        <v>20000000000000</v>
      </c>
      <c r="I50" t="str">
        <f>VLOOKUP(B50,CSP!$A$2:$B$795,2,FALSE)</f>
        <v>Sc48</v>
      </c>
      <c r="J50" s="52" t="s">
        <v>25</v>
      </c>
      <c r="K50">
        <v>48</v>
      </c>
      <c r="M50" t="str">
        <f t="shared" si="0"/>
        <v>48Sc</v>
      </c>
      <c r="N50" t="s">
        <v>312</v>
      </c>
    </row>
    <row r="51" spans="1:14">
      <c r="A51" s="52" t="s">
        <v>313</v>
      </c>
      <c r="B51" s="52" t="s">
        <v>314</v>
      </c>
      <c r="C51" s="53">
        <f>1*10^5</f>
        <v>100000</v>
      </c>
      <c r="D51" s="53" t="s">
        <v>1815</v>
      </c>
      <c r="E51" s="53" t="s">
        <v>1815</v>
      </c>
      <c r="F51" s="53" t="s">
        <v>234</v>
      </c>
      <c r="G51" s="53" t="s">
        <v>234</v>
      </c>
      <c r="H51" s="53" t="s">
        <v>234</v>
      </c>
      <c r="I51" t="str">
        <f>VLOOKUP(B51,CSP!$A$2:$B$795,2,FALSE)</f>
        <v>Sc49</v>
      </c>
      <c r="J51" s="52" t="s">
        <v>25</v>
      </c>
      <c r="K51">
        <v>49</v>
      </c>
      <c r="M51" t="str">
        <f t="shared" si="0"/>
        <v>49Sc</v>
      </c>
      <c r="N51" t="s">
        <v>314</v>
      </c>
    </row>
    <row r="52" spans="1:14">
      <c r="A52" s="52" t="s">
        <v>315</v>
      </c>
      <c r="B52" s="52" t="s">
        <v>316</v>
      </c>
      <c r="C52" s="53">
        <f>1*10^5</f>
        <v>100000</v>
      </c>
      <c r="D52" s="53" t="s">
        <v>1815</v>
      </c>
      <c r="E52" s="53" t="s">
        <v>1815</v>
      </c>
      <c r="F52" s="53">
        <f>3*10^10</f>
        <v>30000000000</v>
      </c>
      <c r="G52" s="53">
        <f>3*10^11</f>
        <v>300000000000</v>
      </c>
      <c r="H52" s="53">
        <f>3*10^13</f>
        <v>30000000000000</v>
      </c>
      <c r="I52" t="str">
        <f>VLOOKUP(B52,CSP!$A$2:$B$795,2,FALSE)</f>
        <v>Ti44</v>
      </c>
      <c r="J52" s="52" t="s">
        <v>26</v>
      </c>
      <c r="K52">
        <v>44</v>
      </c>
      <c r="M52" t="str">
        <f t="shared" si="0"/>
        <v>44Ti</v>
      </c>
      <c r="N52" t="s">
        <v>316</v>
      </c>
    </row>
    <row r="53" spans="1:14">
      <c r="A53" s="52" t="s">
        <v>317</v>
      </c>
      <c r="B53" s="52" t="s">
        <v>318</v>
      </c>
      <c r="C53" s="53">
        <f>1*10^6</f>
        <v>1000000</v>
      </c>
      <c r="D53" s="53" t="s">
        <v>1815</v>
      </c>
      <c r="E53" s="53" t="s">
        <v>1815</v>
      </c>
      <c r="F53" s="53" t="s">
        <v>234</v>
      </c>
      <c r="G53" s="53" t="s">
        <v>234</v>
      </c>
      <c r="H53" s="53" t="s">
        <v>234</v>
      </c>
      <c r="I53" t="str">
        <f>VLOOKUP(B53,CSP!$A$2:$B$795,2,FALSE)</f>
        <v>Ti45</v>
      </c>
      <c r="J53" s="52" t="s">
        <v>26</v>
      </c>
      <c r="K53">
        <v>45</v>
      </c>
      <c r="M53" t="str">
        <f t="shared" si="0"/>
        <v>45Ti</v>
      </c>
      <c r="N53" t="s">
        <v>318</v>
      </c>
    </row>
    <row r="54" spans="1:14">
      <c r="A54" s="52" t="s">
        <v>319</v>
      </c>
      <c r="B54" s="52" t="s">
        <v>320</v>
      </c>
      <c r="C54" s="53">
        <f>1*10^5</f>
        <v>100000</v>
      </c>
      <c r="D54" s="53" t="s">
        <v>1815</v>
      </c>
      <c r="E54" s="53" t="s">
        <v>1815</v>
      </c>
      <c r="F54" s="53" t="s">
        <v>234</v>
      </c>
      <c r="G54" s="53" t="s">
        <v>234</v>
      </c>
      <c r="H54" s="53" t="s">
        <v>234</v>
      </c>
      <c r="I54" t="str">
        <f>VLOOKUP(B54,CSP!$A$2:$B$795,2,FALSE)</f>
        <v>V47</v>
      </c>
      <c r="J54" s="52" t="s">
        <v>27</v>
      </c>
      <c r="K54">
        <v>47</v>
      </c>
      <c r="M54" t="str">
        <f t="shared" si="0"/>
        <v>47V</v>
      </c>
      <c r="N54" t="s">
        <v>320</v>
      </c>
    </row>
    <row r="55" spans="1:14">
      <c r="A55" s="52" t="s">
        <v>321</v>
      </c>
      <c r="B55" s="52" t="s">
        <v>322</v>
      </c>
      <c r="C55" s="53">
        <f>1*10^5</f>
        <v>100000</v>
      </c>
      <c r="D55" s="53">
        <v>1</v>
      </c>
      <c r="E55" s="53">
        <f>1*10^1</f>
        <v>10</v>
      </c>
      <c r="F55" s="53">
        <f>2*10^10</f>
        <v>20000000000</v>
      </c>
      <c r="G55" s="53">
        <f>2*10^11</f>
        <v>200000000000</v>
      </c>
      <c r="H55" s="53">
        <f>2*10^13</f>
        <v>20000000000000</v>
      </c>
      <c r="I55" t="str">
        <f>VLOOKUP(B55,CSP!$A$2:$B$795,2,FALSE)</f>
        <v>V48</v>
      </c>
      <c r="J55" s="52" t="s">
        <v>27</v>
      </c>
      <c r="K55">
        <v>48</v>
      </c>
      <c r="M55" t="str">
        <f t="shared" si="0"/>
        <v>48V</v>
      </c>
      <c r="N55" t="s">
        <v>322</v>
      </c>
    </row>
    <row r="56" spans="1:14">
      <c r="A56" s="52" t="s">
        <v>323</v>
      </c>
      <c r="B56" s="52" t="s">
        <v>324</v>
      </c>
      <c r="C56" s="53">
        <f>1*10^7</f>
        <v>10000000</v>
      </c>
      <c r="D56" s="53" t="s">
        <v>1815</v>
      </c>
      <c r="E56" s="53" t="s">
        <v>1815</v>
      </c>
      <c r="F56" s="53">
        <f>2*10^15</f>
        <v>2000000000000000</v>
      </c>
      <c r="G56" s="53">
        <f>2*10^16</f>
        <v>2E+16</v>
      </c>
      <c r="H56" s="53">
        <f>2*10^18</f>
        <v>2E+18</v>
      </c>
      <c r="I56" t="str">
        <f>VLOOKUP(B56,CSP!$A$2:$B$795,2,FALSE)</f>
        <v>V49</v>
      </c>
      <c r="J56" s="52" t="s">
        <v>27</v>
      </c>
      <c r="K56">
        <v>49</v>
      </c>
      <c r="M56" t="str">
        <f t="shared" si="0"/>
        <v>49V</v>
      </c>
      <c r="N56" t="s">
        <v>324</v>
      </c>
    </row>
    <row r="57" spans="1:14">
      <c r="A57" s="52" t="s">
        <v>325</v>
      </c>
      <c r="B57" s="52" t="s">
        <v>326</v>
      </c>
      <c r="C57" s="53">
        <f>1*10^6</f>
        <v>1000000</v>
      </c>
      <c r="D57" s="53" t="s">
        <v>1815</v>
      </c>
      <c r="E57" s="53" t="s">
        <v>1815</v>
      </c>
      <c r="F57" s="53" t="s">
        <v>234</v>
      </c>
      <c r="G57" s="53" t="s">
        <v>234</v>
      </c>
      <c r="H57" s="53" t="s">
        <v>234</v>
      </c>
      <c r="I57" t="str">
        <f>VLOOKUP(B57,CSP!$A$2:$B$795,2,FALSE)</f>
        <v>Cr48</v>
      </c>
      <c r="J57" s="52" t="s">
        <v>28</v>
      </c>
      <c r="K57">
        <v>48</v>
      </c>
      <c r="M57" t="str">
        <f t="shared" si="0"/>
        <v>48Cr</v>
      </c>
      <c r="N57" t="s">
        <v>326</v>
      </c>
    </row>
    <row r="58" spans="1:14">
      <c r="A58" s="52" t="s">
        <v>327</v>
      </c>
      <c r="B58" s="52" t="s">
        <v>328</v>
      </c>
      <c r="C58" s="53">
        <f>1*10^6</f>
        <v>1000000</v>
      </c>
      <c r="D58" s="53" t="s">
        <v>1815</v>
      </c>
      <c r="E58" s="53" t="s">
        <v>1815</v>
      </c>
      <c r="F58" s="53" t="s">
        <v>234</v>
      </c>
      <c r="G58" s="53" t="s">
        <v>234</v>
      </c>
      <c r="H58" s="53" t="s">
        <v>234</v>
      </c>
      <c r="I58" t="str">
        <f>VLOOKUP(B58,CSP!$A$2:$B$795,2,FALSE)</f>
        <v>Cr49</v>
      </c>
      <c r="J58" s="52" t="s">
        <v>28</v>
      </c>
      <c r="K58">
        <v>49</v>
      </c>
      <c r="M58" t="str">
        <f t="shared" si="0"/>
        <v>49Cr</v>
      </c>
      <c r="N58" t="s">
        <v>328</v>
      </c>
    </row>
    <row r="59" spans="1:14">
      <c r="A59" s="52" t="s">
        <v>329</v>
      </c>
      <c r="B59" s="52" t="s">
        <v>330</v>
      </c>
      <c r="C59" s="53">
        <f>1*10^7</f>
        <v>10000000</v>
      </c>
      <c r="D59" s="53">
        <v>100</v>
      </c>
      <c r="E59" s="53">
        <f>1*10^3</f>
        <v>1000</v>
      </c>
      <c r="F59" s="53">
        <f>2*10^12</f>
        <v>2000000000000</v>
      </c>
      <c r="G59" s="53">
        <f>2*10^13</f>
        <v>20000000000000</v>
      </c>
      <c r="H59" s="53">
        <f>2*10^15</f>
        <v>2000000000000000</v>
      </c>
      <c r="I59" t="str">
        <f>VLOOKUP(B59,CSP!$A$2:$B$795,2,FALSE)</f>
        <v>Cr51</v>
      </c>
      <c r="J59" s="52" t="s">
        <v>28</v>
      </c>
      <c r="K59">
        <v>51</v>
      </c>
      <c r="M59" t="str">
        <f t="shared" si="0"/>
        <v>51Cr</v>
      </c>
      <c r="N59" t="s">
        <v>330</v>
      </c>
    </row>
    <row r="60" spans="1:14">
      <c r="A60" s="52" t="s">
        <v>331</v>
      </c>
      <c r="B60" s="52" t="s">
        <v>332</v>
      </c>
      <c r="C60" s="53">
        <f>1*10^5</f>
        <v>100000</v>
      </c>
      <c r="D60" s="53">
        <v>10</v>
      </c>
      <c r="E60" s="53">
        <f>1*10^1</f>
        <v>10</v>
      </c>
      <c r="F60" s="53" t="s">
        <v>234</v>
      </c>
      <c r="G60" s="53" t="s">
        <v>234</v>
      </c>
      <c r="H60" s="53" t="s">
        <v>234</v>
      </c>
      <c r="I60" t="str">
        <f>VLOOKUP(B60,CSP!$A$2:$B$795,2,FALSE)</f>
        <v>Mn51</v>
      </c>
      <c r="J60" s="52" t="s">
        <v>29</v>
      </c>
      <c r="K60">
        <v>51</v>
      </c>
      <c r="M60" t="str">
        <f t="shared" si="0"/>
        <v>51Mn</v>
      </c>
      <c r="N60" t="s">
        <v>332</v>
      </c>
    </row>
    <row r="61" spans="1:14">
      <c r="A61" s="52" t="s">
        <v>333</v>
      </c>
      <c r="B61" s="52" t="s">
        <v>334</v>
      </c>
      <c r="C61" s="53">
        <f>1*10^5</f>
        <v>100000</v>
      </c>
      <c r="D61" s="53">
        <v>1</v>
      </c>
      <c r="E61" s="53">
        <f>1*10^1</f>
        <v>10</v>
      </c>
      <c r="F61" s="53">
        <f>2*10^10</f>
        <v>20000000000</v>
      </c>
      <c r="G61" s="53">
        <f>2*10^11</f>
        <v>200000000000</v>
      </c>
      <c r="H61" s="53">
        <f>2*10^13</f>
        <v>20000000000000</v>
      </c>
      <c r="I61" t="str">
        <f>VLOOKUP(B61,CSP!$A$2:$B$795,2,FALSE)</f>
        <v>Mn52</v>
      </c>
      <c r="J61" s="52" t="s">
        <v>29</v>
      </c>
      <c r="K61">
        <v>52</v>
      </c>
      <c r="M61" t="str">
        <f t="shared" si="0"/>
        <v>52Mn</v>
      </c>
      <c r="N61" t="s">
        <v>334</v>
      </c>
    </row>
    <row r="62" spans="1:14">
      <c r="A62" s="52" t="s">
        <v>335</v>
      </c>
      <c r="B62" s="52" t="s">
        <v>336</v>
      </c>
      <c r="C62" s="53">
        <f>1*10^5</f>
        <v>100000</v>
      </c>
      <c r="D62" s="53">
        <v>10</v>
      </c>
      <c r="E62" s="53">
        <f>1*10^1</f>
        <v>10</v>
      </c>
      <c r="F62" s="53" t="s">
        <v>234</v>
      </c>
      <c r="G62" s="53" t="s">
        <v>234</v>
      </c>
      <c r="H62" s="53" t="s">
        <v>234</v>
      </c>
      <c r="I62" t="str">
        <f>VLOOKUP(B62,CSP!$A$2:$B$795,2,FALSE)</f>
        <v>Mn52 m</v>
      </c>
      <c r="J62" s="52" t="s">
        <v>29</v>
      </c>
      <c r="K62">
        <v>52</v>
      </c>
      <c r="L62" t="s">
        <v>156</v>
      </c>
      <c r="M62" t="str">
        <f t="shared" si="0"/>
        <v>52Mn m</v>
      </c>
      <c r="N62" t="s">
        <v>336</v>
      </c>
    </row>
    <row r="63" spans="1:14">
      <c r="A63" s="52" t="s">
        <v>337</v>
      </c>
      <c r="B63" s="52" t="s">
        <v>338</v>
      </c>
      <c r="C63" s="53">
        <f>1*10^9</f>
        <v>1000000000</v>
      </c>
      <c r="D63" s="53">
        <v>100</v>
      </c>
      <c r="E63" s="53">
        <f>1*10^4</f>
        <v>10000</v>
      </c>
      <c r="F63" s="53" t="s">
        <v>234</v>
      </c>
      <c r="G63" s="53" t="s">
        <v>234</v>
      </c>
      <c r="H63" s="53" t="s">
        <v>234</v>
      </c>
      <c r="I63" t="str">
        <f>VLOOKUP(B63,CSP!$A$2:$B$795,2,FALSE)</f>
        <v>Mn53</v>
      </c>
      <c r="J63" s="52" t="s">
        <v>29</v>
      </c>
      <c r="K63">
        <v>53</v>
      </c>
      <c r="M63" t="str">
        <f t="shared" si="0"/>
        <v>53Mn</v>
      </c>
      <c r="N63" t="s">
        <v>338</v>
      </c>
    </row>
    <row r="64" spans="1:14">
      <c r="A64" s="52" t="s">
        <v>339</v>
      </c>
      <c r="B64" s="52" t="s">
        <v>340</v>
      </c>
      <c r="C64" s="53">
        <f>1*10^6</f>
        <v>1000000</v>
      </c>
      <c r="D64" s="53">
        <v>0.1</v>
      </c>
      <c r="E64" s="53">
        <f>1*10^1</f>
        <v>10</v>
      </c>
      <c r="F64" s="53">
        <f>8*10^10</f>
        <v>80000000000</v>
      </c>
      <c r="G64" s="53">
        <f>8*10^11</f>
        <v>800000000000</v>
      </c>
      <c r="H64" s="53">
        <f>8*10^13</f>
        <v>80000000000000</v>
      </c>
      <c r="I64" t="str">
        <f>VLOOKUP(B64,CSP!$A$2:$B$795,2,FALSE)</f>
        <v>Mn54</v>
      </c>
      <c r="J64" s="52" t="s">
        <v>29</v>
      </c>
      <c r="K64">
        <v>54</v>
      </c>
      <c r="M64" t="str">
        <f t="shared" si="0"/>
        <v>54Mn</v>
      </c>
      <c r="N64" t="s">
        <v>340</v>
      </c>
    </row>
    <row r="65" spans="1:14">
      <c r="A65" s="52" t="s">
        <v>341</v>
      </c>
      <c r="B65" s="52" t="s">
        <v>342</v>
      </c>
      <c r="C65" s="53">
        <f>1*10^5</f>
        <v>100000</v>
      </c>
      <c r="D65" s="53">
        <v>10</v>
      </c>
      <c r="E65" s="53">
        <f>1*10^1</f>
        <v>10</v>
      </c>
      <c r="F65" s="53">
        <f>4*10^10</f>
        <v>40000000000</v>
      </c>
      <c r="G65" s="53">
        <f>4*10^11</f>
        <v>400000000000</v>
      </c>
      <c r="H65" s="53">
        <f>4*10^13</f>
        <v>40000000000000</v>
      </c>
      <c r="I65" t="str">
        <f>VLOOKUP(B65,CSP!$A$2:$B$795,2,FALSE)</f>
        <v>Mn56</v>
      </c>
      <c r="J65" s="52" t="s">
        <v>29</v>
      </c>
      <c r="K65">
        <v>56</v>
      </c>
      <c r="M65" t="str">
        <f t="shared" si="0"/>
        <v>56Mn</v>
      </c>
      <c r="N65" t="s">
        <v>342</v>
      </c>
    </row>
    <row r="66" spans="1:14">
      <c r="A66" s="52" t="s">
        <v>343</v>
      </c>
      <c r="B66" s="52" t="s">
        <v>344</v>
      </c>
      <c r="C66" s="53">
        <f>1*10^6</f>
        <v>1000000</v>
      </c>
      <c r="D66" s="53">
        <v>10</v>
      </c>
      <c r="E66" s="53">
        <f>1*10^1</f>
        <v>10</v>
      </c>
      <c r="F66" s="53">
        <f>2*10^10</f>
        <v>20000000000</v>
      </c>
      <c r="G66" s="53">
        <f>2*10^11</f>
        <v>200000000000</v>
      </c>
      <c r="H66" s="53">
        <f>2*10^13</f>
        <v>20000000000000</v>
      </c>
      <c r="I66" t="str">
        <f>VLOOKUP(B66,CSP!$A$2:$B$795,2,FALSE)</f>
        <v>Fe52</v>
      </c>
      <c r="J66" s="52" t="s">
        <v>30</v>
      </c>
      <c r="K66">
        <v>52</v>
      </c>
      <c r="M66" t="str">
        <f t="shared" si="0"/>
        <v>52Fe</v>
      </c>
      <c r="N66" t="s">
        <v>344</v>
      </c>
    </row>
    <row r="67" spans="1:14">
      <c r="A67" s="52" t="s">
        <v>345</v>
      </c>
      <c r="B67" s="52" t="s">
        <v>346</v>
      </c>
      <c r="C67" s="53">
        <f>1*10^6</f>
        <v>1000000</v>
      </c>
      <c r="D67" s="53">
        <v>1000</v>
      </c>
      <c r="E67" s="53">
        <f>1*10^4</f>
        <v>10000</v>
      </c>
      <c r="F67" s="53">
        <f>8*10^14</f>
        <v>800000000000000</v>
      </c>
      <c r="G67" s="53">
        <f>8*10^15</f>
        <v>8000000000000000</v>
      </c>
      <c r="H67" s="53">
        <f>8*10^17</f>
        <v>8E+17</v>
      </c>
      <c r="I67" t="str">
        <f>VLOOKUP(B67,CSP!$A$2:$B$795,2,FALSE)</f>
        <v>Fe55</v>
      </c>
      <c r="J67" s="52" t="s">
        <v>30</v>
      </c>
      <c r="K67">
        <v>55</v>
      </c>
      <c r="M67" t="str">
        <f t="shared" si="0"/>
        <v>55Fe</v>
      </c>
      <c r="N67" t="s">
        <v>346</v>
      </c>
    </row>
    <row r="68" spans="1:14">
      <c r="A68" s="52" t="s">
        <v>347</v>
      </c>
      <c r="B68" s="52" t="s">
        <v>348</v>
      </c>
      <c r="C68" s="53">
        <f>1*10^6</f>
        <v>1000000</v>
      </c>
      <c r="D68" s="53">
        <v>1</v>
      </c>
      <c r="E68" s="53">
        <f>1*10^1</f>
        <v>10</v>
      </c>
      <c r="F68" s="53">
        <f>6*10^10</f>
        <v>60000000000</v>
      </c>
      <c r="G68" s="53">
        <f>6*10^11</f>
        <v>600000000000</v>
      </c>
      <c r="H68" s="53">
        <f>6*10^13</f>
        <v>60000000000000</v>
      </c>
      <c r="I68" t="str">
        <f>VLOOKUP(B68,CSP!$A$2:$B$795,2,FALSE)</f>
        <v>Fe59</v>
      </c>
      <c r="J68" s="52" t="s">
        <v>30</v>
      </c>
      <c r="K68">
        <v>59</v>
      </c>
      <c r="M68" t="str">
        <f t="shared" si="0"/>
        <v>59Fe</v>
      </c>
      <c r="N68" t="s">
        <v>348</v>
      </c>
    </row>
    <row r="69" spans="1:14">
      <c r="A69" s="52" t="s">
        <v>349</v>
      </c>
      <c r="B69" s="52" t="s">
        <v>350</v>
      </c>
      <c r="C69" s="53">
        <f>1*10^5</f>
        <v>100000</v>
      </c>
      <c r="D69" s="53" t="s">
        <v>1815</v>
      </c>
      <c r="E69" s="53" t="s">
        <v>1815</v>
      </c>
      <c r="F69" s="53">
        <f>6*10^10</f>
        <v>60000000000</v>
      </c>
      <c r="G69" s="53">
        <f>6*10^11</f>
        <v>600000000000</v>
      </c>
      <c r="H69" s="53">
        <f>6*10^13</f>
        <v>60000000000000</v>
      </c>
      <c r="I69" t="str">
        <f>VLOOKUP(B69,CSP!$A$2:$B$795,2,FALSE)</f>
        <v>Fe60</v>
      </c>
      <c r="J69" s="52" t="s">
        <v>30</v>
      </c>
      <c r="K69">
        <v>60</v>
      </c>
      <c r="M69" t="str">
        <f t="shared" si="0"/>
        <v>60Fe</v>
      </c>
      <c r="N69" t="s">
        <v>350</v>
      </c>
    </row>
    <row r="70" spans="1:14">
      <c r="A70" s="52" t="s">
        <v>351</v>
      </c>
      <c r="B70" s="52" t="s">
        <v>352</v>
      </c>
      <c r="C70" s="53">
        <f>1*10^6</f>
        <v>1000000</v>
      </c>
      <c r="D70" s="53">
        <v>10</v>
      </c>
      <c r="E70" s="53">
        <f>1*10^1</f>
        <v>10</v>
      </c>
      <c r="F70" s="53">
        <f>3*10^10</f>
        <v>30000000000</v>
      </c>
      <c r="G70" s="53">
        <f>3*10^11</f>
        <v>300000000000</v>
      </c>
      <c r="H70" s="53">
        <f>3*10^13</f>
        <v>30000000000000</v>
      </c>
      <c r="I70" t="str">
        <f>VLOOKUP(B70,CSP!$A$2:$B$795,2,FALSE)</f>
        <v>Co55</v>
      </c>
      <c r="J70" s="52" t="s">
        <v>31</v>
      </c>
      <c r="K70">
        <v>55</v>
      </c>
      <c r="M70" t="str">
        <f t="shared" si="0"/>
        <v>55Co</v>
      </c>
      <c r="N70" t="s">
        <v>352</v>
      </c>
    </row>
    <row r="71" spans="1:14">
      <c r="A71" s="52" t="s">
        <v>353</v>
      </c>
      <c r="B71" s="52" t="s">
        <v>354</v>
      </c>
      <c r="C71" s="53">
        <f>1*10^5</f>
        <v>100000</v>
      </c>
      <c r="D71" s="53">
        <v>0.1</v>
      </c>
      <c r="E71" s="53">
        <f>1*10^1</f>
        <v>10</v>
      </c>
      <c r="F71" s="53">
        <f>2*10^10</f>
        <v>20000000000</v>
      </c>
      <c r="G71" s="53">
        <f>2*10^11</f>
        <v>200000000000</v>
      </c>
      <c r="H71" s="53">
        <f>2*10^13</f>
        <v>20000000000000</v>
      </c>
      <c r="I71" t="str">
        <f>VLOOKUP(B71,CSP!$A$2:$B$795,2,FALSE)</f>
        <v>Co56</v>
      </c>
      <c r="J71" s="52" t="s">
        <v>31</v>
      </c>
      <c r="K71">
        <v>56</v>
      </c>
      <c r="M71" t="str">
        <f t="shared" si="0"/>
        <v>56Co</v>
      </c>
      <c r="N71" t="s">
        <v>354</v>
      </c>
    </row>
    <row r="72" spans="1:14">
      <c r="A72" s="52" t="s">
        <v>355</v>
      </c>
      <c r="B72" s="52" t="s">
        <v>356</v>
      </c>
      <c r="C72" s="53">
        <f>1*10^6</f>
        <v>1000000</v>
      </c>
      <c r="D72" s="53">
        <v>1</v>
      </c>
      <c r="E72" s="53">
        <f>1*10^2</f>
        <v>100</v>
      </c>
      <c r="F72" s="53">
        <f>7*10^11</f>
        <v>700000000000</v>
      </c>
      <c r="G72" s="53">
        <f>7*10^12</f>
        <v>7000000000000</v>
      </c>
      <c r="H72" s="53">
        <f>7*10^14</f>
        <v>700000000000000</v>
      </c>
      <c r="I72" t="str">
        <f>VLOOKUP(B72,CSP!$A$2:$B$795,2,FALSE)</f>
        <v>Co57</v>
      </c>
      <c r="J72" s="52" t="s">
        <v>31</v>
      </c>
      <c r="K72">
        <v>57</v>
      </c>
      <c r="M72" t="str">
        <f t="shared" ref="M72:M135" si="1">IF(L72="",CONCATENATE(K72,J72),CONCATENATE(K72,J72," ",L72))</f>
        <v>57Co</v>
      </c>
      <c r="N72" t="s">
        <v>356</v>
      </c>
    </row>
    <row r="73" spans="1:14">
      <c r="A73" s="52" t="s">
        <v>357</v>
      </c>
      <c r="B73" s="52" t="s">
        <v>358</v>
      </c>
      <c r="C73" s="53">
        <f>1*10^6</f>
        <v>1000000</v>
      </c>
      <c r="D73" s="53">
        <v>1</v>
      </c>
      <c r="E73" s="53">
        <f>1*10^1</f>
        <v>10</v>
      </c>
      <c r="F73" s="53">
        <f>7*10^10</f>
        <v>70000000000</v>
      </c>
      <c r="G73" s="53">
        <f>7*10^11</f>
        <v>700000000000</v>
      </c>
      <c r="H73" s="53">
        <f>7*10^13</f>
        <v>70000000000000</v>
      </c>
      <c r="I73" t="str">
        <f>VLOOKUP(B73,CSP!$A$2:$B$795,2,FALSE)</f>
        <v>Co58</v>
      </c>
      <c r="J73" s="52" t="s">
        <v>31</v>
      </c>
      <c r="K73">
        <v>58</v>
      </c>
      <c r="M73" t="str">
        <f t="shared" si="1"/>
        <v>58Co</v>
      </c>
      <c r="N73" t="s">
        <v>358</v>
      </c>
    </row>
    <row r="74" spans="1:14">
      <c r="A74" s="52" t="s">
        <v>1816</v>
      </c>
      <c r="B74" s="52" t="s">
        <v>360</v>
      </c>
      <c r="C74" s="53">
        <f>1*10^7</f>
        <v>10000000</v>
      </c>
      <c r="D74" s="53">
        <v>10000</v>
      </c>
      <c r="E74" s="53">
        <f>1*10^4</f>
        <v>10000</v>
      </c>
      <c r="F74" s="53">
        <f>7*10^10</f>
        <v>70000000000</v>
      </c>
      <c r="G74" s="53">
        <f>7*10^11</f>
        <v>700000000000</v>
      </c>
      <c r="H74" s="53">
        <f>7*10^13</f>
        <v>70000000000000</v>
      </c>
      <c r="I74" t="str">
        <f>VLOOKUP(B74,CSP!$A$2:$B$795,2,FALSE)</f>
        <v>Co58 m</v>
      </c>
      <c r="J74" s="52" t="s">
        <v>31</v>
      </c>
      <c r="K74">
        <v>58</v>
      </c>
      <c r="L74" t="s">
        <v>156</v>
      </c>
      <c r="M74" t="str">
        <f t="shared" si="1"/>
        <v>58Co m</v>
      </c>
      <c r="N74" t="s">
        <v>360</v>
      </c>
    </row>
    <row r="75" spans="1:14">
      <c r="A75" s="52" t="s">
        <v>361</v>
      </c>
      <c r="B75" s="52" t="s">
        <v>362</v>
      </c>
      <c r="C75" s="53">
        <f>1*10^5</f>
        <v>100000</v>
      </c>
      <c r="D75" s="53">
        <v>0.1</v>
      </c>
      <c r="E75" s="53">
        <f>1*10^1</f>
        <v>10</v>
      </c>
      <c r="F75" s="53">
        <f>3*10^10</f>
        <v>30000000000</v>
      </c>
      <c r="G75" s="53">
        <f>3*10^11</f>
        <v>300000000000</v>
      </c>
      <c r="H75" s="53">
        <f>3*10^13</f>
        <v>30000000000000</v>
      </c>
      <c r="I75" t="str">
        <f>VLOOKUP(B75,CSP!$A$2:$B$795,2,FALSE)</f>
        <v>Co60</v>
      </c>
      <c r="J75" s="52" t="s">
        <v>31</v>
      </c>
      <c r="K75">
        <v>60</v>
      </c>
      <c r="M75" t="str">
        <f t="shared" si="1"/>
        <v>60Co</v>
      </c>
      <c r="N75" t="s">
        <v>362</v>
      </c>
    </row>
    <row r="76" spans="1:14">
      <c r="A76" s="52" t="s">
        <v>1817</v>
      </c>
      <c r="B76" s="52" t="s">
        <v>364</v>
      </c>
      <c r="C76" s="53">
        <f>1*10^6</f>
        <v>1000000</v>
      </c>
      <c r="D76" s="53">
        <v>1000</v>
      </c>
      <c r="E76" s="53">
        <f>1*10^3</f>
        <v>1000</v>
      </c>
      <c r="F76" s="53" t="s">
        <v>234</v>
      </c>
      <c r="G76" s="53" t="s">
        <v>234</v>
      </c>
      <c r="H76" s="53" t="s">
        <v>234</v>
      </c>
      <c r="I76" t="str">
        <f>VLOOKUP(B76,CSP!$A$2:$B$795,2,FALSE)</f>
        <v>Co60 m</v>
      </c>
      <c r="J76" s="52" t="s">
        <v>31</v>
      </c>
      <c r="K76">
        <v>60</v>
      </c>
      <c r="L76" t="s">
        <v>156</v>
      </c>
      <c r="M76" t="str">
        <f t="shared" si="1"/>
        <v>60Co m</v>
      </c>
      <c r="N76" t="s">
        <v>364</v>
      </c>
    </row>
    <row r="77" spans="1:14">
      <c r="A77" s="52" t="s">
        <v>365</v>
      </c>
      <c r="B77" s="52" t="s">
        <v>366</v>
      </c>
      <c r="C77" s="53">
        <f>1*10^6</f>
        <v>1000000</v>
      </c>
      <c r="D77" s="53">
        <v>100</v>
      </c>
      <c r="E77" s="53">
        <f>1*10^2</f>
        <v>100</v>
      </c>
      <c r="F77" s="53" t="s">
        <v>234</v>
      </c>
      <c r="G77" s="53" t="s">
        <v>234</v>
      </c>
      <c r="H77" s="53" t="s">
        <v>234</v>
      </c>
      <c r="I77" t="str">
        <f>VLOOKUP(B77,CSP!$A$2:$B$795,2,FALSE)</f>
        <v>Co61</v>
      </c>
      <c r="J77" s="52" t="s">
        <v>31</v>
      </c>
      <c r="K77">
        <v>61</v>
      </c>
      <c r="M77" t="str">
        <f t="shared" si="1"/>
        <v>61Co</v>
      </c>
      <c r="N77" t="s">
        <v>366</v>
      </c>
    </row>
    <row r="78" spans="1:14">
      <c r="A78" s="52" t="s">
        <v>1818</v>
      </c>
      <c r="B78" s="52" t="s">
        <v>368</v>
      </c>
      <c r="C78" s="53">
        <f>1*10^5</f>
        <v>100000</v>
      </c>
      <c r="D78" s="53">
        <v>10</v>
      </c>
      <c r="E78" s="53">
        <f>1*10^1</f>
        <v>10</v>
      </c>
      <c r="F78" s="53" t="s">
        <v>234</v>
      </c>
      <c r="G78" s="53" t="s">
        <v>234</v>
      </c>
      <c r="H78" s="53" t="s">
        <v>234</v>
      </c>
      <c r="I78" t="str">
        <f>VLOOKUP(B78,CSP!$A$2:$B$795,2,FALSE)</f>
        <v>Co62 m</v>
      </c>
      <c r="J78" s="52" t="s">
        <v>31</v>
      </c>
      <c r="K78">
        <v>62</v>
      </c>
      <c r="L78" t="s">
        <v>156</v>
      </c>
      <c r="M78" t="str">
        <f t="shared" si="1"/>
        <v>62Co m</v>
      </c>
      <c r="N78" t="s">
        <v>368</v>
      </c>
    </row>
    <row r="79" spans="1:14">
      <c r="A79" s="52" t="s">
        <v>369</v>
      </c>
      <c r="B79" s="52" t="s">
        <v>370</v>
      </c>
      <c r="C79" s="53">
        <f>1*10^6</f>
        <v>1000000</v>
      </c>
      <c r="D79" s="53" t="s">
        <v>1815</v>
      </c>
      <c r="E79" s="53" t="s">
        <v>1815</v>
      </c>
      <c r="F79" s="53" t="s">
        <v>234</v>
      </c>
      <c r="G79" s="53" t="s">
        <v>234</v>
      </c>
      <c r="H79" s="53" t="s">
        <v>234</v>
      </c>
      <c r="I79" t="str">
        <f>VLOOKUP(B79,CSP!$A$2:$B$795,2,FALSE)</f>
        <v>Ni56</v>
      </c>
      <c r="J79" s="52" t="s">
        <v>32</v>
      </c>
      <c r="K79">
        <v>56</v>
      </c>
      <c r="M79" t="str">
        <f t="shared" si="1"/>
        <v>56Ni</v>
      </c>
      <c r="N79" t="s">
        <v>370</v>
      </c>
    </row>
    <row r="80" spans="1:14">
      <c r="A80" s="52" t="s">
        <v>371</v>
      </c>
      <c r="B80" s="52" t="s">
        <v>372</v>
      </c>
      <c r="C80" s="53">
        <f>1*10^6</f>
        <v>1000000</v>
      </c>
      <c r="D80" s="53" t="s">
        <v>1815</v>
      </c>
      <c r="E80" s="53" t="s">
        <v>1815</v>
      </c>
      <c r="F80" s="53" t="s">
        <v>234</v>
      </c>
      <c r="G80" s="53" t="s">
        <v>234</v>
      </c>
      <c r="H80" s="53" t="s">
        <v>234</v>
      </c>
      <c r="I80" t="str">
        <f>VLOOKUP(B80,CSP!$A$2:$B$795,2,FALSE)</f>
        <v>Ni57</v>
      </c>
      <c r="J80" s="52" t="s">
        <v>32</v>
      </c>
      <c r="K80">
        <v>57</v>
      </c>
      <c r="M80" t="str">
        <f t="shared" si="1"/>
        <v>57Ni</v>
      </c>
      <c r="N80" t="s">
        <v>372</v>
      </c>
    </row>
    <row r="81" spans="1:14">
      <c r="A81" s="52" t="s">
        <v>373</v>
      </c>
      <c r="B81" s="52" t="s">
        <v>374</v>
      </c>
      <c r="C81" s="53">
        <f>1*10^8</f>
        <v>100000000</v>
      </c>
      <c r="D81" s="53">
        <v>100</v>
      </c>
      <c r="E81" s="53">
        <f>1*10^4</f>
        <v>10000</v>
      </c>
      <c r="F81" s="53">
        <f>1*10^15</f>
        <v>1000000000000000</v>
      </c>
      <c r="G81" s="53">
        <f>1*10^16</f>
        <v>1E+16</v>
      </c>
      <c r="H81" s="53">
        <f>1*10^18</f>
        <v>1E+18</v>
      </c>
      <c r="I81" t="str">
        <f>VLOOKUP(B81,CSP!$A$2:$B$795,2,FALSE)</f>
        <v>Ni59</v>
      </c>
      <c r="J81" s="52" t="s">
        <v>32</v>
      </c>
      <c r="K81">
        <v>59</v>
      </c>
      <c r="M81" t="str">
        <f t="shared" si="1"/>
        <v>59Ni</v>
      </c>
      <c r="N81" t="s">
        <v>374</v>
      </c>
    </row>
    <row r="82" spans="1:14">
      <c r="A82" s="52" t="s">
        <v>375</v>
      </c>
      <c r="B82" s="52" t="s">
        <v>376</v>
      </c>
      <c r="C82" s="53">
        <f>1*10^8</f>
        <v>100000000</v>
      </c>
      <c r="D82" s="53">
        <v>100</v>
      </c>
      <c r="E82" s="53">
        <f>1*10^5</f>
        <v>100000</v>
      </c>
      <c r="F82" s="53">
        <f>6*10^13</f>
        <v>60000000000000</v>
      </c>
      <c r="G82" s="53">
        <f>6*10^14</f>
        <v>600000000000000</v>
      </c>
      <c r="H82" s="53">
        <f>6*10^16</f>
        <v>6E+16</v>
      </c>
      <c r="I82" t="str">
        <f>VLOOKUP(B82,CSP!$A$2:$B$795,2,FALSE)</f>
        <v>Ni63</v>
      </c>
      <c r="J82" s="52" t="s">
        <v>32</v>
      </c>
      <c r="K82">
        <v>63</v>
      </c>
      <c r="M82" t="str">
        <f t="shared" si="1"/>
        <v>63Ni</v>
      </c>
      <c r="N82" t="s">
        <v>376</v>
      </c>
    </row>
    <row r="83" spans="1:14">
      <c r="A83" s="52" t="s">
        <v>377</v>
      </c>
      <c r="B83" s="52" t="s">
        <v>378</v>
      </c>
      <c r="C83" s="53">
        <f>1*10^6</f>
        <v>1000000</v>
      </c>
      <c r="D83" s="53">
        <v>10</v>
      </c>
      <c r="E83" s="53">
        <f>1*10^1</f>
        <v>10</v>
      </c>
      <c r="F83" s="53">
        <f>1*10^11</f>
        <v>100000000000</v>
      </c>
      <c r="G83" s="53">
        <f>1*10^12</f>
        <v>1000000000000</v>
      </c>
      <c r="H83" s="53">
        <f>1*10^14</f>
        <v>100000000000000</v>
      </c>
      <c r="I83" t="str">
        <f>VLOOKUP(B83,CSP!$A$2:$B$795,2,FALSE)</f>
        <v>Ni65</v>
      </c>
      <c r="J83" s="52" t="s">
        <v>32</v>
      </c>
      <c r="K83">
        <v>65</v>
      </c>
      <c r="M83" t="str">
        <f t="shared" si="1"/>
        <v>65Ni</v>
      </c>
      <c r="N83" t="s">
        <v>378</v>
      </c>
    </row>
    <row r="84" spans="1:14">
      <c r="A84" s="52" t="s">
        <v>379</v>
      </c>
      <c r="B84" s="52" t="s">
        <v>380</v>
      </c>
      <c r="C84" s="53">
        <f>1*10^7</f>
        <v>10000000</v>
      </c>
      <c r="D84" s="53" t="s">
        <v>1815</v>
      </c>
      <c r="E84" s="53" t="s">
        <v>1815</v>
      </c>
      <c r="F84" s="53" t="s">
        <v>234</v>
      </c>
      <c r="G84" s="53" t="s">
        <v>234</v>
      </c>
      <c r="H84" s="53" t="s">
        <v>234</v>
      </c>
      <c r="I84" t="str">
        <f>VLOOKUP(B84,CSP!$A$2:$B$795,2,FALSE)</f>
        <v>Ni66</v>
      </c>
      <c r="J84" s="52" t="s">
        <v>32</v>
      </c>
      <c r="K84">
        <v>66</v>
      </c>
      <c r="M84" t="str">
        <f t="shared" si="1"/>
        <v>66Ni</v>
      </c>
      <c r="N84" t="s">
        <v>380</v>
      </c>
    </row>
    <row r="85" spans="1:14">
      <c r="A85" s="52" t="s">
        <v>381</v>
      </c>
      <c r="B85" s="52" t="s">
        <v>382</v>
      </c>
      <c r="C85" s="53">
        <f>1*10^5</f>
        <v>100000</v>
      </c>
      <c r="D85" s="53" t="s">
        <v>1815</v>
      </c>
      <c r="E85" s="53" t="s">
        <v>1815</v>
      </c>
      <c r="F85" s="53" t="s">
        <v>234</v>
      </c>
      <c r="G85" s="53" t="s">
        <v>234</v>
      </c>
      <c r="H85" s="53" t="s">
        <v>234</v>
      </c>
      <c r="I85" t="str">
        <f>VLOOKUP(B85,CSP!$A$2:$B$795,2,FALSE)</f>
        <v>Cu60</v>
      </c>
      <c r="J85" s="52" t="s">
        <v>33</v>
      </c>
      <c r="K85">
        <v>60</v>
      </c>
      <c r="M85" t="str">
        <f t="shared" si="1"/>
        <v>60Cu</v>
      </c>
      <c r="N85" t="s">
        <v>382</v>
      </c>
    </row>
    <row r="86" spans="1:14">
      <c r="A86" s="52" t="s">
        <v>383</v>
      </c>
      <c r="B86" s="52" t="s">
        <v>384</v>
      </c>
      <c r="C86" s="53">
        <f>1*10^6</f>
        <v>1000000</v>
      </c>
      <c r="D86" s="53" t="s">
        <v>1815</v>
      </c>
      <c r="E86" s="53" t="s">
        <v>1815</v>
      </c>
      <c r="F86" s="53" t="s">
        <v>234</v>
      </c>
      <c r="G86" s="53" t="s">
        <v>234</v>
      </c>
      <c r="H86" s="53" t="s">
        <v>234</v>
      </c>
      <c r="I86" t="str">
        <f>VLOOKUP(B86,CSP!$A$2:$B$795,2,FALSE)</f>
        <v>Cu61</v>
      </c>
      <c r="J86" s="52" t="s">
        <v>33</v>
      </c>
      <c r="K86">
        <v>61</v>
      </c>
      <c r="M86" t="str">
        <f t="shared" si="1"/>
        <v>61Cu</v>
      </c>
      <c r="N86" t="s">
        <v>384</v>
      </c>
    </row>
    <row r="87" spans="1:14">
      <c r="A87" s="52" t="s">
        <v>385</v>
      </c>
      <c r="B87" s="52" t="s">
        <v>386</v>
      </c>
      <c r="C87" s="53">
        <f>1*10^6</f>
        <v>1000000</v>
      </c>
      <c r="D87" s="53">
        <v>100</v>
      </c>
      <c r="E87" s="53">
        <f>1*10^2</f>
        <v>100</v>
      </c>
      <c r="F87" s="53">
        <f>3*10^11</f>
        <v>300000000000</v>
      </c>
      <c r="G87" s="53">
        <f>3*10^12</f>
        <v>3000000000000</v>
      </c>
      <c r="H87" s="53">
        <f>3*10^14</f>
        <v>300000000000000</v>
      </c>
      <c r="I87" t="str">
        <f>VLOOKUP(B87,CSP!$A$2:$B$795,2,FALSE)</f>
        <v>Cu64</v>
      </c>
      <c r="J87" s="52" t="s">
        <v>33</v>
      </c>
      <c r="K87">
        <v>64</v>
      </c>
      <c r="M87" t="str">
        <f t="shared" si="1"/>
        <v>64Cu</v>
      </c>
      <c r="N87" t="s">
        <v>386</v>
      </c>
    </row>
    <row r="88" spans="1:14">
      <c r="A88" s="52" t="s">
        <v>387</v>
      </c>
      <c r="B88" s="52" t="s">
        <v>388</v>
      </c>
      <c r="C88" s="53">
        <f>1*10^6</f>
        <v>1000000</v>
      </c>
      <c r="D88" s="53" t="s">
        <v>1815</v>
      </c>
      <c r="E88" s="53" t="s">
        <v>1815</v>
      </c>
      <c r="F88" s="53">
        <f>7*10^11</f>
        <v>700000000000</v>
      </c>
      <c r="G88" s="53">
        <f>7*10^12</f>
        <v>7000000000000</v>
      </c>
      <c r="H88" s="53">
        <f>7*10^14</f>
        <v>700000000000000</v>
      </c>
      <c r="I88" t="str">
        <f>VLOOKUP(B88,CSP!$A$2:$B$795,2,FALSE)</f>
        <v>Cu67</v>
      </c>
      <c r="J88" s="52" t="s">
        <v>33</v>
      </c>
      <c r="K88">
        <v>67</v>
      </c>
      <c r="M88" t="str">
        <f t="shared" si="1"/>
        <v>67Cu</v>
      </c>
      <c r="N88" t="s">
        <v>388</v>
      </c>
    </row>
    <row r="89" spans="1:14">
      <c r="A89" s="52" t="s">
        <v>389</v>
      </c>
      <c r="B89" s="52" t="s">
        <v>390</v>
      </c>
      <c r="C89" s="53">
        <f>1*10^6</f>
        <v>1000000</v>
      </c>
      <c r="D89" s="53" t="s">
        <v>1815</v>
      </c>
      <c r="E89" s="53" t="s">
        <v>1815</v>
      </c>
      <c r="F89" s="53" t="s">
        <v>234</v>
      </c>
      <c r="G89" s="53" t="s">
        <v>234</v>
      </c>
      <c r="H89" s="53" t="s">
        <v>234</v>
      </c>
      <c r="I89" t="str">
        <f>VLOOKUP(B89,CSP!$A$2:$B$795,2,FALSE)</f>
        <v>Zn62</v>
      </c>
      <c r="J89" s="52" t="s">
        <v>34</v>
      </c>
      <c r="K89">
        <v>62</v>
      </c>
      <c r="M89" t="str">
        <f t="shared" si="1"/>
        <v>62Zn</v>
      </c>
      <c r="N89" t="s">
        <v>390</v>
      </c>
    </row>
    <row r="90" spans="1:14">
      <c r="A90" s="52" t="s">
        <v>391</v>
      </c>
      <c r="B90" s="52" t="s">
        <v>392</v>
      </c>
      <c r="C90" s="53">
        <f>1*10^5</f>
        <v>100000</v>
      </c>
      <c r="D90" s="53" t="s">
        <v>1815</v>
      </c>
      <c r="E90" s="53" t="s">
        <v>1815</v>
      </c>
      <c r="F90" s="53" t="s">
        <v>234</v>
      </c>
      <c r="G90" s="53" t="s">
        <v>234</v>
      </c>
      <c r="H90" s="53" t="s">
        <v>234</v>
      </c>
      <c r="I90" t="str">
        <f>VLOOKUP(B90,CSP!$A$2:$B$795,2,FALSE)</f>
        <v>Zn63</v>
      </c>
      <c r="J90" s="52" t="s">
        <v>34</v>
      </c>
      <c r="K90">
        <v>63</v>
      </c>
      <c r="M90" t="str">
        <f t="shared" si="1"/>
        <v>63Zn</v>
      </c>
      <c r="N90" t="s">
        <v>392</v>
      </c>
    </row>
    <row r="91" spans="1:14">
      <c r="A91" s="52" t="s">
        <v>393</v>
      </c>
      <c r="B91" s="52" t="s">
        <v>394</v>
      </c>
      <c r="C91" s="53">
        <f>1*10^6</f>
        <v>1000000</v>
      </c>
      <c r="D91" s="53">
        <v>0.1</v>
      </c>
      <c r="E91" s="53">
        <f>1*10^1</f>
        <v>10</v>
      </c>
      <c r="F91" s="53">
        <f>1*10^11</f>
        <v>100000000000</v>
      </c>
      <c r="G91" s="53">
        <f>1*10^12</f>
        <v>1000000000000</v>
      </c>
      <c r="H91" s="53">
        <f>1*10^14</f>
        <v>100000000000000</v>
      </c>
      <c r="I91" t="str">
        <f>VLOOKUP(B91,CSP!$A$2:$B$795,2,FALSE)</f>
        <v>Zn65</v>
      </c>
      <c r="J91" s="52" t="s">
        <v>34</v>
      </c>
      <c r="K91">
        <v>65</v>
      </c>
      <c r="M91" t="str">
        <f t="shared" si="1"/>
        <v>65Zn</v>
      </c>
      <c r="N91" t="s">
        <v>394</v>
      </c>
    </row>
    <row r="92" spans="1:14">
      <c r="A92" s="52" t="s">
        <v>395</v>
      </c>
      <c r="B92" s="52" t="s">
        <v>396</v>
      </c>
      <c r="C92" s="53">
        <f>1*10^6</f>
        <v>1000000</v>
      </c>
      <c r="D92" s="53">
        <v>1000</v>
      </c>
      <c r="E92" s="53">
        <f>1*10^4</f>
        <v>10000</v>
      </c>
      <c r="F92" s="53">
        <f>3*10^13</f>
        <v>30000000000000</v>
      </c>
      <c r="G92" s="53">
        <f>3*10^14</f>
        <v>300000000000000</v>
      </c>
      <c r="H92" s="53">
        <f>3*10^16</f>
        <v>3E+16</v>
      </c>
      <c r="I92" t="str">
        <f>VLOOKUP(B92,CSP!$A$2:$B$795,2,FALSE)</f>
        <v>Zn69</v>
      </c>
      <c r="J92" s="52" t="s">
        <v>34</v>
      </c>
      <c r="K92">
        <v>69</v>
      </c>
      <c r="M92" t="str">
        <f t="shared" si="1"/>
        <v>69Zn</v>
      </c>
      <c r="N92" t="s">
        <v>396</v>
      </c>
    </row>
    <row r="93" spans="1:14">
      <c r="A93" s="52" t="s">
        <v>1819</v>
      </c>
      <c r="B93" s="52" t="s">
        <v>398</v>
      </c>
      <c r="C93" s="53">
        <f>1*10^6</f>
        <v>1000000</v>
      </c>
      <c r="D93" s="53">
        <v>10</v>
      </c>
      <c r="E93" s="53">
        <f>1*10^2</f>
        <v>100</v>
      </c>
      <c r="F93" s="53">
        <f>2*10^11</f>
        <v>200000000000</v>
      </c>
      <c r="G93" s="53">
        <f>2*10^12</f>
        <v>2000000000000</v>
      </c>
      <c r="H93" s="53">
        <f>2*10^14</f>
        <v>200000000000000</v>
      </c>
      <c r="I93" t="str">
        <f>VLOOKUP(B93,CSP!$A$2:$B$795,2,FALSE)</f>
        <v>Zn69 m</v>
      </c>
      <c r="J93" s="52" t="s">
        <v>34</v>
      </c>
      <c r="K93">
        <v>69</v>
      </c>
      <c r="L93" t="s">
        <v>156</v>
      </c>
      <c r="M93" t="str">
        <f t="shared" si="1"/>
        <v>69Zn m</v>
      </c>
      <c r="N93" t="s">
        <v>398</v>
      </c>
    </row>
    <row r="94" spans="1:14">
      <c r="A94" s="52" t="s">
        <v>1820</v>
      </c>
      <c r="B94" s="52" t="s">
        <v>400</v>
      </c>
      <c r="C94" s="53">
        <f>1*10^6</f>
        <v>1000000</v>
      </c>
      <c r="D94" s="53" t="s">
        <v>1815</v>
      </c>
      <c r="E94" s="53" t="s">
        <v>1815</v>
      </c>
      <c r="F94" s="53" t="s">
        <v>234</v>
      </c>
      <c r="G94" s="53" t="s">
        <v>234</v>
      </c>
      <c r="H94" s="53" t="s">
        <v>234</v>
      </c>
      <c r="I94" t="str">
        <f>VLOOKUP(B94,CSP!$A$2:$B$795,2,FALSE)</f>
        <v>Zn71 m</v>
      </c>
      <c r="J94" s="52" t="s">
        <v>34</v>
      </c>
      <c r="K94">
        <v>71</v>
      </c>
      <c r="L94" t="s">
        <v>156</v>
      </c>
      <c r="M94" t="str">
        <f t="shared" si="1"/>
        <v>71Zn m</v>
      </c>
      <c r="N94" t="s">
        <v>400</v>
      </c>
    </row>
    <row r="95" spans="1:14">
      <c r="A95" s="52" t="s">
        <v>401</v>
      </c>
      <c r="B95" s="52" t="s">
        <v>402</v>
      </c>
      <c r="C95" s="53">
        <f>1*10^6</f>
        <v>1000000</v>
      </c>
      <c r="D95" s="53" t="s">
        <v>1815</v>
      </c>
      <c r="E95" s="53" t="s">
        <v>1815</v>
      </c>
      <c r="F95" s="53" t="s">
        <v>234</v>
      </c>
      <c r="G95" s="53" t="s">
        <v>234</v>
      </c>
      <c r="H95" s="53" t="s">
        <v>234</v>
      </c>
      <c r="I95" t="str">
        <f>VLOOKUP(B95,CSP!$A$2:$B$795,2,FALSE)</f>
        <v>Zn72</v>
      </c>
      <c r="J95" s="52" t="s">
        <v>34</v>
      </c>
      <c r="K95">
        <v>72</v>
      </c>
      <c r="M95" t="str">
        <f t="shared" si="1"/>
        <v>72Zn</v>
      </c>
      <c r="N95" t="s">
        <v>402</v>
      </c>
    </row>
    <row r="96" spans="1:14">
      <c r="A96" s="52" t="s">
        <v>403</v>
      </c>
      <c r="B96" s="52" t="s">
        <v>404</v>
      </c>
      <c r="C96" s="53">
        <f>1*10^5</f>
        <v>100000</v>
      </c>
      <c r="D96" s="53" t="s">
        <v>1815</v>
      </c>
      <c r="E96" s="53" t="s">
        <v>1815</v>
      </c>
      <c r="F96" s="53" t="s">
        <v>234</v>
      </c>
      <c r="G96" s="53" t="s">
        <v>234</v>
      </c>
      <c r="H96" s="53" t="s">
        <v>234</v>
      </c>
      <c r="I96" t="str">
        <f>VLOOKUP(B96,CSP!$A$2:$B$795,2,FALSE)</f>
        <v>Ga65</v>
      </c>
      <c r="J96" s="52" t="s">
        <v>35</v>
      </c>
      <c r="K96">
        <v>65</v>
      </c>
      <c r="M96" t="str">
        <f t="shared" si="1"/>
        <v>65Ga</v>
      </c>
      <c r="N96" t="s">
        <v>404</v>
      </c>
    </row>
    <row r="97" spans="1:14">
      <c r="A97" s="52" t="s">
        <v>405</v>
      </c>
      <c r="B97" s="52" t="s">
        <v>406</v>
      </c>
      <c r="C97" s="53">
        <f>1*10^5</f>
        <v>100000</v>
      </c>
      <c r="D97" s="53" t="s">
        <v>1815</v>
      </c>
      <c r="E97" s="53" t="s">
        <v>1815</v>
      </c>
      <c r="F97" s="53" t="s">
        <v>234</v>
      </c>
      <c r="G97" s="53" t="s">
        <v>234</v>
      </c>
      <c r="H97" s="53" t="s">
        <v>234</v>
      </c>
      <c r="I97" t="str">
        <f>VLOOKUP(B97,CSP!$A$2:$B$795,2,FALSE)</f>
        <v>Ga66</v>
      </c>
      <c r="J97" s="52" t="s">
        <v>35</v>
      </c>
      <c r="K97">
        <v>66</v>
      </c>
      <c r="M97" t="str">
        <f t="shared" si="1"/>
        <v>66Ga</v>
      </c>
      <c r="N97" t="s">
        <v>406</v>
      </c>
    </row>
    <row r="98" spans="1:14">
      <c r="A98" s="52" t="s">
        <v>407</v>
      </c>
      <c r="B98" s="52" t="s">
        <v>408</v>
      </c>
      <c r="C98" s="53">
        <f>1*10^6</f>
        <v>1000000</v>
      </c>
      <c r="D98" s="53" t="s">
        <v>1815</v>
      </c>
      <c r="E98" s="53" t="s">
        <v>1815</v>
      </c>
      <c r="F98" s="53">
        <f>5*10^11</f>
        <v>500000000000</v>
      </c>
      <c r="G98" s="53">
        <f>5*10^12</f>
        <v>5000000000000</v>
      </c>
      <c r="H98" s="53">
        <f>5*10^14</f>
        <v>500000000000000</v>
      </c>
      <c r="I98" t="str">
        <f>VLOOKUP(B98,CSP!$A$2:$B$795,2,FALSE)</f>
        <v>Ga67</v>
      </c>
      <c r="J98" s="52" t="s">
        <v>35</v>
      </c>
      <c r="K98">
        <v>67</v>
      </c>
      <c r="M98" t="str">
        <f t="shared" si="1"/>
        <v>67Ga</v>
      </c>
      <c r="N98" t="s">
        <v>408</v>
      </c>
    </row>
    <row r="99" spans="1:14">
      <c r="A99" s="52" t="s">
        <v>409</v>
      </c>
      <c r="B99" s="52" t="s">
        <v>410</v>
      </c>
      <c r="C99" s="53">
        <f>1*10^5</f>
        <v>100000</v>
      </c>
      <c r="D99" s="53" t="s">
        <v>1815</v>
      </c>
      <c r="E99" s="53" t="s">
        <v>1815</v>
      </c>
      <c r="F99" s="53">
        <f>7*10^10</f>
        <v>70000000000</v>
      </c>
      <c r="G99" s="53">
        <f>7*10^11</f>
        <v>700000000000</v>
      </c>
      <c r="H99" s="53">
        <f>7*10^13</f>
        <v>70000000000000</v>
      </c>
      <c r="I99" t="str">
        <f>VLOOKUP(B99,CSP!$A$2:$B$795,2,FALSE)</f>
        <v>Ga68</v>
      </c>
      <c r="J99" s="52" t="s">
        <v>35</v>
      </c>
      <c r="K99">
        <v>68</v>
      </c>
      <c r="M99" t="str">
        <f t="shared" si="1"/>
        <v>68Ga</v>
      </c>
      <c r="N99" t="s">
        <v>410</v>
      </c>
    </row>
    <row r="100" spans="1:14">
      <c r="A100" s="52" t="s">
        <v>411</v>
      </c>
      <c r="B100" s="52" t="s">
        <v>412</v>
      </c>
      <c r="C100" s="53">
        <f>1*10^6</f>
        <v>1000000</v>
      </c>
      <c r="D100" s="53" t="s">
        <v>1815</v>
      </c>
      <c r="E100" s="53" t="s">
        <v>1815</v>
      </c>
      <c r="F100" s="53" t="s">
        <v>234</v>
      </c>
      <c r="G100" s="53" t="s">
        <v>234</v>
      </c>
      <c r="H100" s="53" t="s">
        <v>234</v>
      </c>
      <c r="I100" t="str">
        <f>VLOOKUP(B100,CSP!$A$2:$B$795,2,FALSE)</f>
        <v>Ga70</v>
      </c>
      <c r="J100" s="52" t="s">
        <v>35</v>
      </c>
      <c r="K100">
        <v>70</v>
      </c>
      <c r="M100" t="str">
        <f t="shared" si="1"/>
        <v>70Ga</v>
      </c>
      <c r="N100" t="s">
        <v>412</v>
      </c>
    </row>
    <row r="101" spans="1:14">
      <c r="A101" s="52" t="s">
        <v>413</v>
      </c>
      <c r="B101" s="52" t="s">
        <v>414</v>
      </c>
      <c r="C101" s="53">
        <f>1*10^5</f>
        <v>100000</v>
      </c>
      <c r="D101" s="53">
        <v>10</v>
      </c>
      <c r="E101" s="53">
        <f>1*10^1</f>
        <v>10</v>
      </c>
      <c r="F101" s="53">
        <f>3*10^10</f>
        <v>30000000000</v>
      </c>
      <c r="G101" s="53">
        <f>3*10^11</f>
        <v>300000000000</v>
      </c>
      <c r="H101" s="53">
        <f>3*10^13</f>
        <v>30000000000000</v>
      </c>
      <c r="I101" t="str">
        <f>VLOOKUP(B101,CSP!$A$2:$B$795,2,FALSE)</f>
        <v>Ga72</v>
      </c>
      <c r="J101" s="52" t="s">
        <v>35</v>
      </c>
      <c r="K101">
        <v>72</v>
      </c>
      <c r="M101" t="str">
        <f t="shared" si="1"/>
        <v>72Ga</v>
      </c>
      <c r="N101" t="s">
        <v>414</v>
      </c>
    </row>
    <row r="102" spans="1:14">
      <c r="A102" s="52" t="s">
        <v>415</v>
      </c>
      <c r="B102" s="52" t="s">
        <v>416</v>
      </c>
      <c r="C102" s="53">
        <f>1*10^6</f>
        <v>1000000</v>
      </c>
      <c r="D102" s="53" t="s">
        <v>1815</v>
      </c>
      <c r="E102" s="53" t="s">
        <v>1815</v>
      </c>
      <c r="F102" s="53" t="s">
        <v>234</v>
      </c>
      <c r="G102" s="53" t="s">
        <v>234</v>
      </c>
      <c r="H102" s="53" t="s">
        <v>234</v>
      </c>
      <c r="I102" t="str">
        <f>VLOOKUP(B102,CSP!$A$2:$B$795,2,FALSE)</f>
        <v>Ga73</v>
      </c>
      <c r="J102" s="52" t="s">
        <v>35</v>
      </c>
      <c r="K102">
        <v>73</v>
      </c>
      <c r="M102" t="str">
        <f t="shared" si="1"/>
        <v>73Ga</v>
      </c>
      <c r="N102" t="s">
        <v>416</v>
      </c>
    </row>
    <row r="103" spans="1:14">
      <c r="A103" s="52" t="s">
        <v>417</v>
      </c>
      <c r="B103" s="52" t="s">
        <v>418</v>
      </c>
      <c r="C103" s="53">
        <f>1*10^6</f>
        <v>1000000</v>
      </c>
      <c r="D103" s="53" t="s">
        <v>1815</v>
      </c>
      <c r="E103" s="53" t="s">
        <v>1815</v>
      </c>
      <c r="F103" s="53" t="s">
        <v>234</v>
      </c>
      <c r="G103" s="53" t="s">
        <v>234</v>
      </c>
      <c r="H103" s="53" t="s">
        <v>234</v>
      </c>
      <c r="I103" t="str">
        <f>VLOOKUP(B103,CSP!$A$2:$B$795,2,FALSE)</f>
        <v>Ge66</v>
      </c>
      <c r="J103" s="52" t="s">
        <v>36</v>
      </c>
      <c r="K103">
        <v>66</v>
      </c>
      <c r="M103" t="str">
        <f t="shared" si="1"/>
        <v>66Ge</v>
      </c>
      <c r="N103" t="s">
        <v>418</v>
      </c>
    </row>
    <row r="104" spans="1:14">
      <c r="A104" s="52" t="s">
        <v>419</v>
      </c>
      <c r="B104" s="52" t="s">
        <v>420</v>
      </c>
      <c r="C104" s="53">
        <f>1*10^5</f>
        <v>100000</v>
      </c>
      <c r="D104" s="53" t="s">
        <v>1815</v>
      </c>
      <c r="E104" s="53" t="s">
        <v>1815</v>
      </c>
      <c r="F104" s="53" t="s">
        <v>234</v>
      </c>
      <c r="G104" s="53" t="s">
        <v>234</v>
      </c>
      <c r="H104" s="53" t="s">
        <v>234</v>
      </c>
      <c r="I104" t="str">
        <f>VLOOKUP(B104,CSP!$A$2:$B$795,2,FALSE)</f>
        <v>Ge67</v>
      </c>
      <c r="J104" s="52" t="s">
        <v>36</v>
      </c>
      <c r="K104">
        <v>67</v>
      </c>
      <c r="M104" t="str">
        <f t="shared" si="1"/>
        <v>67Ge</v>
      </c>
      <c r="N104" t="s">
        <v>420</v>
      </c>
    </row>
    <row r="105" spans="1:14">
      <c r="A105" s="52" t="s">
        <v>421</v>
      </c>
      <c r="B105" s="52" t="s">
        <v>422</v>
      </c>
      <c r="C105" s="53">
        <f>1*10^5</f>
        <v>100000</v>
      </c>
      <c r="D105" s="53" t="s">
        <v>1815</v>
      </c>
      <c r="E105" s="53" t="s">
        <v>1815</v>
      </c>
      <c r="F105" s="53">
        <f>7*10^10</f>
        <v>70000000000</v>
      </c>
      <c r="G105" s="53">
        <f>7*10^11</f>
        <v>700000000000</v>
      </c>
      <c r="H105" s="53">
        <f>7*10^13</f>
        <v>70000000000000</v>
      </c>
      <c r="I105" t="str">
        <f>VLOOKUP(B105,CSP!$A$2:$B$795,2,FALSE)</f>
        <v>Ge68</v>
      </c>
      <c r="J105" s="52" t="s">
        <v>36</v>
      </c>
      <c r="K105">
        <v>68</v>
      </c>
      <c r="M105" t="str">
        <f t="shared" si="1"/>
        <v>68Ge</v>
      </c>
      <c r="N105" t="s">
        <v>422</v>
      </c>
    </row>
    <row r="106" spans="1:14">
      <c r="A106" s="52" t="s">
        <v>423</v>
      </c>
      <c r="B106" s="52" t="s">
        <v>424</v>
      </c>
      <c r="C106" s="53">
        <f>1*10^6</f>
        <v>1000000</v>
      </c>
      <c r="D106" s="53" t="s">
        <v>1815</v>
      </c>
      <c r="E106" s="53" t="s">
        <v>1815</v>
      </c>
      <c r="F106" s="53" t="s">
        <v>234</v>
      </c>
      <c r="G106" s="53" t="s">
        <v>234</v>
      </c>
      <c r="H106" s="53" t="s">
        <v>234</v>
      </c>
      <c r="I106" t="str">
        <f>VLOOKUP(B106,CSP!$A$2:$B$795,2,FALSE)</f>
        <v>Ge69</v>
      </c>
      <c r="J106" s="52" t="s">
        <v>36</v>
      </c>
      <c r="K106">
        <v>69</v>
      </c>
      <c r="M106" t="str">
        <f t="shared" si="1"/>
        <v>69Ge</v>
      </c>
      <c r="N106" t="s">
        <v>424</v>
      </c>
    </row>
    <row r="107" spans="1:14">
      <c r="A107" s="52" t="s">
        <v>425</v>
      </c>
      <c r="B107" s="52" t="s">
        <v>426</v>
      </c>
      <c r="C107" s="53">
        <f>1*10^8</f>
        <v>100000000</v>
      </c>
      <c r="D107" s="53">
        <v>10000</v>
      </c>
      <c r="E107" s="53">
        <f>1*10^4</f>
        <v>10000</v>
      </c>
      <c r="F107" s="53">
        <f>1*10^15</f>
        <v>1000000000000000</v>
      </c>
      <c r="G107" s="53">
        <f>1*10^16</f>
        <v>1E+16</v>
      </c>
      <c r="H107" s="53">
        <f>1*10^18</f>
        <v>1E+18</v>
      </c>
      <c r="I107" t="str">
        <f>VLOOKUP(B107,CSP!$A$2:$B$795,2,FALSE)</f>
        <v>Ge71</v>
      </c>
      <c r="J107" s="52" t="s">
        <v>36</v>
      </c>
      <c r="K107">
        <v>71</v>
      </c>
      <c r="M107" t="str">
        <f t="shared" si="1"/>
        <v>71Ge</v>
      </c>
      <c r="N107" t="s">
        <v>426</v>
      </c>
    </row>
    <row r="108" spans="1:14">
      <c r="A108" s="52" t="s">
        <v>427</v>
      </c>
      <c r="B108" s="52" t="s">
        <v>428</v>
      </c>
      <c r="C108" s="53">
        <f>1*10^6</f>
        <v>1000000</v>
      </c>
      <c r="D108" s="53" t="s">
        <v>1815</v>
      </c>
      <c r="E108" s="53" t="s">
        <v>1815</v>
      </c>
      <c r="F108" s="53" t="s">
        <v>234</v>
      </c>
      <c r="G108" s="53" t="s">
        <v>234</v>
      </c>
      <c r="H108" s="53" t="s">
        <v>234</v>
      </c>
      <c r="I108" t="str">
        <f>VLOOKUP(B108,CSP!$A$2:$B$795,2,FALSE)</f>
        <v>Ge75</v>
      </c>
      <c r="J108" s="52" t="s">
        <v>36</v>
      </c>
      <c r="K108">
        <v>75</v>
      </c>
      <c r="M108" t="str">
        <f t="shared" si="1"/>
        <v>75Ge</v>
      </c>
      <c r="N108" t="s">
        <v>428</v>
      </c>
    </row>
    <row r="109" spans="1:14">
      <c r="A109" s="52" t="s">
        <v>429</v>
      </c>
      <c r="B109" s="52" t="s">
        <v>430</v>
      </c>
      <c r="C109" s="53">
        <f>1*10^5</f>
        <v>100000</v>
      </c>
      <c r="D109" s="53" t="s">
        <v>1815</v>
      </c>
      <c r="E109" s="53" t="s">
        <v>1815</v>
      </c>
      <c r="F109" s="53">
        <f>6*10^10</f>
        <v>60000000000</v>
      </c>
      <c r="G109" s="53">
        <f>6*10^11</f>
        <v>600000000000</v>
      </c>
      <c r="H109" s="53">
        <f>6*10^13</f>
        <v>60000000000000</v>
      </c>
      <c r="I109" t="str">
        <f>VLOOKUP(B109,CSP!$A$2:$B$795,2,FALSE)</f>
        <v>Ge77</v>
      </c>
      <c r="J109" s="52" t="s">
        <v>36</v>
      </c>
      <c r="K109">
        <v>77</v>
      </c>
      <c r="M109" t="str">
        <f t="shared" si="1"/>
        <v>77Ge</v>
      </c>
      <c r="N109" t="s">
        <v>430</v>
      </c>
    </row>
    <row r="110" spans="1:14">
      <c r="A110" s="52" t="s">
        <v>431</v>
      </c>
      <c r="B110" s="52" t="s">
        <v>432</v>
      </c>
      <c r="C110" s="53">
        <f>1*10^6</f>
        <v>1000000</v>
      </c>
      <c r="D110" s="53" t="s">
        <v>1815</v>
      </c>
      <c r="E110" s="53" t="s">
        <v>1815</v>
      </c>
      <c r="F110" s="53" t="s">
        <v>234</v>
      </c>
      <c r="G110" s="53" t="s">
        <v>234</v>
      </c>
      <c r="H110" s="53" t="s">
        <v>234</v>
      </c>
      <c r="I110" t="str">
        <f>VLOOKUP(B110,CSP!$A$2:$B$795,2,FALSE)</f>
        <v>Ge78</v>
      </c>
      <c r="J110" s="52" t="s">
        <v>36</v>
      </c>
      <c r="K110">
        <v>78</v>
      </c>
      <c r="M110" t="str">
        <f t="shared" si="1"/>
        <v>78Ge</v>
      </c>
      <c r="N110" t="s">
        <v>432</v>
      </c>
    </row>
    <row r="111" spans="1:14">
      <c r="A111" s="52" t="s">
        <v>433</v>
      </c>
      <c r="B111" s="52" t="s">
        <v>434</v>
      </c>
      <c r="C111" s="53">
        <f>1*10^5</f>
        <v>100000</v>
      </c>
      <c r="D111" s="53" t="s">
        <v>1815</v>
      </c>
      <c r="E111" s="53" t="s">
        <v>1815</v>
      </c>
      <c r="F111" s="53" t="s">
        <v>234</v>
      </c>
      <c r="G111" s="53" t="s">
        <v>234</v>
      </c>
      <c r="H111" s="53" t="s">
        <v>234</v>
      </c>
      <c r="I111" t="str">
        <f>VLOOKUP(B111,CSP!$A$2:$B$795,2,FALSE)</f>
        <v>As69</v>
      </c>
      <c r="J111" s="52" t="s">
        <v>37</v>
      </c>
      <c r="K111">
        <v>69</v>
      </c>
      <c r="M111" t="str">
        <f t="shared" si="1"/>
        <v>69As</v>
      </c>
      <c r="N111" t="s">
        <v>434</v>
      </c>
    </row>
    <row r="112" spans="1:14">
      <c r="A112" s="52" t="s">
        <v>435</v>
      </c>
      <c r="B112" s="52" t="s">
        <v>436</v>
      </c>
      <c r="C112" s="53">
        <f>1*10^5</f>
        <v>100000</v>
      </c>
      <c r="D112" s="53" t="s">
        <v>1815</v>
      </c>
      <c r="E112" s="53" t="s">
        <v>1815</v>
      </c>
      <c r="F112" s="53" t="s">
        <v>234</v>
      </c>
      <c r="G112" s="53" t="s">
        <v>234</v>
      </c>
      <c r="H112" s="53" t="s">
        <v>234</v>
      </c>
      <c r="I112" t="str">
        <f>VLOOKUP(B112,CSP!$A$2:$B$795,2,FALSE)</f>
        <v>As70</v>
      </c>
      <c r="J112" s="52" t="s">
        <v>37</v>
      </c>
      <c r="K112">
        <v>70</v>
      </c>
      <c r="M112" t="str">
        <f t="shared" si="1"/>
        <v>70As</v>
      </c>
      <c r="N112" t="s">
        <v>436</v>
      </c>
    </row>
    <row r="113" spans="1:14">
      <c r="A113" s="52" t="s">
        <v>437</v>
      </c>
      <c r="B113" s="52" t="s">
        <v>438</v>
      </c>
      <c r="C113" s="53">
        <f>1*10^6</f>
        <v>1000000</v>
      </c>
      <c r="D113" s="53" t="s">
        <v>1815</v>
      </c>
      <c r="E113" s="53" t="s">
        <v>1815</v>
      </c>
      <c r="F113" s="53" t="s">
        <v>234</v>
      </c>
      <c r="G113" s="53" t="s">
        <v>234</v>
      </c>
      <c r="H113" s="53" t="s">
        <v>234</v>
      </c>
      <c r="I113" t="str">
        <f>VLOOKUP(B113,CSP!$A$2:$B$795,2,FALSE)</f>
        <v>As71</v>
      </c>
      <c r="J113" s="52" t="s">
        <v>37</v>
      </c>
      <c r="K113">
        <v>71</v>
      </c>
      <c r="M113" t="str">
        <f t="shared" si="1"/>
        <v>71As</v>
      </c>
      <c r="N113" t="s">
        <v>438</v>
      </c>
    </row>
    <row r="114" spans="1:14">
      <c r="A114" s="52" t="s">
        <v>439</v>
      </c>
      <c r="B114" s="52" t="s">
        <v>440</v>
      </c>
      <c r="C114" s="53">
        <f>1*10^5</f>
        <v>100000</v>
      </c>
      <c r="D114" s="53" t="s">
        <v>1815</v>
      </c>
      <c r="E114" s="53" t="s">
        <v>1815</v>
      </c>
      <c r="F114" s="53">
        <f>4*10^10</f>
        <v>40000000000</v>
      </c>
      <c r="G114" s="53">
        <f>4*10^11</f>
        <v>400000000000</v>
      </c>
      <c r="H114" s="53">
        <f>4*10^13</f>
        <v>40000000000000</v>
      </c>
      <c r="I114" t="str">
        <f>VLOOKUP(B114,CSP!$A$2:$B$795,2,FALSE)</f>
        <v>As72</v>
      </c>
      <c r="J114" s="52" t="s">
        <v>37</v>
      </c>
      <c r="K114">
        <v>72</v>
      </c>
      <c r="M114" t="str">
        <f t="shared" si="1"/>
        <v>72As</v>
      </c>
      <c r="N114" t="s">
        <v>440</v>
      </c>
    </row>
    <row r="115" spans="1:14">
      <c r="A115" s="52" t="s">
        <v>441</v>
      </c>
      <c r="B115" s="52" t="s">
        <v>442</v>
      </c>
      <c r="C115" s="53">
        <f>1*10^7</f>
        <v>10000000</v>
      </c>
      <c r="D115" s="53">
        <v>1000</v>
      </c>
      <c r="E115" s="53">
        <f>1*10^3</f>
        <v>1000</v>
      </c>
      <c r="F115" s="53">
        <f>4*10^13</f>
        <v>40000000000000</v>
      </c>
      <c r="G115" s="53">
        <f>4*10^14</f>
        <v>400000000000000</v>
      </c>
      <c r="H115" s="53">
        <f>4*10^16</f>
        <v>4E+16</v>
      </c>
      <c r="I115" t="str">
        <f>VLOOKUP(B115,CSP!$A$2:$B$795,2,FALSE)</f>
        <v>As73</v>
      </c>
      <c r="J115" s="52" t="s">
        <v>37</v>
      </c>
      <c r="K115">
        <v>73</v>
      </c>
      <c r="M115" t="str">
        <f t="shared" si="1"/>
        <v>73As</v>
      </c>
      <c r="N115" t="s">
        <v>442</v>
      </c>
    </row>
    <row r="116" spans="1:14">
      <c r="A116" s="52" t="s">
        <v>443</v>
      </c>
      <c r="B116" s="52" t="s">
        <v>444</v>
      </c>
      <c r="C116" s="53">
        <f>1*10^6</f>
        <v>1000000</v>
      </c>
      <c r="D116" s="53">
        <v>10</v>
      </c>
      <c r="E116" s="53">
        <f>1*10^1</f>
        <v>10</v>
      </c>
      <c r="F116" s="53">
        <f>9*10^10</f>
        <v>90000000000</v>
      </c>
      <c r="G116" s="53">
        <f>9*10^11</f>
        <v>900000000000</v>
      </c>
      <c r="H116" s="53">
        <f>9*10^13</f>
        <v>90000000000000</v>
      </c>
      <c r="I116" t="str">
        <f>VLOOKUP(B116,CSP!$A$2:$B$795,2,FALSE)</f>
        <v>As74</v>
      </c>
      <c r="J116" s="52" t="s">
        <v>37</v>
      </c>
      <c r="K116">
        <v>74</v>
      </c>
      <c r="M116" t="str">
        <f t="shared" si="1"/>
        <v>74As</v>
      </c>
      <c r="N116" t="s">
        <v>444</v>
      </c>
    </row>
    <row r="117" spans="1:14">
      <c r="A117" s="52" t="s">
        <v>445</v>
      </c>
      <c r="B117" s="52" t="s">
        <v>446</v>
      </c>
      <c r="C117" s="53">
        <f>1*10^5</f>
        <v>100000</v>
      </c>
      <c r="D117" s="53">
        <v>10</v>
      </c>
      <c r="E117" s="53">
        <f>1*10^2</f>
        <v>100</v>
      </c>
      <c r="F117" s="53">
        <f>2*10^11</f>
        <v>200000000000</v>
      </c>
      <c r="G117" s="53">
        <f>2*10^12</f>
        <v>2000000000000</v>
      </c>
      <c r="H117" s="53">
        <f>2*10^14</f>
        <v>200000000000000</v>
      </c>
      <c r="I117" t="str">
        <f>VLOOKUP(B117,CSP!$A$2:$B$795,2,FALSE)</f>
        <v>As76</v>
      </c>
      <c r="J117" s="52" t="s">
        <v>37</v>
      </c>
      <c r="K117">
        <v>76</v>
      </c>
      <c r="M117" t="str">
        <f t="shared" si="1"/>
        <v>76As</v>
      </c>
      <c r="N117" t="s">
        <v>446</v>
      </c>
    </row>
    <row r="118" spans="1:14">
      <c r="A118" s="52" t="s">
        <v>447</v>
      </c>
      <c r="B118" s="52" t="s">
        <v>448</v>
      </c>
      <c r="C118" s="53">
        <f>1*10^6</f>
        <v>1000000</v>
      </c>
      <c r="D118" s="53">
        <v>1000</v>
      </c>
      <c r="E118" s="53">
        <f>1*10^3</f>
        <v>1000</v>
      </c>
      <c r="F118" s="53">
        <f>8*10^12</f>
        <v>8000000000000</v>
      </c>
      <c r="G118" s="53">
        <f>8*10^13</f>
        <v>80000000000000</v>
      </c>
      <c r="H118" s="53">
        <f>8*10^15</f>
        <v>8000000000000000</v>
      </c>
      <c r="I118" t="str">
        <f>VLOOKUP(B118,CSP!$A$2:$B$795,2,FALSE)</f>
        <v>As77</v>
      </c>
      <c r="J118" s="52" t="s">
        <v>37</v>
      </c>
      <c r="K118">
        <v>77</v>
      </c>
      <c r="M118" t="str">
        <f t="shared" si="1"/>
        <v>77As</v>
      </c>
      <c r="N118" t="s">
        <v>448</v>
      </c>
    </row>
    <row r="119" spans="1:14">
      <c r="A119" s="52" t="s">
        <v>449</v>
      </c>
      <c r="B119" s="52" t="s">
        <v>450</v>
      </c>
      <c r="C119" s="53">
        <f>1*10^5</f>
        <v>100000</v>
      </c>
      <c r="D119" s="53" t="s">
        <v>1815</v>
      </c>
      <c r="E119" s="53" t="s">
        <v>1815</v>
      </c>
      <c r="F119" s="53" t="s">
        <v>234</v>
      </c>
      <c r="G119" s="53" t="s">
        <v>234</v>
      </c>
      <c r="H119" s="53" t="s">
        <v>234</v>
      </c>
      <c r="I119" t="str">
        <f>VLOOKUP(B119,CSP!$A$2:$B$795,2,FALSE)</f>
        <v>As78</v>
      </c>
      <c r="J119" s="52" t="s">
        <v>37</v>
      </c>
      <c r="K119">
        <v>78</v>
      </c>
      <c r="M119" t="str">
        <f t="shared" si="1"/>
        <v>78As</v>
      </c>
      <c r="N119" t="s">
        <v>450</v>
      </c>
    </row>
    <row r="120" spans="1:14">
      <c r="A120" s="52" t="s">
        <v>451</v>
      </c>
      <c r="B120" s="52" t="s">
        <v>452</v>
      </c>
      <c r="C120" s="53">
        <f>1*10^6</f>
        <v>1000000</v>
      </c>
      <c r="D120" s="53" t="s">
        <v>1815</v>
      </c>
      <c r="E120" s="53" t="s">
        <v>1815</v>
      </c>
      <c r="F120" s="53" t="s">
        <v>234</v>
      </c>
      <c r="G120" s="53" t="s">
        <v>234</v>
      </c>
      <c r="H120" s="53" t="s">
        <v>234</v>
      </c>
      <c r="I120" t="str">
        <f>VLOOKUP(B120,CSP!$A$2:$B$795,2,FALSE)</f>
        <v>Se70</v>
      </c>
      <c r="J120" s="52" t="s">
        <v>38</v>
      </c>
      <c r="K120">
        <v>70</v>
      </c>
      <c r="M120" t="str">
        <f t="shared" si="1"/>
        <v>70Se</v>
      </c>
      <c r="N120" t="s">
        <v>452</v>
      </c>
    </row>
    <row r="121" spans="1:14">
      <c r="A121" s="52" t="s">
        <v>453</v>
      </c>
      <c r="B121" s="52" t="s">
        <v>454</v>
      </c>
      <c r="C121" s="53">
        <f>1*10^6</f>
        <v>1000000</v>
      </c>
      <c r="D121" s="53" t="s">
        <v>1815</v>
      </c>
      <c r="E121" s="53" t="s">
        <v>1815</v>
      </c>
      <c r="F121" s="53" t="s">
        <v>234</v>
      </c>
      <c r="G121" s="53" t="s">
        <v>234</v>
      </c>
      <c r="H121" s="53" t="s">
        <v>234</v>
      </c>
      <c r="I121" t="str">
        <f>VLOOKUP(B121,CSP!$A$2:$B$795,2,FALSE)</f>
        <v>Se73</v>
      </c>
      <c r="J121" s="52" t="s">
        <v>38</v>
      </c>
      <c r="K121">
        <v>73</v>
      </c>
      <c r="M121" t="str">
        <f t="shared" si="1"/>
        <v>73Se</v>
      </c>
      <c r="N121" t="s">
        <v>454</v>
      </c>
    </row>
    <row r="122" spans="1:14">
      <c r="A122" s="52" t="s">
        <v>1821</v>
      </c>
      <c r="B122" s="52" t="s">
        <v>456</v>
      </c>
      <c r="C122" s="53">
        <f>1*10^6</f>
        <v>1000000</v>
      </c>
      <c r="D122" s="53" t="s">
        <v>1815</v>
      </c>
      <c r="E122" s="53" t="s">
        <v>1815</v>
      </c>
      <c r="F122" s="53" t="s">
        <v>234</v>
      </c>
      <c r="G122" s="53" t="s">
        <v>234</v>
      </c>
      <c r="H122" s="53" t="s">
        <v>234</v>
      </c>
      <c r="I122" t="str">
        <f>VLOOKUP(B122,CSP!$A$2:$B$795,2,FALSE)</f>
        <v>Se73 m</v>
      </c>
      <c r="J122" s="52" t="s">
        <v>38</v>
      </c>
      <c r="K122">
        <v>73</v>
      </c>
      <c r="L122" t="s">
        <v>156</v>
      </c>
      <c r="M122" t="str">
        <f t="shared" si="1"/>
        <v>73Se m</v>
      </c>
      <c r="N122" t="s">
        <v>456</v>
      </c>
    </row>
    <row r="123" spans="1:14">
      <c r="A123" s="52" t="s">
        <v>457</v>
      </c>
      <c r="B123" s="52" t="s">
        <v>458</v>
      </c>
      <c r="C123" s="53">
        <f>1*10^6</f>
        <v>1000000</v>
      </c>
      <c r="D123" s="53">
        <v>1</v>
      </c>
      <c r="E123" s="53">
        <f>1*10^2</f>
        <v>100</v>
      </c>
      <c r="F123" s="53">
        <f>2*10^11</f>
        <v>200000000000</v>
      </c>
      <c r="G123" s="53">
        <f>2*10^12</f>
        <v>2000000000000</v>
      </c>
      <c r="H123" s="53">
        <f>2*10^14</f>
        <v>200000000000000</v>
      </c>
      <c r="I123" t="str">
        <f>VLOOKUP(B123,CSP!$A$2:$B$795,2,FALSE)</f>
        <v>Se75</v>
      </c>
      <c r="J123" s="52" t="s">
        <v>38</v>
      </c>
      <c r="K123">
        <v>75</v>
      </c>
      <c r="M123" t="str">
        <f t="shared" si="1"/>
        <v>75Se</v>
      </c>
      <c r="N123" t="s">
        <v>458</v>
      </c>
    </row>
    <row r="124" spans="1:14">
      <c r="A124" s="52" t="s">
        <v>459</v>
      </c>
      <c r="B124" s="52" t="s">
        <v>460</v>
      </c>
      <c r="C124" s="53">
        <f>1*10^7</f>
        <v>10000000</v>
      </c>
      <c r="D124" s="53" t="s">
        <v>1815</v>
      </c>
      <c r="E124" s="53" t="s">
        <v>1815</v>
      </c>
      <c r="F124" s="53">
        <f>2*10^14</f>
        <v>200000000000000</v>
      </c>
      <c r="G124" s="53">
        <f>2*10^15</f>
        <v>2000000000000000</v>
      </c>
      <c r="H124" s="53">
        <f>2*10^17</f>
        <v>2E+17</v>
      </c>
      <c r="I124" t="str">
        <f>VLOOKUP(B124,CSP!$A$2:$B$795,2,FALSE)</f>
        <v>Se79</v>
      </c>
      <c r="J124" s="52" t="s">
        <v>38</v>
      </c>
      <c r="K124">
        <v>79</v>
      </c>
      <c r="M124" t="str">
        <f t="shared" si="1"/>
        <v>79Se</v>
      </c>
      <c r="N124" t="s">
        <v>460</v>
      </c>
    </row>
    <row r="125" spans="1:14">
      <c r="A125" s="52" t="s">
        <v>461</v>
      </c>
      <c r="B125" s="52" t="s">
        <v>462</v>
      </c>
      <c r="C125" s="53">
        <f>1*10^6</f>
        <v>1000000</v>
      </c>
      <c r="D125" s="53" t="s">
        <v>1815</v>
      </c>
      <c r="E125" s="53" t="s">
        <v>1815</v>
      </c>
      <c r="F125" s="53" t="s">
        <v>234</v>
      </c>
      <c r="G125" s="53" t="s">
        <v>234</v>
      </c>
      <c r="H125" s="53" t="s">
        <v>234</v>
      </c>
      <c r="I125" t="str">
        <f>VLOOKUP(B125,CSP!$A$2:$B$795,2,FALSE)</f>
        <v>Se81</v>
      </c>
      <c r="J125" s="52" t="s">
        <v>38</v>
      </c>
      <c r="K125">
        <v>81</v>
      </c>
      <c r="M125" t="str">
        <f t="shared" si="1"/>
        <v>81Se</v>
      </c>
      <c r="N125" t="s">
        <v>462</v>
      </c>
    </row>
    <row r="126" spans="1:14">
      <c r="A126" s="52" t="s">
        <v>1822</v>
      </c>
      <c r="B126" s="52" t="s">
        <v>464</v>
      </c>
      <c r="C126" s="53">
        <f>1*10^7</f>
        <v>10000000</v>
      </c>
      <c r="D126" s="53" t="s">
        <v>1815</v>
      </c>
      <c r="E126" s="53" t="s">
        <v>1815</v>
      </c>
      <c r="F126" s="53" t="s">
        <v>234</v>
      </c>
      <c r="G126" s="53" t="s">
        <v>234</v>
      </c>
      <c r="H126" s="53" t="s">
        <v>234</v>
      </c>
      <c r="I126" t="str">
        <f>VLOOKUP(B126,CSP!$A$2:$B$795,2,FALSE)</f>
        <v>Se81 m</v>
      </c>
      <c r="J126" s="52" t="s">
        <v>38</v>
      </c>
      <c r="K126">
        <v>81</v>
      </c>
      <c r="L126" t="s">
        <v>156</v>
      </c>
      <c r="M126" t="str">
        <f t="shared" si="1"/>
        <v>81Se m</v>
      </c>
      <c r="N126" t="s">
        <v>464</v>
      </c>
    </row>
    <row r="127" spans="1:14">
      <c r="A127" s="52" t="s">
        <v>465</v>
      </c>
      <c r="B127" s="52" t="s">
        <v>466</v>
      </c>
      <c r="C127" s="53">
        <f>1*10^5</f>
        <v>100000</v>
      </c>
      <c r="D127" s="53" t="s">
        <v>1815</v>
      </c>
      <c r="E127" s="53" t="s">
        <v>1815</v>
      </c>
      <c r="F127" s="53" t="s">
        <v>234</v>
      </c>
      <c r="G127" s="53" t="s">
        <v>234</v>
      </c>
      <c r="H127" s="53" t="s">
        <v>234</v>
      </c>
      <c r="I127" t="str">
        <f>VLOOKUP(B127,CSP!$A$2:$B$795,2,FALSE)</f>
        <v>Se83</v>
      </c>
      <c r="J127" s="52" t="s">
        <v>38</v>
      </c>
      <c r="K127">
        <v>83</v>
      </c>
      <c r="M127" t="str">
        <f t="shared" si="1"/>
        <v>83Se</v>
      </c>
      <c r="N127" t="s">
        <v>466</v>
      </c>
    </row>
    <row r="128" spans="1:14">
      <c r="A128" s="52" t="s">
        <v>467</v>
      </c>
      <c r="B128" s="52" t="s">
        <v>468</v>
      </c>
      <c r="C128" s="53">
        <f>1*10^5</f>
        <v>100000</v>
      </c>
      <c r="D128" s="53" t="s">
        <v>1815</v>
      </c>
      <c r="E128" s="53" t="s">
        <v>1815</v>
      </c>
      <c r="F128" s="53" t="s">
        <v>234</v>
      </c>
      <c r="G128" s="53" t="s">
        <v>234</v>
      </c>
      <c r="H128" s="53" t="s">
        <v>234</v>
      </c>
      <c r="I128" t="str">
        <f>VLOOKUP(B128,CSP!$A$2:$B$795,2,FALSE)</f>
        <v>Br74</v>
      </c>
      <c r="J128" s="52" t="s">
        <v>39</v>
      </c>
      <c r="K128">
        <v>74</v>
      </c>
      <c r="M128" t="str">
        <f t="shared" si="1"/>
        <v>74Br</v>
      </c>
      <c r="N128" t="s">
        <v>468</v>
      </c>
    </row>
    <row r="129" spans="1:14">
      <c r="A129" s="52" t="s">
        <v>1823</v>
      </c>
      <c r="B129" s="52" t="s">
        <v>470</v>
      </c>
      <c r="C129" s="53">
        <f>1*10^5</f>
        <v>100000</v>
      </c>
      <c r="D129" s="53" t="s">
        <v>1815</v>
      </c>
      <c r="E129" s="53" t="s">
        <v>1815</v>
      </c>
      <c r="F129" s="53" t="s">
        <v>234</v>
      </c>
      <c r="G129" s="53" t="s">
        <v>234</v>
      </c>
      <c r="H129" s="53" t="s">
        <v>234</v>
      </c>
      <c r="I129" t="str">
        <f>VLOOKUP(B129,CSP!$A$2:$B$795,2,FALSE)</f>
        <v>Br74 m</v>
      </c>
      <c r="J129" s="52" t="s">
        <v>39</v>
      </c>
      <c r="K129">
        <v>74</v>
      </c>
      <c r="L129" t="s">
        <v>156</v>
      </c>
      <c r="M129" t="str">
        <f t="shared" si="1"/>
        <v>74Br m</v>
      </c>
      <c r="N129" t="s">
        <v>470</v>
      </c>
    </row>
    <row r="130" spans="1:14">
      <c r="A130" s="52" t="s">
        <v>471</v>
      </c>
      <c r="B130" s="52" t="s">
        <v>472</v>
      </c>
      <c r="C130" s="53">
        <f>1*10^6</f>
        <v>1000000</v>
      </c>
      <c r="D130" s="53" t="s">
        <v>1815</v>
      </c>
      <c r="E130" s="53" t="s">
        <v>1815</v>
      </c>
      <c r="F130" s="53" t="s">
        <v>234</v>
      </c>
      <c r="G130" s="53" t="s">
        <v>234</v>
      </c>
      <c r="H130" s="53" t="s">
        <v>234</v>
      </c>
      <c r="I130" t="str">
        <f>VLOOKUP(B130,CSP!$A$2:$B$795,2,FALSE)</f>
        <v>Br75</v>
      </c>
      <c r="J130" s="52" t="s">
        <v>39</v>
      </c>
      <c r="K130">
        <v>75</v>
      </c>
      <c r="M130" t="str">
        <f t="shared" si="1"/>
        <v>75Br</v>
      </c>
      <c r="N130" t="s">
        <v>472</v>
      </c>
    </row>
    <row r="131" spans="1:14">
      <c r="A131" s="52" t="s">
        <v>473</v>
      </c>
      <c r="B131" s="52" t="s">
        <v>474</v>
      </c>
      <c r="C131" s="53">
        <f>1*10^5</f>
        <v>100000</v>
      </c>
      <c r="D131" s="53" t="s">
        <v>1815</v>
      </c>
      <c r="E131" s="53" t="s">
        <v>1815</v>
      </c>
      <c r="F131" s="53">
        <f>3*10^10</f>
        <v>30000000000</v>
      </c>
      <c r="G131" s="53">
        <f>3*10^11</f>
        <v>300000000000</v>
      </c>
      <c r="H131" s="53">
        <f>3*10^13</f>
        <v>30000000000000</v>
      </c>
      <c r="I131" t="str">
        <f>VLOOKUP(B131,CSP!$A$2:$B$795,2,FALSE)</f>
        <v>Br76</v>
      </c>
      <c r="J131" s="52" t="s">
        <v>39</v>
      </c>
      <c r="K131">
        <v>76</v>
      </c>
      <c r="M131" t="str">
        <f t="shared" si="1"/>
        <v>76Br</v>
      </c>
      <c r="N131" t="s">
        <v>474</v>
      </c>
    </row>
    <row r="132" spans="1:14">
      <c r="A132" s="52" t="s">
        <v>475</v>
      </c>
      <c r="B132" s="52" t="s">
        <v>476</v>
      </c>
      <c r="C132" s="53">
        <f>1*10^6</f>
        <v>1000000</v>
      </c>
      <c r="D132" s="53" t="s">
        <v>1815</v>
      </c>
      <c r="E132" s="53" t="s">
        <v>1815</v>
      </c>
      <c r="F132" s="53">
        <f>2*10^11</f>
        <v>200000000000</v>
      </c>
      <c r="G132" s="53">
        <f>2*10^12</f>
        <v>2000000000000</v>
      </c>
      <c r="H132" s="53">
        <f>2*10^14</f>
        <v>200000000000000</v>
      </c>
      <c r="I132" t="str">
        <f>VLOOKUP(B132,CSP!$A$2:$B$795,2,FALSE)</f>
        <v>Br77</v>
      </c>
      <c r="J132" s="52" t="s">
        <v>39</v>
      </c>
      <c r="K132">
        <v>77</v>
      </c>
      <c r="M132" t="str">
        <f t="shared" si="1"/>
        <v>77Br</v>
      </c>
      <c r="N132" t="s">
        <v>476</v>
      </c>
    </row>
    <row r="133" spans="1:14">
      <c r="A133" s="52" t="s">
        <v>477</v>
      </c>
      <c r="B133" s="52" t="s">
        <v>478</v>
      </c>
      <c r="C133" s="53">
        <f>1*10^5</f>
        <v>100000</v>
      </c>
      <c r="D133" s="53" t="s">
        <v>1815</v>
      </c>
      <c r="E133" s="53" t="s">
        <v>1815</v>
      </c>
      <c r="F133" s="53" t="s">
        <v>234</v>
      </c>
      <c r="G133" s="53" t="s">
        <v>234</v>
      </c>
      <c r="H133" s="53" t="s">
        <v>234</v>
      </c>
      <c r="I133" t="str">
        <f>VLOOKUP(B133,CSP!$A$2:$B$795,2,FALSE)</f>
        <v>Br80</v>
      </c>
      <c r="J133" s="52" t="s">
        <v>39</v>
      </c>
      <c r="K133">
        <v>80</v>
      </c>
      <c r="M133" t="str">
        <f t="shared" si="1"/>
        <v>80Br</v>
      </c>
      <c r="N133" t="s">
        <v>478</v>
      </c>
    </row>
    <row r="134" spans="1:14">
      <c r="A134" s="52" t="s">
        <v>1824</v>
      </c>
      <c r="B134" s="52" t="s">
        <v>480</v>
      </c>
      <c r="C134" s="53">
        <f>1*10^7</f>
        <v>10000000</v>
      </c>
      <c r="D134" s="53" t="s">
        <v>1815</v>
      </c>
      <c r="E134" s="53" t="s">
        <v>1815</v>
      </c>
      <c r="F134" s="53" t="s">
        <v>234</v>
      </c>
      <c r="G134" s="53" t="s">
        <v>234</v>
      </c>
      <c r="H134" s="53" t="s">
        <v>234</v>
      </c>
      <c r="I134" t="str">
        <f>VLOOKUP(B134,CSP!$A$2:$B$795,2,FALSE)</f>
        <v>Br80 m</v>
      </c>
      <c r="J134" s="52" t="s">
        <v>39</v>
      </c>
      <c r="K134">
        <v>80</v>
      </c>
      <c r="L134" t="s">
        <v>156</v>
      </c>
      <c r="M134" t="str">
        <f t="shared" si="1"/>
        <v>80Br m</v>
      </c>
      <c r="N134" t="s">
        <v>480</v>
      </c>
    </row>
    <row r="135" spans="1:14">
      <c r="A135" s="52" t="s">
        <v>481</v>
      </c>
      <c r="B135" s="52" t="s">
        <v>482</v>
      </c>
      <c r="C135" s="53">
        <f>1*10^6</f>
        <v>1000000</v>
      </c>
      <c r="D135" s="53">
        <v>1</v>
      </c>
      <c r="E135" s="53">
        <f>1*10^1</f>
        <v>10</v>
      </c>
      <c r="F135" s="53">
        <f>3*10^10</f>
        <v>30000000000</v>
      </c>
      <c r="G135" s="53">
        <f>3*10^11</f>
        <v>300000000000</v>
      </c>
      <c r="H135" s="53">
        <f>3*10^13</f>
        <v>30000000000000</v>
      </c>
      <c r="I135" t="str">
        <f>VLOOKUP(B135,CSP!$A$2:$B$795,2,FALSE)</f>
        <v>Br82</v>
      </c>
      <c r="J135" s="52" t="s">
        <v>39</v>
      </c>
      <c r="K135">
        <v>82</v>
      </c>
      <c r="M135" t="str">
        <f t="shared" si="1"/>
        <v>82Br</v>
      </c>
      <c r="N135" t="s">
        <v>482</v>
      </c>
    </row>
    <row r="136" spans="1:14">
      <c r="A136" s="52" t="s">
        <v>483</v>
      </c>
      <c r="B136" s="52" t="s">
        <v>484</v>
      </c>
      <c r="C136" s="53">
        <f>1*10^6</f>
        <v>1000000</v>
      </c>
      <c r="D136" s="53" t="s">
        <v>1815</v>
      </c>
      <c r="E136" s="53" t="s">
        <v>1815</v>
      </c>
      <c r="F136" s="53" t="s">
        <v>234</v>
      </c>
      <c r="G136" s="53" t="s">
        <v>234</v>
      </c>
      <c r="H136" s="53" t="s">
        <v>234</v>
      </c>
      <c r="I136" t="str">
        <f>VLOOKUP(B136,CSP!$A$2:$B$795,2,FALSE)</f>
        <v>Br83</v>
      </c>
      <c r="J136" s="52" t="s">
        <v>39</v>
      </c>
      <c r="K136">
        <v>83</v>
      </c>
      <c r="M136" t="str">
        <f t="shared" ref="M136:M199" si="2">IF(L136="",CONCATENATE(K136,J136),CONCATENATE(K136,J136," ",L136))</f>
        <v>83Br</v>
      </c>
      <c r="N136" t="s">
        <v>484</v>
      </c>
    </row>
    <row r="137" spans="1:14">
      <c r="A137" s="52" t="s">
        <v>485</v>
      </c>
      <c r="B137" s="52" t="s">
        <v>486</v>
      </c>
      <c r="C137" s="53">
        <f>1*10^5</f>
        <v>100000</v>
      </c>
      <c r="D137" s="53" t="s">
        <v>1815</v>
      </c>
      <c r="E137" s="53" t="s">
        <v>1815</v>
      </c>
      <c r="F137" s="53" t="s">
        <v>234</v>
      </c>
      <c r="G137" s="53" t="s">
        <v>234</v>
      </c>
      <c r="H137" s="53" t="s">
        <v>234</v>
      </c>
      <c r="I137" t="str">
        <f>VLOOKUP(B137,CSP!$A$2:$B$795,2,FALSE)</f>
        <v>Br84</v>
      </c>
      <c r="J137" s="52" t="s">
        <v>39</v>
      </c>
      <c r="K137">
        <v>84</v>
      </c>
      <c r="M137" t="str">
        <f t="shared" si="2"/>
        <v>84Br</v>
      </c>
      <c r="N137" t="s">
        <v>486</v>
      </c>
    </row>
    <row r="138" spans="1:14">
      <c r="A138" s="52" t="s">
        <v>487</v>
      </c>
      <c r="B138" s="52" t="s">
        <v>488</v>
      </c>
      <c r="C138" s="53">
        <f>1*10^9</f>
        <v>1000000000</v>
      </c>
      <c r="D138" s="53" t="s">
        <v>1815</v>
      </c>
      <c r="E138" s="53">
        <f>1*10^2</f>
        <v>100</v>
      </c>
      <c r="F138" s="53" t="s">
        <v>234</v>
      </c>
      <c r="G138" s="53" t="s">
        <v>234</v>
      </c>
      <c r="H138" s="53" t="s">
        <v>234</v>
      </c>
      <c r="I138" t="str">
        <f>VLOOKUP(B138,CSP!$A$2:$B$795,2,FALSE)</f>
        <v>Kr74</v>
      </c>
      <c r="J138" s="52" t="s">
        <v>40</v>
      </c>
      <c r="K138">
        <v>74</v>
      </c>
      <c r="M138" t="str">
        <f t="shared" si="2"/>
        <v>74Kr</v>
      </c>
      <c r="N138" t="s">
        <v>488</v>
      </c>
    </row>
    <row r="139" spans="1:14">
      <c r="A139" s="52" t="s">
        <v>489</v>
      </c>
      <c r="B139" s="52" t="s">
        <v>490</v>
      </c>
      <c r="C139" s="53">
        <f>1*10^9</f>
        <v>1000000000</v>
      </c>
      <c r="D139" s="53" t="s">
        <v>1815</v>
      </c>
      <c r="E139" s="53">
        <f>1*10^2</f>
        <v>100</v>
      </c>
      <c r="F139" s="53" t="s">
        <v>234</v>
      </c>
      <c r="G139" s="53" t="s">
        <v>234</v>
      </c>
      <c r="H139" s="53" t="s">
        <v>234</v>
      </c>
      <c r="I139" t="str">
        <f>VLOOKUP(B139,CSP!$A$2:$B$795,2,FALSE)</f>
        <v>Kr76</v>
      </c>
      <c r="J139" s="52" t="s">
        <v>40</v>
      </c>
      <c r="K139">
        <v>76</v>
      </c>
      <c r="M139" t="str">
        <f t="shared" si="2"/>
        <v>76Kr</v>
      </c>
      <c r="N139" t="s">
        <v>490</v>
      </c>
    </row>
    <row r="140" spans="1:14">
      <c r="A140" s="52" t="s">
        <v>491</v>
      </c>
      <c r="B140" s="52" t="s">
        <v>492</v>
      </c>
      <c r="C140" s="53">
        <f>1*10^9</f>
        <v>1000000000</v>
      </c>
      <c r="D140" s="53" t="s">
        <v>1815</v>
      </c>
      <c r="E140" s="53">
        <f>1*10^2</f>
        <v>100</v>
      </c>
      <c r="F140" s="53" t="s">
        <v>234</v>
      </c>
      <c r="G140" s="53" t="s">
        <v>234</v>
      </c>
      <c r="H140" s="53" t="s">
        <v>234</v>
      </c>
      <c r="I140" t="str">
        <f>VLOOKUP(B140,CSP!$A$2:$B$795,2,FALSE)</f>
        <v>Kr77</v>
      </c>
      <c r="J140" s="52" t="s">
        <v>40</v>
      </c>
      <c r="K140">
        <v>77</v>
      </c>
      <c r="M140" t="str">
        <f t="shared" si="2"/>
        <v>77Kr</v>
      </c>
      <c r="N140" t="s">
        <v>492</v>
      </c>
    </row>
    <row r="141" spans="1:14">
      <c r="A141" s="52" t="s">
        <v>493</v>
      </c>
      <c r="B141" s="52" t="s">
        <v>494</v>
      </c>
      <c r="C141" s="53">
        <f>1*10^5</f>
        <v>100000</v>
      </c>
      <c r="D141" s="53" t="s">
        <v>1815</v>
      </c>
      <c r="E141" s="53">
        <f>1*10^3</f>
        <v>1000</v>
      </c>
      <c r="F141" s="53" t="s">
        <v>234</v>
      </c>
      <c r="G141" s="53" t="s">
        <v>234</v>
      </c>
      <c r="H141" s="53" t="s">
        <v>234</v>
      </c>
      <c r="I141" t="str">
        <f>VLOOKUP(B141,CSP!$A$2:$B$795,2,FALSE)</f>
        <v>Kr79</v>
      </c>
      <c r="J141" s="52" t="s">
        <v>40</v>
      </c>
      <c r="K141">
        <v>79</v>
      </c>
      <c r="M141" t="str">
        <f t="shared" si="2"/>
        <v>79Kr</v>
      </c>
      <c r="N141" t="s">
        <v>494</v>
      </c>
    </row>
    <row r="142" spans="1:14">
      <c r="A142" s="52" t="s">
        <v>495</v>
      </c>
      <c r="B142" s="52" t="s">
        <v>496</v>
      </c>
      <c r="C142" s="53">
        <f>1*10^7</f>
        <v>10000000</v>
      </c>
      <c r="D142" s="53" t="s">
        <v>1815</v>
      </c>
      <c r="E142" s="53">
        <f>1*10^4</f>
        <v>10000</v>
      </c>
      <c r="F142" s="53">
        <f>3*10^13</f>
        <v>30000000000000</v>
      </c>
      <c r="G142" s="53">
        <f>3*10^14</f>
        <v>300000000000000</v>
      </c>
      <c r="H142" s="53">
        <f>3*10^16</f>
        <v>3E+16</v>
      </c>
      <c r="I142" t="str">
        <f>VLOOKUP(B142,CSP!$A$2:$B$795,2,FALSE)</f>
        <v>Kr81</v>
      </c>
      <c r="J142" s="52" t="s">
        <v>40</v>
      </c>
      <c r="K142">
        <v>81</v>
      </c>
      <c r="M142" t="str">
        <f t="shared" si="2"/>
        <v>81Kr</v>
      </c>
      <c r="N142" t="s">
        <v>496</v>
      </c>
    </row>
    <row r="143" spans="1:14">
      <c r="A143" s="52" t="s">
        <v>1825</v>
      </c>
      <c r="B143" s="52" t="s">
        <v>498</v>
      </c>
      <c r="C143" s="53">
        <f>1*10^10</f>
        <v>10000000000</v>
      </c>
      <c r="D143" s="53" t="s">
        <v>1815</v>
      </c>
      <c r="E143" s="53" t="s">
        <v>1815</v>
      </c>
      <c r="F143" s="53" t="s">
        <v>234</v>
      </c>
      <c r="G143" s="53" t="s">
        <v>234</v>
      </c>
      <c r="H143" s="53" t="s">
        <v>234</v>
      </c>
      <c r="I143" t="str">
        <f>VLOOKUP(B143,CSP!$A$2:$B$795,2,FALSE)</f>
        <v>Kr81 m</v>
      </c>
      <c r="J143" s="52" t="s">
        <v>40</v>
      </c>
      <c r="K143">
        <v>81</v>
      </c>
      <c r="L143" t="s">
        <v>156</v>
      </c>
      <c r="M143" t="str">
        <f t="shared" si="2"/>
        <v>81Kr m</v>
      </c>
      <c r="N143" t="s">
        <v>498</v>
      </c>
    </row>
    <row r="144" spans="1:14">
      <c r="A144" s="52" t="s">
        <v>1826</v>
      </c>
      <c r="B144" s="52" t="s">
        <v>500</v>
      </c>
      <c r="C144" s="53">
        <f>1*10^12</f>
        <v>1000000000000</v>
      </c>
      <c r="D144" s="53" t="s">
        <v>1815</v>
      </c>
      <c r="E144" s="53">
        <f>1*10^5</f>
        <v>100000</v>
      </c>
      <c r="F144" s="53" t="s">
        <v>234</v>
      </c>
      <c r="G144" s="53" t="s">
        <v>234</v>
      </c>
      <c r="H144" s="53" t="s">
        <v>234</v>
      </c>
      <c r="I144" t="str">
        <f>VLOOKUP(B144,CSP!$A$2:$B$795,2,FALSE)</f>
        <v>Kr83 m</v>
      </c>
      <c r="J144" s="52" t="s">
        <v>40</v>
      </c>
      <c r="K144">
        <v>83</v>
      </c>
      <c r="L144" t="s">
        <v>156</v>
      </c>
      <c r="M144" t="str">
        <f t="shared" si="2"/>
        <v>83Kr m</v>
      </c>
      <c r="N144" t="s">
        <v>500</v>
      </c>
    </row>
    <row r="145" spans="1:14">
      <c r="A145" s="52" t="s">
        <v>501</v>
      </c>
      <c r="B145" s="52" t="s">
        <v>502</v>
      </c>
      <c r="C145" s="53">
        <f>1*10^4</f>
        <v>10000</v>
      </c>
      <c r="D145" s="53" t="s">
        <v>1815</v>
      </c>
      <c r="E145" s="53">
        <f>1*10^5</f>
        <v>100000</v>
      </c>
      <c r="F145" s="53">
        <f>3*10^13</f>
        <v>30000000000000</v>
      </c>
      <c r="G145" s="53">
        <f>3*10^14</f>
        <v>300000000000000</v>
      </c>
      <c r="H145" s="53">
        <f>3*10^16</f>
        <v>3E+16</v>
      </c>
      <c r="I145" t="str">
        <f>VLOOKUP(B145,CSP!$A$2:$B$795,2,FALSE)</f>
        <v>Kr85</v>
      </c>
      <c r="J145" s="52" t="s">
        <v>40</v>
      </c>
      <c r="K145">
        <v>85</v>
      </c>
      <c r="M145" t="str">
        <f t="shared" si="2"/>
        <v>85Kr</v>
      </c>
      <c r="N145" t="s">
        <v>502</v>
      </c>
    </row>
    <row r="146" spans="1:14">
      <c r="A146" s="52" t="s">
        <v>1827</v>
      </c>
      <c r="B146" s="52" t="s">
        <v>504</v>
      </c>
      <c r="C146" s="53">
        <f>1*10^10</f>
        <v>10000000000</v>
      </c>
      <c r="D146" s="53" t="s">
        <v>1815</v>
      </c>
      <c r="E146" s="53">
        <f>1*10^3</f>
        <v>1000</v>
      </c>
      <c r="F146" s="53">
        <f>5*10^11</f>
        <v>500000000000</v>
      </c>
      <c r="G146" s="53">
        <f>5*10^12</f>
        <v>5000000000000</v>
      </c>
      <c r="H146" s="53">
        <f>5*10^14</f>
        <v>500000000000000</v>
      </c>
      <c r="I146" t="str">
        <f>VLOOKUP(B146,CSP!$A$2:$B$795,2,FALSE)</f>
        <v>Kr85 m</v>
      </c>
      <c r="J146" s="52" t="s">
        <v>40</v>
      </c>
      <c r="K146">
        <v>85</v>
      </c>
      <c r="L146" t="s">
        <v>156</v>
      </c>
      <c r="M146" t="str">
        <f t="shared" si="2"/>
        <v>85Kr m</v>
      </c>
      <c r="N146" t="s">
        <v>504</v>
      </c>
    </row>
    <row r="147" spans="1:14">
      <c r="A147" s="52" t="s">
        <v>505</v>
      </c>
      <c r="B147" s="52" t="s">
        <v>506</v>
      </c>
      <c r="C147" s="53">
        <f>1*10^9</f>
        <v>1000000000</v>
      </c>
      <c r="D147" s="53" t="s">
        <v>1815</v>
      </c>
      <c r="E147" s="53">
        <f>1*10^2</f>
        <v>100</v>
      </c>
      <c r="F147" s="53">
        <f>9*10^10</f>
        <v>90000000000</v>
      </c>
      <c r="G147" s="53">
        <f>9*10^11</f>
        <v>900000000000</v>
      </c>
      <c r="H147" s="53">
        <f>9*10^13</f>
        <v>90000000000000</v>
      </c>
      <c r="I147" t="str">
        <f>VLOOKUP(B147,CSP!$A$2:$B$795,2,FALSE)</f>
        <v>Kr87</v>
      </c>
      <c r="J147" s="52" t="s">
        <v>40</v>
      </c>
      <c r="K147">
        <v>87</v>
      </c>
      <c r="M147" t="str">
        <f t="shared" si="2"/>
        <v>87Kr</v>
      </c>
      <c r="N147" t="s">
        <v>506</v>
      </c>
    </row>
    <row r="148" spans="1:14">
      <c r="A148" s="52" t="s">
        <v>507</v>
      </c>
      <c r="B148" s="52" t="s">
        <v>508</v>
      </c>
      <c r="C148" s="53">
        <f>1*10^9</f>
        <v>1000000000</v>
      </c>
      <c r="D148" s="53" t="s">
        <v>1815</v>
      </c>
      <c r="E148" s="53">
        <f>1*10^2</f>
        <v>100</v>
      </c>
      <c r="F148" s="53" t="s">
        <v>234</v>
      </c>
      <c r="G148" s="53" t="s">
        <v>234</v>
      </c>
      <c r="H148" s="53" t="s">
        <v>234</v>
      </c>
      <c r="I148" t="str">
        <f>VLOOKUP(B148,CSP!$A$2:$B$795,2,FALSE)</f>
        <v>Kr88</v>
      </c>
      <c r="J148" s="52" t="s">
        <v>40</v>
      </c>
      <c r="K148">
        <v>88</v>
      </c>
      <c r="M148" t="str">
        <f t="shared" si="2"/>
        <v>88Kr</v>
      </c>
      <c r="N148" t="s">
        <v>508</v>
      </c>
    </row>
    <row r="149" spans="1:14">
      <c r="A149" s="52" t="s">
        <v>509</v>
      </c>
      <c r="B149" s="52" t="s">
        <v>510</v>
      </c>
      <c r="C149" s="53">
        <f>1*10^5</f>
        <v>100000</v>
      </c>
      <c r="D149" s="53" t="s">
        <v>1815</v>
      </c>
      <c r="E149" s="53" t="s">
        <v>1815</v>
      </c>
      <c r="F149" s="53" t="s">
        <v>234</v>
      </c>
      <c r="G149" s="53" t="s">
        <v>234</v>
      </c>
      <c r="H149" s="53" t="s">
        <v>234</v>
      </c>
      <c r="I149" t="str">
        <f>VLOOKUP(B149,CSP!$A$2:$B$795,2,FALSE)</f>
        <v>Rb79</v>
      </c>
      <c r="J149" s="52" t="s">
        <v>41</v>
      </c>
      <c r="K149">
        <v>79</v>
      </c>
      <c r="M149" t="str">
        <f t="shared" si="2"/>
        <v>79Rb</v>
      </c>
      <c r="N149" t="s">
        <v>510</v>
      </c>
    </row>
    <row r="150" spans="1:14">
      <c r="A150" s="52" t="s">
        <v>511</v>
      </c>
      <c r="B150" s="52" t="s">
        <v>512</v>
      </c>
      <c r="C150" s="53">
        <f>1*10^6</f>
        <v>1000000</v>
      </c>
      <c r="D150" s="53" t="s">
        <v>1815</v>
      </c>
      <c r="E150" s="53" t="s">
        <v>1815</v>
      </c>
      <c r="F150" s="53">
        <f>1*10^11</f>
        <v>100000000000</v>
      </c>
      <c r="G150" s="53">
        <f>1*10^12</f>
        <v>1000000000000</v>
      </c>
      <c r="H150" s="53">
        <f>1*10^14</f>
        <v>100000000000000</v>
      </c>
      <c r="I150" t="str">
        <f>VLOOKUP(B150,CSP!$A$2:$B$795,2,FALSE)</f>
        <v>Rb81</v>
      </c>
      <c r="J150" s="52" t="s">
        <v>41</v>
      </c>
      <c r="K150">
        <v>81</v>
      </c>
      <c r="M150" t="str">
        <f t="shared" si="2"/>
        <v>81Rb</v>
      </c>
      <c r="N150" t="s">
        <v>512</v>
      </c>
    </row>
    <row r="151" spans="1:14">
      <c r="A151" s="52" t="s">
        <v>513</v>
      </c>
      <c r="B151" s="52" t="s">
        <v>514</v>
      </c>
      <c r="C151" s="53">
        <f>1*10^7</f>
        <v>10000000</v>
      </c>
      <c r="D151" s="53" t="s">
        <v>1815</v>
      </c>
      <c r="E151" s="53" t="s">
        <v>1815</v>
      </c>
      <c r="F151" s="53" t="s">
        <v>234</v>
      </c>
      <c r="G151" s="53" t="s">
        <v>234</v>
      </c>
      <c r="H151" s="53" t="s">
        <v>234</v>
      </c>
      <c r="I151" t="str">
        <f>VLOOKUP(B151,CSP!$A$2:$B$795,2,FALSE)</f>
        <v>Rb81 m</v>
      </c>
      <c r="J151" s="52" t="s">
        <v>41</v>
      </c>
      <c r="K151">
        <v>81</v>
      </c>
      <c r="L151" t="s">
        <v>156</v>
      </c>
      <c r="M151" t="str">
        <f t="shared" si="2"/>
        <v>81Rb m</v>
      </c>
      <c r="N151" t="s">
        <v>514</v>
      </c>
    </row>
    <row r="152" spans="1:14">
      <c r="A152" s="52" t="s">
        <v>515</v>
      </c>
      <c r="B152" s="52" t="s">
        <v>516</v>
      </c>
      <c r="C152" s="53">
        <f>1*10^6</f>
        <v>1000000</v>
      </c>
      <c r="D152" s="53" t="s">
        <v>1815</v>
      </c>
      <c r="E152" s="53" t="s">
        <v>1815</v>
      </c>
      <c r="F152" s="53" t="s">
        <v>234</v>
      </c>
      <c r="G152" s="53" t="s">
        <v>234</v>
      </c>
      <c r="H152" s="53" t="s">
        <v>234</v>
      </c>
      <c r="I152" t="str">
        <f>VLOOKUP(B152,CSP!$A$2:$B$795,2,FALSE)</f>
        <v>Rb82 m</v>
      </c>
      <c r="J152" s="52" t="s">
        <v>41</v>
      </c>
      <c r="K152">
        <v>82</v>
      </c>
      <c r="L152" t="s">
        <v>156</v>
      </c>
      <c r="M152" t="str">
        <f t="shared" si="2"/>
        <v>82Rb m</v>
      </c>
      <c r="N152" t="s">
        <v>516</v>
      </c>
    </row>
    <row r="153" spans="1:14">
      <c r="A153" s="52" t="s">
        <v>517</v>
      </c>
      <c r="B153" s="52" t="s">
        <v>518</v>
      </c>
      <c r="C153" s="53">
        <f>1*10^6</f>
        <v>1000000</v>
      </c>
      <c r="D153" s="53" t="s">
        <v>1815</v>
      </c>
      <c r="E153" s="53" t="s">
        <v>1815</v>
      </c>
      <c r="F153" s="53">
        <f>1*10^11</f>
        <v>100000000000</v>
      </c>
      <c r="G153" s="53">
        <f>1*10^12</f>
        <v>1000000000000</v>
      </c>
      <c r="H153" s="53">
        <f>1*10^14</f>
        <v>100000000000000</v>
      </c>
      <c r="I153" t="str">
        <f>VLOOKUP(B153,CSP!$A$2:$B$795,2,FALSE)</f>
        <v>Rb83</v>
      </c>
      <c r="J153" s="52" t="s">
        <v>41</v>
      </c>
      <c r="K153">
        <v>83</v>
      </c>
      <c r="M153" t="str">
        <f t="shared" si="2"/>
        <v>83Rb</v>
      </c>
      <c r="N153" t="s">
        <v>518</v>
      </c>
    </row>
    <row r="154" spans="1:14">
      <c r="A154" s="52" t="s">
        <v>519</v>
      </c>
      <c r="B154" s="52" t="s">
        <v>520</v>
      </c>
      <c r="C154" s="53">
        <f>1*10^6</f>
        <v>1000000</v>
      </c>
      <c r="D154" s="53" t="s">
        <v>1815</v>
      </c>
      <c r="E154" s="53" t="s">
        <v>1815</v>
      </c>
      <c r="F154" s="53">
        <f>7*10^10</f>
        <v>70000000000</v>
      </c>
      <c r="G154" s="53">
        <f>7*10^11</f>
        <v>700000000000</v>
      </c>
      <c r="H154" s="53">
        <f>7*10^13</f>
        <v>70000000000000</v>
      </c>
      <c r="I154" t="str">
        <f>VLOOKUP(B154,CSP!$A$2:$B$795,2,FALSE)</f>
        <v>Rb84</v>
      </c>
      <c r="J154" s="52" t="s">
        <v>41</v>
      </c>
      <c r="K154">
        <v>84</v>
      </c>
      <c r="M154" t="str">
        <f t="shared" si="2"/>
        <v>84Rb</v>
      </c>
      <c r="N154" t="s">
        <v>520</v>
      </c>
    </row>
    <row r="155" spans="1:14">
      <c r="A155" s="52" t="s">
        <v>521</v>
      </c>
      <c r="B155" s="52" t="s">
        <v>522</v>
      </c>
      <c r="C155" s="53">
        <f>1*10^5</f>
        <v>100000</v>
      </c>
      <c r="D155" s="53">
        <v>100</v>
      </c>
      <c r="E155" s="53">
        <f>1*10^2</f>
        <v>100</v>
      </c>
      <c r="F155" s="53">
        <f>7*10^11</f>
        <v>700000000000</v>
      </c>
      <c r="G155" s="53">
        <f>7*10^12</f>
        <v>7000000000000</v>
      </c>
      <c r="H155" s="53">
        <f>7*10^14</f>
        <v>700000000000000</v>
      </c>
      <c r="I155" t="str">
        <f>VLOOKUP(B155,CSP!$A$2:$B$795,2,FALSE)</f>
        <v>Rb86</v>
      </c>
      <c r="J155" s="52" t="s">
        <v>41</v>
      </c>
      <c r="K155">
        <v>86</v>
      </c>
      <c r="M155" t="str">
        <f t="shared" si="2"/>
        <v>86Rb</v>
      </c>
      <c r="N155" t="s">
        <v>522</v>
      </c>
    </row>
    <row r="156" spans="1:14">
      <c r="A156" s="52" t="s">
        <v>523</v>
      </c>
      <c r="B156" s="52" t="s">
        <v>524</v>
      </c>
      <c r="C156" s="53">
        <f>1*10^7</f>
        <v>10000000</v>
      </c>
      <c r="D156" s="53" t="s">
        <v>1815</v>
      </c>
      <c r="E156" s="53" t="s">
        <v>1815</v>
      </c>
      <c r="F156" s="53" t="s">
        <v>234</v>
      </c>
      <c r="G156" s="53" t="s">
        <v>234</v>
      </c>
      <c r="H156" s="53" t="s">
        <v>234</v>
      </c>
      <c r="I156" t="str">
        <f>VLOOKUP(B156,CSP!$A$2:$B$795,2,FALSE)</f>
        <v>Rb87</v>
      </c>
      <c r="J156" s="52" t="s">
        <v>41</v>
      </c>
      <c r="K156">
        <v>87</v>
      </c>
      <c r="M156" t="str">
        <f t="shared" si="2"/>
        <v>87Rb</v>
      </c>
      <c r="N156" t="s">
        <v>524</v>
      </c>
    </row>
    <row r="157" spans="1:14">
      <c r="A157" s="52" t="s">
        <v>525</v>
      </c>
      <c r="B157" s="52" t="s">
        <v>526</v>
      </c>
      <c r="C157" s="53">
        <f>1*10^5</f>
        <v>100000</v>
      </c>
      <c r="D157" s="53" t="s">
        <v>1815</v>
      </c>
      <c r="E157" s="53" t="s">
        <v>1815</v>
      </c>
      <c r="F157" s="53" t="s">
        <v>234</v>
      </c>
      <c r="G157" s="53" t="s">
        <v>234</v>
      </c>
      <c r="H157" s="53" t="s">
        <v>234</v>
      </c>
      <c r="I157" t="str">
        <f>VLOOKUP(B157,CSP!$A$2:$B$795,2,FALSE)</f>
        <v>Rb88</v>
      </c>
      <c r="J157" s="52" t="s">
        <v>41</v>
      </c>
      <c r="K157">
        <v>88</v>
      </c>
      <c r="M157" t="str">
        <f t="shared" si="2"/>
        <v>88Rb</v>
      </c>
      <c r="N157" t="s">
        <v>526</v>
      </c>
    </row>
    <row r="158" spans="1:14">
      <c r="A158" s="52" t="s">
        <v>527</v>
      </c>
      <c r="B158" s="52" t="s">
        <v>528</v>
      </c>
      <c r="C158" s="53">
        <f>1*10^5</f>
        <v>100000</v>
      </c>
      <c r="D158" s="53" t="s">
        <v>1815</v>
      </c>
      <c r="E158" s="53" t="s">
        <v>1815</v>
      </c>
      <c r="F158" s="53" t="s">
        <v>234</v>
      </c>
      <c r="G158" s="53" t="s">
        <v>234</v>
      </c>
      <c r="H158" s="53" t="s">
        <v>234</v>
      </c>
      <c r="I158" t="str">
        <f>VLOOKUP(B158,CSP!$A$2:$B$795,2,FALSE)</f>
        <v>Rb89</v>
      </c>
      <c r="J158" s="52" t="s">
        <v>41</v>
      </c>
      <c r="K158">
        <v>89</v>
      </c>
      <c r="M158" t="str">
        <f t="shared" si="2"/>
        <v>89Rb</v>
      </c>
      <c r="N158" t="s">
        <v>528</v>
      </c>
    </row>
    <row r="159" spans="1:14">
      <c r="A159" s="52" t="s">
        <v>529</v>
      </c>
      <c r="B159" s="52" t="s">
        <v>530</v>
      </c>
      <c r="C159" s="53">
        <f>1*10^7</f>
        <v>10000000</v>
      </c>
      <c r="D159" s="53" t="s">
        <v>1815</v>
      </c>
      <c r="E159" s="53" t="s">
        <v>1815</v>
      </c>
      <c r="F159" s="53" t="s">
        <v>234</v>
      </c>
      <c r="G159" s="53" t="s">
        <v>234</v>
      </c>
      <c r="H159" s="53" t="s">
        <v>234</v>
      </c>
      <c r="I159" t="str">
        <f>VLOOKUP(B159,CSP!$A$2:$B$795,2,FALSE)</f>
        <v>Sr80</v>
      </c>
      <c r="J159" s="52" t="s">
        <v>42</v>
      </c>
      <c r="K159">
        <v>80</v>
      </c>
      <c r="M159" t="str">
        <f t="shared" si="2"/>
        <v>80Sr</v>
      </c>
      <c r="N159" t="s">
        <v>530</v>
      </c>
    </row>
    <row r="160" spans="1:14">
      <c r="A160" s="52" t="s">
        <v>531</v>
      </c>
      <c r="B160" s="52" t="s">
        <v>532</v>
      </c>
      <c r="C160" s="53">
        <f>1*10^5</f>
        <v>100000</v>
      </c>
      <c r="D160" s="53" t="s">
        <v>1815</v>
      </c>
      <c r="E160" s="53" t="s">
        <v>1815</v>
      </c>
      <c r="F160" s="53" t="s">
        <v>234</v>
      </c>
      <c r="G160" s="53" t="s">
        <v>234</v>
      </c>
      <c r="H160" s="53" t="s">
        <v>234</v>
      </c>
      <c r="I160" t="str">
        <f>VLOOKUP(B160,CSP!$A$2:$B$795,2,FALSE)</f>
        <v>Sr81</v>
      </c>
      <c r="J160" s="52" t="s">
        <v>42</v>
      </c>
      <c r="K160">
        <v>81</v>
      </c>
      <c r="M160" t="str">
        <f t="shared" si="2"/>
        <v>81Sr</v>
      </c>
      <c r="N160" t="s">
        <v>532</v>
      </c>
    </row>
    <row r="161" spans="1:14">
      <c r="A161" s="52" t="s">
        <v>533</v>
      </c>
      <c r="B161" s="52" t="s">
        <v>534</v>
      </c>
      <c r="C161" s="53">
        <f>1*10^5</f>
        <v>100000</v>
      </c>
      <c r="D161" s="53" t="s">
        <v>1815</v>
      </c>
      <c r="E161" s="53" t="s">
        <v>1815</v>
      </c>
      <c r="F161" s="53">
        <f>6*10^10</f>
        <v>60000000000</v>
      </c>
      <c r="G161" s="53">
        <f>6*10^11</f>
        <v>600000000000</v>
      </c>
      <c r="H161" s="53">
        <f>6*10^13</f>
        <v>60000000000000</v>
      </c>
      <c r="I161" t="str">
        <f>VLOOKUP(B161,CSP!$A$2:$B$795,2,FALSE)</f>
        <v>Sr82</v>
      </c>
      <c r="J161" s="52" t="s">
        <v>42</v>
      </c>
      <c r="K161">
        <v>82</v>
      </c>
      <c r="M161" t="str">
        <f t="shared" si="2"/>
        <v>82Sr</v>
      </c>
      <c r="N161" t="s">
        <v>534</v>
      </c>
    </row>
    <row r="162" spans="1:14">
      <c r="A162" s="52" t="s">
        <v>535</v>
      </c>
      <c r="B162" s="52" t="s">
        <v>536</v>
      </c>
      <c r="C162" s="53">
        <f>1*10^6</f>
        <v>1000000</v>
      </c>
      <c r="D162" s="53" t="s">
        <v>1815</v>
      </c>
      <c r="E162" s="53" t="s">
        <v>1815</v>
      </c>
      <c r="F162" s="53" t="s">
        <v>234</v>
      </c>
      <c r="G162" s="53" t="s">
        <v>234</v>
      </c>
      <c r="H162" s="53" t="s">
        <v>234</v>
      </c>
      <c r="I162" t="str">
        <f>VLOOKUP(B162,CSP!$A$2:$B$795,2,FALSE)</f>
        <v>Sr83</v>
      </c>
      <c r="J162" s="52" t="s">
        <v>42</v>
      </c>
      <c r="K162">
        <v>83</v>
      </c>
      <c r="M162" t="str">
        <f t="shared" si="2"/>
        <v>83Sr</v>
      </c>
      <c r="N162" t="s">
        <v>536</v>
      </c>
    </row>
    <row r="163" spans="1:14">
      <c r="A163" s="52" t="s">
        <v>537</v>
      </c>
      <c r="B163" s="52" t="s">
        <v>538</v>
      </c>
      <c r="C163" s="53">
        <f>1*10^6</f>
        <v>1000000</v>
      </c>
      <c r="D163" s="53">
        <v>1</v>
      </c>
      <c r="E163" s="53">
        <f>1*10^2</f>
        <v>100</v>
      </c>
      <c r="F163" s="53">
        <f>1*10^11</f>
        <v>100000000000</v>
      </c>
      <c r="G163" s="53">
        <f>1*10^12</f>
        <v>1000000000000</v>
      </c>
      <c r="H163" s="53">
        <f>1*10^14</f>
        <v>100000000000000</v>
      </c>
      <c r="I163" t="str">
        <f>VLOOKUP(B163,CSP!$A$2:$B$795,2,FALSE)</f>
        <v>Sr85</v>
      </c>
      <c r="J163" s="52" t="s">
        <v>42</v>
      </c>
      <c r="K163">
        <v>85</v>
      </c>
      <c r="M163" t="str">
        <f t="shared" si="2"/>
        <v>85Sr</v>
      </c>
      <c r="N163" t="s">
        <v>538</v>
      </c>
    </row>
    <row r="164" spans="1:14">
      <c r="A164" s="52" t="s">
        <v>539</v>
      </c>
      <c r="B164" s="52" t="s">
        <v>540</v>
      </c>
      <c r="C164" s="53">
        <f>1*10^7</f>
        <v>10000000</v>
      </c>
      <c r="D164" s="53">
        <v>100</v>
      </c>
      <c r="E164" s="53">
        <f>1*10^2</f>
        <v>100</v>
      </c>
      <c r="F164" s="53">
        <f>1*10^11</f>
        <v>100000000000</v>
      </c>
      <c r="G164" s="53">
        <f>1*10^12</f>
        <v>1000000000000</v>
      </c>
      <c r="H164" s="53">
        <f>1*10^14</f>
        <v>100000000000000</v>
      </c>
      <c r="I164" t="str">
        <f>VLOOKUP(B164,CSP!$A$2:$B$795,2,FALSE)</f>
        <v>Sr85 m</v>
      </c>
      <c r="J164" s="52" t="s">
        <v>42</v>
      </c>
      <c r="K164">
        <v>85</v>
      </c>
      <c r="L164" t="s">
        <v>156</v>
      </c>
      <c r="M164" t="str">
        <f t="shared" si="2"/>
        <v>85Sr m</v>
      </c>
      <c r="N164" t="s">
        <v>540</v>
      </c>
    </row>
    <row r="165" spans="1:14">
      <c r="A165" s="52" t="s">
        <v>541</v>
      </c>
      <c r="B165" s="52" t="s">
        <v>542</v>
      </c>
      <c r="C165" s="53">
        <f>1*10^6</f>
        <v>1000000</v>
      </c>
      <c r="D165" s="53">
        <v>100</v>
      </c>
      <c r="E165" s="53">
        <f>1*10^2</f>
        <v>100</v>
      </c>
      <c r="F165" s="53">
        <f>2*10^11</f>
        <v>200000000000</v>
      </c>
      <c r="G165" s="53">
        <f>2*10^12</f>
        <v>2000000000000</v>
      </c>
      <c r="H165" s="53">
        <f>2*10^14</f>
        <v>200000000000000</v>
      </c>
      <c r="I165" t="str">
        <f>VLOOKUP(B165,CSP!$A$2:$B$795,2,FALSE)</f>
        <v>Sr87 m</v>
      </c>
      <c r="J165" s="52" t="s">
        <v>42</v>
      </c>
      <c r="K165">
        <v>87</v>
      </c>
      <c r="L165" t="s">
        <v>156</v>
      </c>
      <c r="M165" t="str">
        <f t="shared" si="2"/>
        <v>87Sr m</v>
      </c>
      <c r="N165" t="s">
        <v>542</v>
      </c>
    </row>
    <row r="166" spans="1:14">
      <c r="A166" s="52" t="s">
        <v>543</v>
      </c>
      <c r="B166" s="52" t="s">
        <v>544</v>
      </c>
      <c r="C166" s="53">
        <f>1*10^6</f>
        <v>1000000</v>
      </c>
      <c r="D166" s="53">
        <v>1000</v>
      </c>
      <c r="E166" s="53">
        <f>1*10^3</f>
        <v>1000</v>
      </c>
      <c r="F166" s="53">
        <f>2*10^13</f>
        <v>20000000000000</v>
      </c>
      <c r="G166" s="53">
        <f>2*10^14</f>
        <v>200000000000000</v>
      </c>
      <c r="H166" s="53">
        <f>2*10^16</f>
        <v>2E+16</v>
      </c>
      <c r="I166" t="str">
        <f>VLOOKUP(B166,CSP!$A$2:$B$795,2,FALSE)</f>
        <v>Sr89</v>
      </c>
      <c r="J166" s="52" t="s">
        <v>42</v>
      </c>
      <c r="K166">
        <v>89</v>
      </c>
      <c r="M166" t="str">
        <f t="shared" si="2"/>
        <v>89Sr</v>
      </c>
      <c r="N166" t="s">
        <v>544</v>
      </c>
    </row>
    <row r="167" spans="1:14">
      <c r="A167" s="52" t="s">
        <v>545</v>
      </c>
      <c r="B167" s="52" t="s">
        <v>546</v>
      </c>
      <c r="C167" s="53">
        <f>1*10^4</f>
        <v>10000</v>
      </c>
      <c r="D167" s="53">
        <v>1</v>
      </c>
      <c r="E167" s="53">
        <f>1*10^2</f>
        <v>100</v>
      </c>
      <c r="F167" s="53">
        <f>1*10^12</f>
        <v>1000000000000</v>
      </c>
      <c r="G167" s="53">
        <f>1*10^13</f>
        <v>10000000000000</v>
      </c>
      <c r="H167" s="53">
        <f>1*10^15</f>
        <v>1000000000000000</v>
      </c>
      <c r="I167" t="str">
        <f>VLOOKUP(B167,CSP!$A$2:$B$795,2,FALSE)</f>
        <v>Sr90</v>
      </c>
      <c r="J167" s="52" t="s">
        <v>42</v>
      </c>
      <c r="K167">
        <v>90</v>
      </c>
      <c r="M167" t="str">
        <f t="shared" si="2"/>
        <v>90Sr</v>
      </c>
      <c r="N167" t="s">
        <v>546</v>
      </c>
    </row>
    <row r="168" spans="1:14">
      <c r="A168" s="52" t="s">
        <v>547</v>
      </c>
      <c r="B168" s="52" t="s">
        <v>548</v>
      </c>
      <c r="C168" s="53">
        <f>1*10^5</f>
        <v>100000</v>
      </c>
      <c r="D168" s="53">
        <v>10</v>
      </c>
      <c r="E168" s="53">
        <f>1*10^1</f>
        <v>10</v>
      </c>
      <c r="F168" s="53">
        <f>6*10^10</f>
        <v>60000000000</v>
      </c>
      <c r="G168" s="53">
        <f>6*10^11</f>
        <v>600000000000</v>
      </c>
      <c r="H168" s="53">
        <f>6*10^13</f>
        <v>60000000000000</v>
      </c>
      <c r="I168" t="str">
        <f>VLOOKUP(B168,CSP!$A$2:$B$795,2,FALSE)</f>
        <v>Sr91</v>
      </c>
      <c r="J168" s="52" t="s">
        <v>42</v>
      </c>
      <c r="K168">
        <v>91</v>
      </c>
      <c r="M168" t="str">
        <f t="shared" si="2"/>
        <v>91Sr</v>
      </c>
      <c r="N168" t="s">
        <v>548</v>
      </c>
    </row>
    <row r="169" spans="1:14">
      <c r="A169" s="52" t="s">
        <v>549</v>
      </c>
      <c r="B169" s="52" t="s">
        <v>550</v>
      </c>
      <c r="C169" s="53">
        <f>1*10^6</f>
        <v>1000000</v>
      </c>
      <c r="D169" s="53">
        <v>10</v>
      </c>
      <c r="E169" s="53">
        <f>1*10^1</f>
        <v>10</v>
      </c>
      <c r="F169" s="53">
        <f>4*10^10</f>
        <v>40000000000</v>
      </c>
      <c r="G169" s="53">
        <f>4*10^11</f>
        <v>400000000000</v>
      </c>
      <c r="H169" s="53">
        <f>4*10^13</f>
        <v>40000000000000</v>
      </c>
      <c r="I169" t="str">
        <f>VLOOKUP(B169,CSP!$A$2:$B$795,2,FALSE)</f>
        <v>Sr92</v>
      </c>
      <c r="J169" s="52" t="s">
        <v>42</v>
      </c>
      <c r="K169">
        <v>92</v>
      </c>
      <c r="M169" t="str">
        <f t="shared" si="2"/>
        <v>92Sr</v>
      </c>
      <c r="N169" t="s">
        <v>550</v>
      </c>
    </row>
    <row r="170" spans="1:14">
      <c r="A170" s="52" t="s">
        <v>551</v>
      </c>
      <c r="B170" s="52" t="s">
        <v>552</v>
      </c>
      <c r="C170" s="53">
        <f>1*10^5</f>
        <v>100000</v>
      </c>
      <c r="D170" s="53" t="s">
        <v>1815</v>
      </c>
      <c r="E170" s="53" t="s">
        <v>1815</v>
      </c>
      <c r="F170" s="53" t="s">
        <v>234</v>
      </c>
      <c r="G170" s="53" t="s">
        <v>234</v>
      </c>
      <c r="H170" s="53" t="s">
        <v>234</v>
      </c>
      <c r="I170" t="str">
        <f>VLOOKUP(B170,CSP!$A$2:$B$795,2,FALSE)</f>
        <v>Y86</v>
      </c>
      <c r="J170" s="52" t="s">
        <v>43</v>
      </c>
      <c r="K170">
        <v>86</v>
      </c>
      <c r="M170" t="str">
        <f t="shared" si="2"/>
        <v>86Y</v>
      </c>
      <c r="N170" t="s">
        <v>552</v>
      </c>
    </row>
    <row r="171" spans="1:14">
      <c r="A171" s="52" t="s">
        <v>553</v>
      </c>
      <c r="B171" s="52" t="s">
        <v>554</v>
      </c>
      <c r="C171" s="53">
        <f>1*10^7</f>
        <v>10000000</v>
      </c>
      <c r="D171" s="53" t="s">
        <v>1815</v>
      </c>
      <c r="E171" s="53" t="s">
        <v>1815</v>
      </c>
      <c r="F171" s="53" t="s">
        <v>234</v>
      </c>
      <c r="G171" s="53" t="s">
        <v>234</v>
      </c>
      <c r="H171" s="53" t="s">
        <v>234</v>
      </c>
      <c r="I171" t="str">
        <f>VLOOKUP(B171,CSP!$A$2:$B$795,2,FALSE)</f>
        <v>Y86 m</v>
      </c>
      <c r="J171" s="52" t="s">
        <v>43</v>
      </c>
      <c r="K171">
        <v>86</v>
      </c>
      <c r="L171" t="s">
        <v>156</v>
      </c>
      <c r="M171" t="str">
        <f t="shared" si="2"/>
        <v>86Y m</v>
      </c>
      <c r="N171" t="s">
        <v>554</v>
      </c>
    </row>
    <row r="172" spans="1:14">
      <c r="A172" s="52" t="s">
        <v>555</v>
      </c>
      <c r="B172" s="52" t="s">
        <v>556</v>
      </c>
      <c r="C172" s="53">
        <f>1*10^6</f>
        <v>1000000</v>
      </c>
      <c r="D172" s="53" t="s">
        <v>1815</v>
      </c>
      <c r="E172" s="53" t="s">
        <v>1815</v>
      </c>
      <c r="F172" s="53">
        <f>9*10^10</f>
        <v>90000000000</v>
      </c>
      <c r="G172" s="53">
        <f>9*10^11</f>
        <v>900000000000</v>
      </c>
      <c r="H172" s="53">
        <f>9*10^13</f>
        <v>90000000000000</v>
      </c>
      <c r="I172" t="str">
        <f>VLOOKUP(B172,CSP!$A$2:$B$795,2,FALSE)</f>
        <v>Y87</v>
      </c>
      <c r="J172" s="52" t="s">
        <v>43</v>
      </c>
      <c r="K172">
        <v>87</v>
      </c>
      <c r="M172" t="str">
        <f t="shared" si="2"/>
        <v>87Y</v>
      </c>
      <c r="N172" t="s">
        <v>556</v>
      </c>
    </row>
    <row r="173" spans="1:14">
      <c r="A173" s="52" t="s">
        <v>557</v>
      </c>
      <c r="B173" s="52" t="s">
        <v>558</v>
      </c>
      <c r="C173" s="53">
        <f>1*10^6</f>
        <v>1000000</v>
      </c>
      <c r="D173" s="53" t="s">
        <v>1815</v>
      </c>
      <c r="E173" s="53" t="s">
        <v>1815</v>
      </c>
      <c r="F173" s="53">
        <f>3*10^10</f>
        <v>30000000000</v>
      </c>
      <c r="G173" s="53">
        <f>3*10^11</f>
        <v>300000000000</v>
      </c>
      <c r="H173" s="53">
        <f>3*10^13</f>
        <v>30000000000000</v>
      </c>
      <c r="I173" t="str">
        <f>VLOOKUP(B173,CSP!$A$2:$B$795,2,FALSE)</f>
        <v>Y88</v>
      </c>
      <c r="J173" s="52" t="s">
        <v>43</v>
      </c>
      <c r="K173">
        <v>88</v>
      </c>
      <c r="M173" t="str">
        <f t="shared" si="2"/>
        <v>88Y</v>
      </c>
      <c r="N173" t="s">
        <v>558</v>
      </c>
    </row>
    <row r="174" spans="1:14">
      <c r="A174" s="52" t="s">
        <v>559</v>
      </c>
      <c r="B174" s="52" t="s">
        <v>560</v>
      </c>
      <c r="C174" s="53">
        <f>1*10^5</f>
        <v>100000</v>
      </c>
      <c r="D174" s="53">
        <v>1000</v>
      </c>
      <c r="E174" s="53">
        <f>1*10^3</f>
        <v>1000</v>
      </c>
      <c r="F174" s="53">
        <f>5*10^12</f>
        <v>5000000000000</v>
      </c>
      <c r="G174" s="53">
        <f>5*10^13</f>
        <v>50000000000000</v>
      </c>
      <c r="H174" s="53">
        <f>5*10^15</f>
        <v>5000000000000000</v>
      </c>
      <c r="I174" t="str">
        <f>VLOOKUP(B174,CSP!$A$2:$B$795,2,FALSE)</f>
        <v>Y90</v>
      </c>
      <c r="J174" s="52" t="s">
        <v>43</v>
      </c>
      <c r="K174">
        <v>90</v>
      </c>
      <c r="M174" t="str">
        <f t="shared" si="2"/>
        <v>90Y</v>
      </c>
      <c r="N174" t="s">
        <v>560</v>
      </c>
    </row>
    <row r="175" spans="1:14">
      <c r="A175" s="52" t="s">
        <v>561</v>
      </c>
      <c r="B175" s="52" t="s">
        <v>562</v>
      </c>
      <c r="C175" s="53">
        <f>1*10^6</f>
        <v>1000000</v>
      </c>
      <c r="D175" s="53" t="s">
        <v>1815</v>
      </c>
      <c r="E175" s="53" t="s">
        <v>1815</v>
      </c>
      <c r="F175" s="53" t="s">
        <v>234</v>
      </c>
      <c r="G175" s="53" t="s">
        <v>234</v>
      </c>
      <c r="H175" s="53" t="s">
        <v>234</v>
      </c>
      <c r="I175" t="str">
        <f>VLOOKUP(B175,CSP!$A$2:$B$795,2,FALSE)</f>
        <v>Y90 m</v>
      </c>
      <c r="J175" s="52" t="s">
        <v>43</v>
      </c>
      <c r="K175">
        <v>90</v>
      </c>
      <c r="L175" t="s">
        <v>156</v>
      </c>
      <c r="M175" t="str">
        <f t="shared" si="2"/>
        <v>90Y m</v>
      </c>
      <c r="N175" t="s">
        <v>562</v>
      </c>
    </row>
    <row r="176" spans="1:14">
      <c r="A176" s="52" t="s">
        <v>563</v>
      </c>
      <c r="B176" s="52" t="s">
        <v>564</v>
      </c>
      <c r="C176" s="53">
        <f>1*10^6</f>
        <v>1000000</v>
      </c>
      <c r="D176" s="53">
        <v>100</v>
      </c>
      <c r="E176" s="53">
        <f>1*10^3</f>
        <v>1000</v>
      </c>
      <c r="F176" s="53">
        <f>8*10^12</f>
        <v>8000000000000</v>
      </c>
      <c r="G176" s="53">
        <f>8*10^13</f>
        <v>80000000000000</v>
      </c>
      <c r="H176" s="53">
        <f>8*10^15</f>
        <v>8000000000000000</v>
      </c>
      <c r="I176" t="str">
        <f>VLOOKUP(B176,CSP!$A$2:$B$795,2,FALSE)</f>
        <v>Y91</v>
      </c>
      <c r="J176" s="52" t="s">
        <v>43</v>
      </c>
      <c r="K176">
        <v>91</v>
      </c>
      <c r="M176" t="str">
        <f t="shared" si="2"/>
        <v>91Y</v>
      </c>
      <c r="N176" t="s">
        <v>564</v>
      </c>
    </row>
    <row r="177" spans="1:14">
      <c r="A177" s="52" t="s">
        <v>565</v>
      </c>
      <c r="B177" s="52" t="s">
        <v>566</v>
      </c>
      <c r="C177" s="53">
        <f>1*10^6</f>
        <v>1000000</v>
      </c>
      <c r="D177" s="53">
        <v>100</v>
      </c>
      <c r="E177" s="53">
        <f>1*10^2</f>
        <v>100</v>
      </c>
      <c r="F177" s="53">
        <f>1*10^11</f>
        <v>100000000000</v>
      </c>
      <c r="G177" s="53">
        <f>1*10^12</f>
        <v>1000000000000</v>
      </c>
      <c r="H177" s="53">
        <f>1*10^14</f>
        <v>100000000000000</v>
      </c>
      <c r="I177" t="str">
        <f>VLOOKUP(B177,CSP!$A$2:$B$795,2,FALSE)</f>
        <v>Y91 m</v>
      </c>
      <c r="J177" s="52" t="s">
        <v>43</v>
      </c>
      <c r="K177">
        <v>91</v>
      </c>
      <c r="L177" t="s">
        <v>156</v>
      </c>
      <c r="M177" t="str">
        <f t="shared" si="2"/>
        <v>91Y m</v>
      </c>
      <c r="N177" t="s">
        <v>566</v>
      </c>
    </row>
    <row r="178" spans="1:14">
      <c r="A178" s="52" t="s">
        <v>567</v>
      </c>
      <c r="B178" s="52" t="s">
        <v>568</v>
      </c>
      <c r="C178" s="53">
        <f>1*10^5</f>
        <v>100000</v>
      </c>
      <c r="D178" s="53">
        <v>100</v>
      </c>
      <c r="E178" s="53">
        <f>1*10^2</f>
        <v>100</v>
      </c>
      <c r="F178" s="53">
        <f>2*10^11</f>
        <v>200000000000</v>
      </c>
      <c r="G178" s="53">
        <f>2*10^12</f>
        <v>2000000000000</v>
      </c>
      <c r="H178" s="53">
        <f>2*10^14</f>
        <v>200000000000000</v>
      </c>
      <c r="I178" t="str">
        <f>VLOOKUP(B178,CSP!$A$2:$B$795,2,FALSE)</f>
        <v>Y92</v>
      </c>
      <c r="J178" s="52" t="s">
        <v>43</v>
      </c>
      <c r="K178">
        <v>92</v>
      </c>
      <c r="M178" t="str">
        <f t="shared" si="2"/>
        <v>92Y</v>
      </c>
      <c r="N178" t="s">
        <v>568</v>
      </c>
    </row>
    <row r="179" spans="1:14">
      <c r="A179" s="52" t="s">
        <v>569</v>
      </c>
      <c r="B179" s="52" t="s">
        <v>570</v>
      </c>
      <c r="C179" s="53">
        <f>1*10^5</f>
        <v>100000</v>
      </c>
      <c r="D179" s="53">
        <v>100</v>
      </c>
      <c r="E179" s="53">
        <f>1*10^2</f>
        <v>100</v>
      </c>
      <c r="F179" s="53">
        <f>6*10^11</f>
        <v>600000000000</v>
      </c>
      <c r="G179" s="53">
        <f>6*10^12</f>
        <v>6000000000000</v>
      </c>
      <c r="H179" s="53">
        <f>6*10^14</f>
        <v>600000000000000</v>
      </c>
      <c r="I179" t="str">
        <f>VLOOKUP(B179,CSP!$A$2:$B$795,2,FALSE)</f>
        <v>Y93</v>
      </c>
      <c r="J179" s="52" t="s">
        <v>43</v>
      </c>
      <c r="K179">
        <v>93</v>
      </c>
      <c r="M179" t="str">
        <f t="shared" si="2"/>
        <v>93Y</v>
      </c>
      <c r="N179" t="s">
        <v>570</v>
      </c>
    </row>
    <row r="180" spans="1:14">
      <c r="A180" s="52" t="s">
        <v>571</v>
      </c>
      <c r="B180" s="52" t="s">
        <v>572</v>
      </c>
      <c r="C180" s="53">
        <f>1*10^5</f>
        <v>100000</v>
      </c>
      <c r="D180" s="53" t="s">
        <v>1815</v>
      </c>
      <c r="E180" s="53" t="s">
        <v>1815</v>
      </c>
      <c r="F180" s="53" t="s">
        <v>234</v>
      </c>
      <c r="G180" s="53" t="s">
        <v>234</v>
      </c>
      <c r="H180" s="53" t="s">
        <v>234</v>
      </c>
      <c r="I180" t="str">
        <f>VLOOKUP(B180,CSP!$A$2:$B$795,2,FALSE)</f>
        <v>Y94</v>
      </c>
      <c r="J180" s="52" t="s">
        <v>43</v>
      </c>
      <c r="K180">
        <v>94</v>
      </c>
      <c r="M180" t="str">
        <f t="shared" si="2"/>
        <v>94Y</v>
      </c>
      <c r="N180" t="s">
        <v>572</v>
      </c>
    </row>
    <row r="181" spans="1:14">
      <c r="A181" s="52" t="s">
        <v>573</v>
      </c>
      <c r="B181" s="52" t="s">
        <v>574</v>
      </c>
      <c r="C181" s="53">
        <f>1*10^5</f>
        <v>100000</v>
      </c>
      <c r="D181" s="53" t="s">
        <v>1815</v>
      </c>
      <c r="E181" s="53" t="s">
        <v>1815</v>
      </c>
      <c r="F181" s="53" t="s">
        <v>234</v>
      </c>
      <c r="G181" s="53" t="s">
        <v>234</v>
      </c>
      <c r="H181" s="53" t="s">
        <v>234</v>
      </c>
      <c r="I181" t="str">
        <f>VLOOKUP(B181,CSP!$A$2:$B$795,2,FALSE)</f>
        <v>Y95</v>
      </c>
      <c r="J181" s="52" t="s">
        <v>43</v>
      </c>
      <c r="K181">
        <v>95</v>
      </c>
      <c r="M181" t="str">
        <f t="shared" si="2"/>
        <v>95Y</v>
      </c>
      <c r="N181" t="s">
        <v>574</v>
      </c>
    </row>
    <row r="182" spans="1:14">
      <c r="A182" s="52" t="s">
        <v>575</v>
      </c>
      <c r="B182" s="52" t="s">
        <v>576</v>
      </c>
      <c r="C182" s="53">
        <f>1*10^7</f>
        <v>10000000</v>
      </c>
      <c r="D182" s="53" t="s">
        <v>1815</v>
      </c>
      <c r="E182" s="53" t="s">
        <v>1815</v>
      </c>
      <c r="F182" s="53" t="s">
        <v>234</v>
      </c>
      <c r="G182" s="53" t="s">
        <v>234</v>
      </c>
      <c r="H182" s="53" t="s">
        <v>234</v>
      </c>
      <c r="I182" t="str">
        <f>VLOOKUP(B182,CSP!$A$2:$B$795,2,FALSE)</f>
        <v>Zr86</v>
      </c>
      <c r="J182" s="52" t="s">
        <v>44</v>
      </c>
      <c r="K182">
        <v>86</v>
      </c>
      <c r="M182" t="str">
        <f t="shared" si="2"/>
        <v>86Zr</v>
      </c>
      <c r="N182" t="s">
        <v>576</v>
      </c>
    </row>
    <row r="183" spans="1:14">
      <c r="A183" s="52" t="s">
        <v>577</v>
      </c>
      <c r="B183" s="52" t="s">
        <v>578</v>
      </c>
      <c r="C183" s="53">
        <f>1*10^6</f>
        <v>1000000</v>
      </c>
      <c r="D183" s="53" t="s">
        <v>1815</v>
      </c>
      <c r="E183" s="53" t="s">
        <v>1815</v>
      </c>
      <c r="F183" s="53">
        <f>2*10^10</f>
        <v>20000000000</v>
      </c>
      <c r="G183" s="53">
        <f>2*10^11</f>
        <v>200000000000</v>
      </c>
      <c r="H183" s="53">
        <f>2*10^13</f>
        <v>20000000000000</v>
      </c>
      <c r="I183" t="str">
        <f>VLOOKUP(B183,CSP!$A$2:$B$795,2,FALSE)</f>
        <v>Zr88</v>
      </c>
      <c r="J183" s="52" t="s">
        <v>44</v>
      </c>
      <c r="K183">
        <v>88</v>
      </c>
      <c r="M183" t="str">
        <f t="shared" si="2"/>
        <v>88Zr</v>
      </c>
      <c r="N183" t="s">
        <v>578</v>
      </c>
    </row>
    <row r="184" spans="1:14">
      <c r="A184" s="52" t="s">
        <v>579</v>
      </c>
      <c r="B184" s="52" t="s">
        <v>580</v>
      </c>
      <c r="C184" s="53">
        <f>1*10^6</f>
        <v>1000000</v>
      </c>
      <c r="D184" s="53" t="s">
        <v>1815</v>
      </c>
      <c r="E184" s="53" t="s">
        <v>1815</v>
      </c>
      <c r="F184" s="53" t="s">
        <v>234</v>
      </c>
      <c r="G184" s="53" t="s">
        <v>234</v>
      </c>
      <c r="H184" s="53" t="s">
        <v>234</v>
      </c>
      <c r="I184" t="str">
        <f>VLOOKUP(B184,CSP!$A$2:$B$795,2,FALSE)</f>
        <v>Zr89</v>
      </c>
      <c r="J184" s="52" t="s">
        <v>44</v>
      </c>
      <c r="K184">
        <v>89</v>
      </c>
      <c r="M184" t="str">
        <f t="shared" si="2"/>
        <v>89Zr</v>
      </c>
      <c r="N184" t="s">
        <v>580</v>
      </c>
    </row>
    <row r="185" spans="1:14">
      <c r="A185" s="52" t="s">
        <v>581</v>
      </c>
      <c r="B185" s="52" t="s">
        <v>582</v>
      </c>
      <c r="C185" s="53">
        <f>1*10^7</f>
        <v>10000000</v>
      </c>
      <c r="D185" s="53">
        <v>10</v>
      </c>
      <c r="E185" s="53">
        <f>1*10^3</f>
        <v>1000</v>
      </c>
      <c r="F185" s="53" t="s">
        <v>234</v>
      </c>
      <c r="G185" s="53" t="s">
        <v>234</v>
      </c>
      <c r="H185" s="53" t="s">
        <v>234</v>
      </c>
      <c r="I185" t="str">
        <f>VLOOKUP(B185,CSP!$A$2:$B$795,2,FALSE)</f>
        <v>Zr93</v>
      </c>
      <c r="J185" s="52" t="s">
        <v>44</v>
      </c>
      <c r="K185">
        <v>93</v>
      </c>
      <c r="M185" t="str">
        <f t="shared" si="2"/>
        <v>93Zr</v>
      </c>
      <c r="N185" t="s">
        <v>582</v>
      </c>
    </row>
    <row r="186" spans="1:14">
      <c r="A186" s="52" t="s">
        <v>583</v>
      </c>
      <c r="B186" s="52" t="s">
        <v>584</v>
      </c>
      <c r="C186" s="53">
        <f>1*10^6</f>
        <v>1000000</v>
      </c>
      <c r="D186" s="53">
        <v>1</v>
      </c>
      <c r="E186" s="53">
        <f>1*10^1</f>
        <v>10</v>
      </c>
      <c r="F186" s="53">
        <f>4*10^10</f>
        <v>40000000000</v>
      </c>
      <c r="G186" s="53">
        <f>4*10^11</f>
        <v>400000000000</v>
      </c>
      <c r="H186" s="53">
        <f>4*10^13</f>
        <v>40000000000000</v>
      </c>
      <c r="I186" t="str">
        <f>VLOOKUP(B186,CSP!$A$2:$B$795,2,FALSE)</f>
        <v>Zr95</v>
      </c>
      <c r="J186" s="52" t="s">
        <v>44</v>
      </c>
      <c r="K186">
        <v>95</v>
      </c>
      <c r="M186" t="str">
        <f t="shared" si="2"/>
        <v>95Zr</v>
      </c>
      <c r="N186" t="s">
        <v>584</v>
      </c>
    </row>
    <row r="187" spans="1:14">
      <c r="A187" s="52" t="s">
        <v>585</v>
      </c>
      <c r="B187" s="52" t="s">
        <v>586</v>
      </c>
      <c r="C187" s="53">
        <f>1*10^5</f>
        <v>100000</v>
      </c>
      <c r="D187" s="53">
        <v>10</v>
      </c>
      <c r="E187" s="53">
        <f>1*10^1</f>
        <v>10</v>
      </c>
      <c r="F187" s="53">
        <f>4*10^10</f>
        <v>40000000000</v>
      </c>
      <c r="G187" s="53">
        <f>4*10^11</f>
        <v>400000000000</v>
      </c>
      <c r="H187" s="53">
        <f>4*10^13</f>
        <v>40000000000000</v>
      </c>
      <c r="I187" t="str">
        <f>VLOOKUP(B187,CSP!$A$2:$B$795,2,FALSE)</f>
        <v>Zr97</v>
      </c>
      <c r="J187" s="52" t="s">
        <v>44</v>
      </c>
      <c r="K187">
        <v>97</v>
      </c>
      <c r="M187" t="str">
        <f t="shared" si="2"/>
        <v>97Zr</v>
      </c>
      <c r="N187" t="s">
        <v>586</v>
      </c>
    </row>
    <row r="188" spans="1:14">
      <c r="A188" s="52" t="s">
        <v>587</v>
      </c>
      <c r="B188" s="52" t="s">
        <v>588</v>
      </c>
      <c r="C188" s="53">
        <f>1*10^5</f>
        <v>100000</v>
      </c>
      <c r="D188" s="53" t="s">
        <v>1815</v>
      </c>
      <c r="E188" s="53" t="s">
        <v>1815</v>
      </c>
      <c r="F188" s="53" t="s">
        <v>234</v>
      </c>
      <c r="G188" s="53" t="s">
        <v>234</v>
      </c>
      <c r="H188" s="53" t="s">
        <v>234</v>
      </c>
      <c r="I188" t="str">
        <f>VLOOKUP(B188,CSP!$A$2:$B$795,2,FALSE)</f>
        <v>Nb88</v>
      </c>
      <c r="J188" s="52" t="s">
        <v>45</v>
      </c>
      <c r="K188">
        <v>88</v>
      </c>
      <c r="M188" t="str">
        <f t="shared" si="2"/>
        <v>88Nb</v>
      </c>
      <c r="N188" t="s">
        <v>588</v>
      </c>
    </row>
    <row r="189" spans="1:14" ht="38.25">
      <c r="A189" s="54" t="s">
        <v>1828</v>
      </c>
      <c r="B189" s="54" t="s">
        <v>590</v>
      </c>
      <c r="C189" s="55">
        <f>1*10^5</f>
        <v>100000</v>
      </c>
      <c r="D189" s="55" t="s">
        <v>1815</v>
      </c>
      <c r="E189" s="55" t="s">
        <v>1815</v>
      </c>
      <c r="F189" s="55" t="s">
        <v>234</v>
      </c>
      <c r="G189" s="55" t="s">
        <v>234</v>
      </c>
      <c r="H189" s="55" t="s">
        <v>234</v>
      </c>
      <c r="I189" t="str">
        <f>VLOOKUP(B189,CSP!$A$2:$B$795,2,FALSE)</f>
        <v>Nb89 (2)</v>
      </c>
      <c r="J189" s="54" t="s">
        <v>45</v>
      </c>
      <c r="K189">
        <v>89</v>
      </c>
      <c r="L189" s="61" t="s">
        <v>164</v>
      </c>
      <c r="M189" t="str">
        <f t="shared" si="2"/>
        <v>89Nb (2)</v>
      </c>
      <c r="N189" t="s">
        <v>590</v>
      </c>
    </row>
    <row r="190" spans="1:14" ht="38.25">
      <c r="A190" s="54" t="s">
        <v>1829</v>
      </c>
      <c r="B190" s="54" t="s">
        <v>592</v>
      </c>
      <c r="C190" s="55">
        <f>1*10^5</f>
        <v>100000</v>
      </c>
      <c r="D190" s="55" t="s">
        <v>1815</v>
      </c>
      <c r="E190" s="55" t="s">
        <v>1815</v>
      </c>
      <c r="F190" s="55" t="s">
        <v>234</v>
      </c>
      <c r="G190" s="55" t="s">
        <v>234</v>
      </c>
      <c r="H190" s="55" t="s">
        <v>234</v>
      </c>
      <c r="I190" t="str">
        <f>VLOOKUP(B190,CSP!$A$2:$B$795,2,FALSE)</f>
        <v>Nb89 (1)</v>
      </c>
      <c r="J190" s="54" t="s">
        <v>45</v>
      </c>
      <c r="K190">
        <v>89</v>
      </c>
      <c r="L190" s="61" t="s">
        <v>163</v>
      </c>
      <c r="M190" t="str">
        <f t="shared" si="2"/>
        <v>89Nb (1)</v>
      </c>
      <c r="N190" t="s">
        <v>592</v>
      </c>
    </row>
    <row r="191" spans="1:14">
      <c r="A191" s="52" t="s">
        <v>593</v>
      </c>
      <c r="B191" s="52" t="s">
        <v>594</v>
      </c>
      <c r="C191" s="53">
        <f>1*10^5</f>
        <v>100000</v>
      </c>
      <c r="D191" s="53" t="s">
        <v>1815</v>
      </c>
      <c r="E191" s="53" t="s">
        <v>1815</v>
      </c>
      <c r="F191" s="53" t="s">
        <v>234</v>
      </c>
      <c r="G191" s="53" t="s">
        <v>234</v>
      </c>
      <c r="H191" s="53" t="s">
        <v>234</v>
      </c>
      <c r="I191" t="str">
        <f>VLOOKUP(B191,CSP!$A$2:$B$795,2,FALSE)</f>
        <v>Nb90</v>
      </c>
      <c r="J191" s="52" t="s">
        <v>45</v>
      </c>
      <c r="K191">
        <v>90</v>
      </c>
      <c r="M191" t="str">
        <f t="shared" si="2"/>
        <v>90Nb</v>
      </c>
      <c r="N191" t="s">
        <v>594</v>
      </c>
    </row>
    <row r="192" spans="1:14">
      <c r="A192" s="52" t="s">
        <v>595</v>
      </c>
      <c r="B192" s="52" t="s">
        <v>596</v>
      </c>
      <c r="C192" s="53">
        <f>1*10^7</f>
        <v>10000000</v>
      </c>
      <c r="D192" s="53">
        <v>10</v>
      </c>
      <c r="E192" s="53">
        <f>1*10^4</f>
        <v>10000</v>
      </c>
      <c r="F192" s="53">
        <f>3*10^14</f>
        <v>300000000000000</v>
      </c>
      <c r="G192" s="53">
        <f>3*10^15</f>
        <v>3000000000000000</v>
      </c>
      <c r="H192" s="53">
        <f>3*10^17</f>
        <v>3E+17</v>
      </c>
      <c r="I192" t="str">
        <f>VLOOKUP(B192,CSP!$A$2:$B$795,2,FALSE)</f>
        <v>Nb93 m</v>
      </c>
      <c r="J192" s="52" t="s">
        <v>45</v>
      </c>
      <c r="K192">
        <v>93</v>
      </c>
      <c r="L192" t="s">
        <v>156</v>
      </c>
      <c r="M192" t="str">
        <f t="shared" si="2"/>
        <v>93Nb m</v>
      </c>
      <c r="N192" t="s">
        <v>596</v>
      </c>
    </row>
    <row r="193" spans="1:14">
      <c r="A193" s="52" t="s">
        <v>597</v>
      </c>
      <c r="B193" s="52" t="s">
        <v>598</v>
      </c>
      <c r="C193" s="53">
        <f>1*10^6</f>
        <v>1000000</v>
      </c>
      <c r="D193" s="53">
        <v>0.1</v>
      </c>
      <c r="E193" s="53">
        <f>1*10^1</f>
        <v>10</v>
      </c>
      <c r="F193" s="53">
        <f>4*10^10</f>
        <v>40000000000</v>
      </c>
      <c r="G193" s="53">
        <f>4*10^11</f>
        <v>400000000000</v>
      </c>
      <c r="H193" s="53">
        <f>4*10^13</f>
        <v>40000000000000</v>
      </c>
      <c r="I193" t="str">
        <f>VLOOKUP(B193,CSP!$A$2:$B$795,2,FALSE)</f>
        <v>Nb94</v>
      </c>
      <c r="J193" s="52" t="s">
        <v>45</v>
      </c>
      <c r="K193">
        <v>94</v>
      </c>
      <c r="M193" t="str">
        <f t="shared" si="2"/>
        <v>94Nb</v>
      </c>
      <c r="N193" t="s">
        <v>598</v>
      </c>
    </row>
    <row r="194" spans="1:14">
      <c r="A194" s="52" t="s">
        <v>599</v>
      </c>
      <c r="B194" s="52" t="s">
        <v>600</v>
      </c>
      <c r="C194" s="53">
        <f>1*10^6</f>
        <v>1000000</v>
      </c>
      <c r="D194" s="53">
        <v>1</v>
      </c>
      <c r="E194" s="53">
        <f>1*10^1</f>
        <v>10</v>
      </c>
      <c r="F194" s="53">
        <f>9*10^10</f>
        <v>90000000000</v>
      </c>
      <c r="G194" s="53">
        <f>9*10^11</f>
        <v>900000000000</v>
      </c>
      <c r="H194" s="53">
        <f>9*10^13</f>
        <v>90000000000000</v>
      </c>
      <c r="I194" t="str">
        <f>VLOOKUP(B194,CSP!$A$2:$B$795,2,FALSE)</f>
        <v>Nb95</v>
      </c>
      <c r="J194" s="52" t="s">
        <v>45</v>
      </c>
      <c r="K194">
        <v>95</v>
      </c>
      <c r="M194" t="str">
        <f t="shared" si="2"/>
        <v>95Nb</v>
      </c>
      <c r="N194" t="s">
        <v>600</v>
      </c>
    </row>
    <row r="195" spans="1:14">
      <c r="A195" s="52" t="s">
        <v>601</v>
      </c>
      <c r="B195" s="52" t="s">
        <v>602</v>
      </c>
      <c r="C195" s="53">
        <f>1*10^7</f>
        <v>10000000</v>
      </c>
      <c r="D195" s="53" t="s">
        <v>1815</v>
      </c>
      <c r="E195" s="53" t="s">
        <v>1815</v>
      </c>
      <c r="F195" s="53" t="s">
        <v>234</v>
      </c>
      <c r="G195" s="53" t="s">
        <v>234</v>
      </c>
      <c r="H195" s="53" t="s">
        <v>234</v>
      </c>
      <c r="I195" t="str">
        <f>VLOOKUP(B195,CSP!$A$2:$B$795,2,FALSE)</f>
        <v>Nb95 m</v>
      </c>
      <c r="J195" s="52" t="s">
        <v>45</v>
      </c>
      <c r="K195">
        <v>95</v>
      </c>
      <c r="L195" t="s">
        <v>156</v>
      </c>
      <c r="M195" t="str">
        <f t="shared" si="2"/>
        <v>95Nb m</v>
      </c>
      <c r="N195" t="s">
        <v>602</v>
      </c>
    </row>
    <row r="196" spans="1:14">
      <c r="A196" s="52" t="s">
        <v>603</v>
      </c>
      <c r="B196" s="52" t="s">
        <v>604</v>
      </c>
      <c r="C196" s="53">
        <f>1*10^5</f>
        <v>100000</v>
      </c>
      <c r="D196" s="53" t="s">
        <v>1815</v>
      </c>
      <c r="E196" s="53" t="s">
        <v>1815</v>
      </c>
      <c r="F196" s="53" t="s">
        <v>234</v>
      </c>
      <c r="G196" s="53" t="s">
        <v>234</v>
      </c>
      <c r="H196" s="53" t="s">
        <v>234</v>
      </c>
      <c r="I196" t="str">
        <f>VLOOKUP(B196,CSP!$A$2:$B$795,2,FALSE)</f>
        <v>Nb96</v>
      </c>
      <c r="J196" s="52" t="s">
        <v>45</v>
      </c>
      <c r="K196">
        <v>96</v>
      </c>
      <c r="M196" t="str">
        <f t="shared" si="2"/>
        <v>96Nb</v>
      </c>
      <c r="N196" t="s">
        <v>604</v>
      </c>
    </row>
    <row r="197" spans="1:14">
      <c r="A197" s="52" t="s">
        <v>605</v>
      </c>
      <c r="B197" s="52" t="s">
        <v>606</v>
      </c>
      <c r="C197" s="53">
        <f>1*10^6</f>
        <v>1000000</v>
      </c>
      <c r="D197" s="53">
        <v>10</v>
      </c>
      <c r="E197" s="53">
        <f>1*10^1</f>
        <v>10</v>
      </c>
      <c r="F197" s="53">
        <f>1*10^11</f>
        <v>100000000000</v>
      </c>
      <c r="G197" s="53">
        <f>1*10^12</f>
        <v>1000000000000</v>
      </c>
      <c r="H197" s="53">
        <f>1*10^14</f>
        <v>100000000000000</v>
      </c>
      <c r="I197" t="str">
        <f>VLOOKUP(B197,CSP!$A$2:$B$795,2,FALSE)</f>
        <v>Nb97</v>
      </c>
      <c r="J197" s="52" t="s">
        <v>45</v>
      </c>
      <c r="K197">
        <v>97</v>
      </c>
      <c r="M197" t="str">
        <f t="shared" si="2"/>
        <v>97Nb</v>
      </c>
      <c r="N197" t="s">
        <v>606</v>
      </c>
    </row>
    <row r="198" spans="1:14">
      <c r="A198" s="52" t="s">
        <v>607</v>
      </c>
      <c r="B198" s="52" t="s">
        <v>608</v>
      </c>
      <c r="C198" s="53">
        <f>1*10^5</f>
        <v>100000</v>
      </c>
      <c r="D198" s="53">
        <v>10</v>
      </c>
      <c r="E198" s="53">
        <f>1*10^1</f>
        <v>10</v>
      </c>
      <c r="F198" s="53" t="s">
        <v>234</v>
      </c>
      <c r="G198" s="53" t="s">
        <v>234</v>
      </c>
      <c r="H198" s="53" t="s">
        <v>234</v>
      </c>
      <c r="I198" t="str">
        <f>VLOOKUP(B198,CSP!$A$2:$B$795,2,FALSE)</f>
        <v>Nb98</v>
      </c>
      <c r="J198" s="52" t="s">
        <v>45</v>
      </c>
      <c r="K198">
        <v>98</v>
      </c>
      <c r="M198" t="str">
        <f t="shared" si="2"/>
        <v>98Nb</v>
      </c>
      <c r="N198" t="s">
        <v>608</v>
      </c>
    </row>
    <row r="199" spans="1:14">
      <c r="A199" s="52" t="s">
        <v>609</v>
      </c>
      <c r="B199" s="52" t="s">
        <v>610</v>
      </c>
      <c r="C199" s="53">
        <f>1*10^6</f>
        <v>1000000</v>
      </c>
      <c r="D199" s="53">
        <v>10</v>
      </c>
      <c r="E199" s="53">
        <f>1*10^1</f>
        <v>10</v>
      </c>
      <c r="F199" s="53" t="s">
        <v>234</v>
      </c>
      <c r="G199" s="53" t="s">
        <v>234</v>
      </c>
      <c r="H199" s="53" t="s">
        <v>234</v>
      </c>
      <c r="I199" t="str">
        <f>VLOOKUP(B199,CSP!$A$2:$B$795,2,FALSE)</f>
        <v>Mo90</v>
      </c>
      <c r="J199" s="52" t="s">
        <v>46</v>
      </c>
      <c r="K199">
        <v>90</v>
      </c>
      <c r="M199" t="str">
        <f t="shared" si="2"/>
        <v>90Mo</v>
      </c>
      <c r="N199" t="s">
        <v>610</v>
      </c>
    </row>
    <row r="200" spans="1:14">
      <c r="A200" s="52" t="s">
        <v>611</v>
      </c>
      <c r="B200" s="52" t="s">
        <v>612</v>
      </c>
      <c r="C200" s="53">
        <f>1*10^8</f>
        <v>100000000</v>
      </c>
      <c r="D200" s="53">
        <v>10</v>
      </c>
      <c r="E200" s="53">
        <f>1*10^3</f>
        <v>1000</v>
      </c>
      <c r="F200" s="53">
        <f>3*10^14</f>
        <v>300000000000000</v>
      </c>
      <c r="G200" s="53">
        <f>3*10^15</f>
        <v>3000000000000000</v>
      </c>
      <c r="H200" s="53">
        <f>3*10^17</f>
        <v>3E+17</v>
      </c>
      <c r="I200" t="str">
        <f>VLOOKUP(B200,CSP!$A$2:$B$795,2,FALSE)</f>
        <v>Mo93</v>
      </c>
      <c r="J200" s="52" t="s">
        <v>46</v>
      </c>
      <c r="K200">
        <v>93</v>
      </c>
      <c r="M200" t="str">
        <f t="shared" ref="M200:M263" si="3">IF(L200="",CONCATENATE(K200,J200),CONCATENATE(K200,J200," ",L200))</f>
        <v>93Mo</v>
      </c>
      <c r="N200" t="s">
        <v>612</v>
      </c>
    </row>
    <row r="201" spans="1:14">
      <c r="A201" s="52" t="s">
        <v>613</v>
      </c>
      <c r="B201" s="52" t="s">
        <v>614</v>
      </c>
      <c r="C201" s="53">
        <f t="shared" ref="C201:C206" si="4">1*10^6</f>
        <v>1000000</v>
      </c>
      <c r="D201" s="53" t="s">
        <v>1815</v>
      </c>
      <c r="E201" s="53" t="s">
        <v>1815</v>
      </c>
      <c r="F201" s="53" t="s">
        <v>234</v>
      </c>
      <c r="G201" s="53" t="s">
        <v>234</v>
      </c>
      <c r="H201" s="53" t="s">
        <v>234</v>
      </c>
      <c r="I201" t="str">
        <f>VLOOKUP(B201,CSP!$A$2:$B$795,2,FALSE)</f>
        <v>Mo93 m</v>
      </c>
      <c r="J201" s="52" t="s">
        <v>46</v>
      </c>
      <c r="K201">
        <v>93</v>
      </c>
      <c r="L201" t="s">
        <v>156</v>
      </c>
      <c r="M201" t="str">
        <f t="shared" si="3"/>
        <v>93Mo m</v>
      </c>
      <c r="N201" t="s">
        <v>614</v>
      </c>
    </row>
    <row r="202" spans="1:14">
      <c r="A202" s="52" t="s">
        <v>615</v>
      </c>
      <c r="B202" s="52" t="s">
        <v>616</v>
      </c>
      <c r="C202" s="53">
        <f t="shared" si="4"/>
        <v>1000000</v>
      </c>
      <c r="D202" s="53">
        <v>10</v>
      </c>
      <c r="E202" s="53">
        <f>1*10^2</f>
        <v>100</v>
      </c>
      <c r="F202" s="53">
        <f>3*10^11</f>
        <v>300000000000</v>
      </c>
      <c r="G202" s="53">
        <f>3*10^12</f>
        <v>3000000000000</v>
      </c>
      <c r="H202" s="53">
        <f>3*10^14</f>
        <v>300000000000000</v>
      </c>
      <c r="I202" t="str">
        <f>VLOOKUP(B202,CSP!$A$2:$B$795,2,FALSE)</f>
        <v>Mo99</v>
      </c>
      <c r="J202" s="52" t="s">
        <v>46</v>
      </c>
      <c r="K202">
        <v>99</v>
      </c>
      <c r="M202" t="str">
        <f t="shared" si="3"/>
        <v>99Mo</v>
      </c>
      <c r="N202" t="s">
        <v>616</v>
      </c>
    </row>
    <row r="203" spans="1:14">
      <c r="A203" s="52" t="s">
        <v>617</v>
      </c>
      <c r="B203" s="52" t="s">
        <v>618</v>
      </c>
      <c r="C203" s="53">
        <f t="shared" si="4"/>
        <v>1000000</v>
      </c>
      <c r="D203" s="53">
        <v>10</v>
      </c>
      <c r="E203" s="53">
        <f>1*10^1</f>
        <v>10</v>
      </c>
      <c r="F203" s="53" t="s">
        <v>234</v>
      </c>
      <c r="G203" s="53" t="s">
        <v>234</v>
      </c>
      <c r="H203" s="53" t="s">
        <v>234</v>
      </c>
      <c r="I203" t="str">
        <f>VLOOKUP(B203,CSP!$A$2:$B$795,2,FALSE)</f>
        <v>Mo101</v>
      </c>
      <c r="J203" s="52" t="s">
        <v>46</v>
      </c>
      <c r="K203">
        <v>101</v>
      </c>
      <c r="M203" t="str">
        <f t="shared" si="3"/>
        <v>101Mo</v>
      </c>
      <c r="N203" t="s">
        <v>618</v>
      </c>
    </row>
    <row r="204" spans="1:14">
      <c r="A204" s="52" t="s">
        <v>619</v>
      </c>
      <c r="B204" s="52" t="s">
        <v>620</v>
      </c>
      <c r="C204" s="53">
        <f t="shared" si="4"/>
        <v>1000000</v>
      </c>
      <c r="D204" s="53" t="s">
        <v>1815</v>
      </c>
      <c r="E204" s="53" t="s">
        <v>1815</v>
      </c>
      <c r="F204" s="53" t="s">
        <v>234</v>
      </c>
      <c r="G204" s="53" t="s">
        <v>234</v>
      </c>
      <c r="H204" s="53" t="s">
        <v>234</v>
      </c>
      <c r="I204" t="str">
        <f>VLOOKUP(B204,CSP!$A$2:$B$795,2,FALSE)</f>
        <v>Tc93</v>
      </c>
      <c r="J204" s="52" t="s">
        <v>47</v>
      </c>
      <c r="K204">
        <v>93</v>
      </c>
      <c r="M204" t="str">
        <f t="shared" si="3"/>
        <v>93Tc</v>
      </c>
      <c r="N204" t="s">
        <v>620</v>
      </c>
    </row>
    <row r="205" spans="1:14">
      <c r="A205" s="52" t="s">
        <v>621</v>
      </c>
      <c r="B205" s="52" t="s">
        <v>622</v>
      </c>
      <c r="C205" s="53">
        <f t="shared" si="4"/>
        <v>1000000</v>
      </c>
      <c r="D205" s="53" t="s">
        <v>1815</v>
      </c>
      <c r="E205" s="53" t="s">
        <v>1815</v>
      </c>
      <c r="F205" s="53" t="s">
        <v>234</v>
      </c>
      <c r="G205" s="53" t="s">
        <v>234</v>
      </c>
      <c r="H205" s="53" t="s">
        <v>234</v>
      </c>
      <c r="I205" t="str">
        <f>VLOOKUP(B205,CSP!$A$2:$B$795,2,FALSE)</f>
        <v>Tc93 m</v>
      </c>
      <c r="J205" s="52" t="s">
        <v>47</v>
      </c>
      <c r="K205">
        <v>93</v>
      </c>
      <c r="L205" t="s">
        <v>156</v>
      </c>
      <c r="M205" t="str">
        <f t="shared" si="3"/>
        <v>93Tc m</v>
      </c>
      <c r="N205" t="s">
        <v>622</v>
      </c>
    </row>
    <row r="206" spans="1:14">
      <c r="A206" s="52" t="s">
        <v>623</v>
      </c>
      <c r="B206" s="52" t="s">
        <v>624</v>
      </c>
      <c r="C206" s="53">
        <f t="shared" si="4"/>
        <v>1000000</v>
      </c>
      <c r="D206" s="53" t="s">
        <v>1815</v>
      </c>
      <c r="E206" s="53" t="s">
        <v>1815</v>
      </c>
      <c r="F206" s="53" t="s">
        <v>234</v>
      </c>
      <c r="G206" s="53" t="s">
        <v>234</v>
      </c>
      <c r="H206" s="53" t="s">
        <v>234</v>
      </c>
      <c r="I206" t="str">
        <f>VLOOKUP(B206,CSP!$A$2:$B$795,2,FALSE)</f>
        <v>Tc94</v>
      </c>
      <c r="J206" s="52" t="s">
        <v>47</v>
      </c>
      <c r="K206">
        <v>94</v>
      </c>
      <c r="M206" t="str">
        <f t="shared" si="3"/>
        <v>94Tc</v>
      </c>
      <c r="N206" t="s">
        <v>624</v>
      </c>
    </row>
    <row r="207" spans="1:14">
      <c r="A207" s="52" t="s">
        <v>625</v>
      </c>
      <c r="B207" s="52" t="s">
        <v>626</v>
      </c>
      <c r="C207" s="53">
        <f>1*10^5</f>
        <v>100000</v>
      </c>
      <c r="D207" s="53" t="s">
        <v>1815</v>
      </c>
      <c r="E207" s="53" t="s">
        <v>1815</v>
      </c>
      <c r="F207" s="53" t="s">
        <v>234</v>
      </c>
      <c r="G207" s="53" t="s">
        <v>234</v>
      </c>
      <c r="H207" s="53" t="s">
        <v>234</v>
      </c>
      <c r="I207" t="str">
        <f>VLOOKUP(B207,CSP!$A$2:$B$795,2,FALSE)</f>
        <v>Tc94 m</v>
      </c>
      <c r="J207" s="52" t="s">
        <v>47</v>
      </c>
      <c r="K207">
        <v>94</v>
      </c>
      <c r="L207" t="s">
        <v>156</v>
      </c>
      <c r="M207" t="str">
        <f t="shared" si="3"/>
        <v>94Tc m</v>
      </c>
      <c r="N207" t="s">
        <v>626</v>
      </c>
    </row>
    <row r="208" spans="1:14">
      <c r="A208" s="52" t="s">
        <v>627</v>
      </c>
      <c r="B208" s="52" t="s">
        <v>628</v>
      </c>
      <c r="C208" s="53">
        <f>1*10^6</f>
        <v>1000000</v>
      </c>
      <c r="D208" s="53" t="s">
        <v>1815</v>
      </c>
      <c r="E208" s="53" t="s">
        <v>1815</v>
      </c>
      <c r="F208" s="53" t="s">
        <v>234</v>
      </c>
      <c r="G208" s="53" t="s">
        <v>234</v>
      </c>
      <c r="H208" s="53" t="s">
        <v>234</v>
      </c>
      <c r="I208" t="str">
        <f>VLOOKUP(B208,CSP!$A$2:$B$795,2,FALSE)</f>
        <v>Tc95</v>
      </c>
      <c r="J208" s="52" t="s">
        <v>47</v>
      </c>
      <c r="K208">
        <v>95</v>
      </c>
      <c r="M208" t="str">
        <f t="shared" si="3"/>
        <v>95Tc</v>
      </c>
      <c r="N208" t="s">
        <v>628</v>
      </c>
    </row>
    <row r="209" spans="1:14">
      <c r="A209" s="52" t="s">
        <v>629</v>
      </c>
      <c r="B209" s="52" t="s">
        <v>630</v>
      </c>
      <c r="C209" s="53">
        <f>1*10^6</f>
        <v>1000000</v>
      </c>
      <c r="D209" s="53" t="s">
        <v>1815</v>
      </c>
      <c r="E209" s="53" t="s">
        <v>1815</v>
      </c>
      <c r="F209" s="53">
        <f>1*10^11</f>
        <v>100000000000</v>
      </c>
      <c r="G209" s="53">
        <f>1*10^12</f>
        <v>1000000000000</v>
      </c>
      <c r="H209" s="53">
        <f>1*10^14</f>
        <v>100000000000000</v>
      </c>
      <c r="I209" t="str">
        <f>VLOOKUP(B209,CSP!$A$2:$B$795,2,FALSE)</f>
        <v>Tc95 m</v>
      </c>
      <c r="J209" s="52" t="s">
        <v>47</v>
      </c>
      <c r="K209">
        <v>95</v>
      </c>
      <c r="L209" t="s">
        <v>156</v>
      </c>
      <c r="M209" t="str">
        <f t="shared" si="3"/>
        <v>95Tc m</v>
      </c>
      <c r="N209" t="s">
        <v>630</v>
      </c>
    </row>
    <row r="210" spans="1:14">
      <c r="A210" s="52" t="s">
        <v>631</v>
      </c>
      <c r="B210" s="52" t="s">
        <v>632</v>
      </c>
      <c r="C210" s="53">
        <f>1*10^6</f>
        <v>1000000</v>
      </c>
      <c r="D210" s="53">
        <v>1</v>
      </c>
      <c r="E210" s="53">
        <f>1*10^1</f>
        <v>10</v>
      </c>
      <c r="F210" s="53">
        <f>3*10^10</f>
        <v>30000000000</v>
      </c>
      <c r="G210" s="53">
        <f>3*10^11</f>
        <v>300000000000</v>
      </c>
      <c r="H210" s="53">
        <f>3*10^13</f>
        <v>30000000000000</v>
      </c>
      <c r="I210" t="str">
        <f>VLOOKUP(B210,CSP!$A$2:$B$795,2,FALSE)</f>
        <v>Tc96</v>
      </c>
      <c r="J210" s="52" t="s">
        <v>47</v>
      </c>
      <c r="K210">
        <v>96</v>
      </c>
      <c r="M210" t="str">
        <f t="shared" si="3"/>
        <v>96Tc</v>
      </c>
      <c r="N210" t="s">
        <v>632</v>
      </c>
    </row>
    <row r="211" spans="1:14">
      <c r="A211" s="52" t="s">
        <v>633</v>
      </c>
      <c r="B211" s="52" t="s">
        <v>634</v>
      </c>
      <c r="C211" s="53">
        <f>1*10^7</f>
        <v>10000000</v>
      </c>
      <c r="D211" s="53">
        <v>1000</v>
      </c>
      <c r="E211" s="53">
        <f>1*10^3</f>
        <v>1000</v>
      </c>
      <c r="F211" s="53">
        <f>3*10^10</f>
        <v>30000000000</v>
      </c>
      <c r="G211" s="53">
        <f>3*10^11</f>
        <v>300000000000</v>
      </c>
      <c r="H211" s="53">
        <f>3*10^13</f>
        <v>30000000000000</v>
      </c>
      <c r="I211" t="str">
        <f>VLOOKUP(B211,CSP!$A$2:$B$795,2,FALSE)</f>
        <v>Tc96 m</v>
      </c>
      <c r="J211" s="52" t="s">
        <v>47</v>
      </c>
      <c r="K211">
        <v>96</v>
      </c>
      <c r="L211" t="s">
        <v>156</v>
      </c>
      <c r="M211" t="str">
        <f t="shared" si="3"/>
        <v>96Tc m</v>
      </c>
      <c r="N211" t="s">
        <v>634</v>
      </c>
    </row>
    <row r="212" spans="1:14">
      <c r="A212" s="52" t="s">
        <v>635</v>
      </c>
      <c r="B212" s="52" t="s">
        <v>636</v>
      </c>
      <c r="C212" s="53">
        <f>1*10^8</f>
        <v>100000000</v>
      </c>
      <c r="D212" s="53">
        <v>10</v>
      </c>
      <c r="E212" s="53">
        <f>1*10^3</f>
        <v>1000</v>
      </c>
      <c r="F212" s="53" t="s">
        <v>234</v>
      </c>
      <c r="G212" s="53" t="s">
        <v>234</v>
      </c>
      <c r="H212" s="53" t="s">
        <v>234</v>
      </c>
      <c r="I212" t="str">
        <f>VLOOKUP(B212,CSP!$A$2:$B$795,2,FALSE)</f>
        <v>Tc97</v>
      </c>
      <c r="J212" s="52" t="s">
        <v>47</v>
      </c>
      <c r="K212">
        <v>97</v>
      </c>
      <c r="M212" t="str">
        <f t="shared" si="3"/>
        <v>97Tc</v>
      </c>
      <c r="N212" t="s">
        <v>636</v>
      </c>
    </row>
    <row r="213" spans="1:14">
      <c r="A213" s="52" t="s">
        <v>637</v>
      </c>
      <c r="B213" s="52" t="s">
        <v>638</v>
      </c>
      <c r="C213" s="53">
        <f>1*10^7</f>
        <v>10000000</v>
      </c>
      <c r="D213" s="53">
        <v>100</v>
      </c>
      <c r="E213" s="53">
        <f>1*10^3</f>
        <v>1000</v>
      </c>
      <c r="F213" s="53">
        <f>4*10^13</f>
        <v>40000000000000</v>
      </c>
      <c r="G213" s="53">
        <f>4*10^14</f>
        <v>400000000000000</v>
      </c>
      <c r="H213" s="53">
        <f>4*10^16</f>
        <v>4E+16</v>
      </c>
      <c r="I213" t="str">
        <f>VLOOKUP(B213,CSP!$A$2:$B$795,2,FALSE)</f>
        <v>Tc 97 m</v>
      </c>
      <c r="J213" s="52" t="s">
        <v>47</v>
      </c>
      <c r="K213">
        <v>97</v>
      </c>
      <c r="L213" t="s">
        <v>156</v>
      </c>
      <c r="M213" t="str">
        <f t="shared" si="3"/>
        <v>97Tc m</v>
      </c>
      <c r="N213" t="s">
        <v>638</v>
      </c>
    </row>
    <row r="214" spans="1:14">
      <c r="A214" s="52" t="s">
        <v>639</v>
      </c>
      <c r="B214" s="52" t="s">
        <v>640</v>
      </c>
      <c r="C214" s="53">
        <f>1*10^6</f>
        <v>1000000</v>
      </c>
      <c r="D214" s="53" t="s">
        <v>1815</v>
      </c>
      <c r="E214" s="53" t="s">
        <v>1815</v>
      </c>
      <c r="F214" s="53">
        <f>5*10^10</f>
        <v>50000000000</v>
      </c>
      <c r="G214" s="53">
        <f>5*10^11</f>
        <v>500000000000</v>
      </c>
      <c r="H214" s="53">
        <f>5*10^13</f>
        <v>50000000000000</v>
      </c>
      <c r="I214" t="str">
        <f>VLOOKUP(B214,CSP!$A$2:$B$795,2,FALSE)</f>
        <v>Tc98</v>
      </c>
      <c r="J214" s="52" t="s">
        <v>47</v>
      </c>
      <c r="K214">
        <v>98</v>
      </c>
      <c r="M214" t="str">
        <f t="shared" si="3"/>
        <v>98Tc</v>
      </c>
      <c r="N214" t="s">
        <v>640</v>
      </c>
    </row>
    <row r="215" spans="1:14">
      <c r="A215" s="52" t="s">
        <v>641</v>
      </c>
      <c r="B215" s="52" t="s">
        <v>642</v>
      </c>
      <c r="C215" s="53">
        <f>1*10^7</f>
        <v>10000000</v>
      </c>
      <c r="D215" s="53">
        <v>1</v>
      </c>
      <c r="E215" s="53">
        <f>1*10^4</f>
        <v>10000</v>
      </c>
      <c r="F215" s="53">
        <f>3*10^13</f>
        <v>30000000000000</v>
      </c>
      <c r="G215" s="53">
        <f>3*10^14</f>
        <v>300000000000000</v>
      </c>
      <c r="H215" s="53">
        <f>3*10^16</f>
        <v>3E+16</v>
      </c>
      <c r="I215" t="str">
        <f>VLOOKUP(B215,CSP!$A$2:$B$795,2,FALSE)</f>
        <v>Tc99</v>
      </c>
      <c r="J215" s="52" t="s">
        <v>47</v>
      </c>
      <c r="K215">
        <v>99</v>
      </c>
      <c r="M215" t="str">
        <f t="shared" si="3"/>
        <v>99Tc</v>
      </c>
      <c r="N215" t="s">
        <v>642</v>
      </c>
    </row>
    <row r="216" spans="1:14">
      <c r="A216" s="52" t="s">
        <v>643</v>
      </c>
      <c r="B216" s="52" t="s">
        <v>644</v>
      </c>
      <c r="C216" s="53">
        <f>1*10^7</f>
        <v>10000000</v>
      </c>
      <c r="D216" s="53">
        <v>100</v>
      </c>
      <c r="E216" s="53">
        <f>1*10^2</f>
        <v>100</v>
      </c>
      <c r="F216" s="53">
        <f>7*10^11</f>
        <v>700000000000</v>
      </c>
      <c r="G216" s="53">
        <f>7*10^12</f>
        <v>7000000000000</v>
      </c>
      <c r="H216" s="53">
        <f>7*10^14</f>
        <v>700000000000000</v>
      </c>
      <c r="I216" t="str">
        <f>VLOOKUP(B216,CSP!$A$2:$B$795,2,FALSE)</f>
        <v>Tc 99 m</v>
      </c>
      <c r="J216" s="52" t="s">
        <v>47</v>
      </c>
      <c r="K216">
        <v>99</v>
      </c>
      <c r="L216" t="s">
        <v>156</v>
      </c>
      <c r="M216" t="str">
        <f t="shared" si="3"/>
        <v>99Tc m</v>
      </c>
      <c r="N216" t="s">
        <v>644</v>
      </c>
    </row>
    <row r="217" spans="1:14">
      <c r="A217" s="52" t="s">
        <v>645</v>
      </c>
      <c r="B217" s="52" t="s">
        <v>646</v>
      </c>
      <c r="C217" s="53">
        <f>1*10^6</f>
        <v>1000000</v>
      </c>
      <c r="D217" s="53" t="s">
        <v>1815</v>
      </c>
      <c r="E217" s="53" t="s">
        <v>1815</v>
      </c>
      <c r="F217" s="53" t="s">
        <v>234</v>
      </c>
      <c r="G217" s="53" t="s">
        <v>234</v>
      </c>
      <c r="H217" s="53" t="s">
        <v>234</v>
      </c>
      <c r="I217" t="str">
        <f>VLOOKUP(B217,CSP!$A$2:$B$795,2,FALSE)</f>
        <v>Tc101</v>
      </c>
      <c r="J217" s="52" t="s">
        <v>47</v>
      </c>
      <c r="K217">
        <v>101</v>
      </c>
      <c r="M217" t="str">
        <f t="shared" si="3"/>
        <v>101Tc</v>
      </c>
      <c r="N217" t="s">
        <v>646</v>
      </c>
    </row>
    <row r="218" spans="1:14">
      <c r="A218" s="52" t="s">
        <v>647</v>
      </c>
      <c r="B218" s="52" t="s">
        <v>648</v>
      </c>
      <c r="C218" s="53">
        <f>1*10^5</f>
        <v>100000</v>
      </c>
      <c r="D218" s="53" t="s">
        <v>1815</v>
      </c>
      <c r="E218" s="53" t="s">
        <v>1815</v>
      </c>
      <c r="F218" s="53" t="s">
        <v>234</v>
      </c>
      <c r="G218" s="53" t="s">
        <v>234</v>
      </c>
      <c r="H218" s="53" t="s">
        <v>234</v>
      </c>
      <c r="I218" t="str">
        <f>VLOOKUP(B218,CSP!$A$2:$B$795,2,FALSE)</f>
        <v>Tc104</v>
      </c>
      <c r="J218" s="52" t="s">
        <v>47</v>
      </c>
      <c r="K218">
        <v>104</v>
      </c>
      <c r="M218" t="str">
        <f t="shared" si="3"/>
        <v>104Tc</v>
      </c>
      <c r="N218" t="s">
        <v>648</v>
      </c>
    </row>
    <row r="219" spans="1:14">
      <c r="A219" s="52" t="s">
        <v>649</v>
      </c>
      <c r="B219" s="52" t="s">
        <v>650</v>
      </c>
      <c r="C219" s="53">
        <f>1*10^6</f>
        <v>1000000</v>
      </c>
      <c r="D219" s="53" t="s">
        <v>1815</v>
      </c>
      <c r="E219" s="53" t="s">
        <v>1815</v>
      </c>
      <c r="F219" s="53" t="s">
        <v>234</v>
      </c>
      <c r="G219" s="53" t="s">
        <v>234</v>
      </c>
      <c r="H219" s="53" t="s">
        <v>234</v>
      </c>
      <c r="I219" t="str">
        <f>VLOOKUP(B219,CSP!$A$2:$B$795,2,FALSE)</f>
        <v>Ru94</v>
      </c>
      <c r="J219" s="52" t="s">
        <v>48</v>
      </c>
      <c r="K219">
        <v>94</v>
      </c>
      <c r="M219" t="str">
        <f t="shared" si="3"/>
        <v>94Ru</v>
      </c>
      <c r="N219" t="s">
        <v>650</v>
      </c>
    </row>
    <row r="220" spans="1:14">
      <c r="A220" s="52" t="s">
        <v>651</v>
      </c>
      <c r="B220" s="52" t="s">
        <v>652</v>
      </c>
      <c r="C220" s="53">
        <f>1*10^7</f>
        <v>10000000</v>
      </c>
      <c r="D220" s="53">
        <v>10</v>
      </c>
      <c r="E220" s="53">
        <f>1*10^2</f>
        <v>100</v>
      </c>
      <c r="F220" s="53">
        <f>3*10^11</f>
        <v>300000000000</v>
      </c>
      <c r="G220" s="53">
        <f>3*10^12</f>
        <v>3000000000000</v>
      </c>
      <c r="H220" s="53">
        <f>3*10^14</f>
        <v>300000000000000</v>
      </c>
      <c r="I220" t="str">
        <f>VLOOKUP(B220,CSP!$A$2:$B$795,2,FALSE)</f>
        <v>Ru97</v>
      </c>
      <c r="J220" s="52" t="s">
        <v>48</v>
      </c>
      <c r="K220">
        <v>97</v>
      </c>
      <c r="M220" t="str">
        <f t="shared" si="3"/>
        <v>97Ru</v>
      </c>
      <c r="N220" t="s">
        <v>652</v>
      </c>
    </row>
    <row r="221" spans="1:14">
      <c r="A221" s="52" t="s">
        <v>653</v>
      </c>
      <c r="B221" s="52" t="s">
        <v>654</v>
      </c>
      <c r="C221" s="53">
        <f>1*10^6</f>
        <v>1000000</v>
      </c>
      <c r="D221" s="53">
        <v>1</v>
      </c>
      <c r="E221" s="53">
        <f>1*10^2</f>
        <v>100</v>
      </c>
      <c r="F221" s="53">
        <f>1*10^11</f>
        <v>100000000000</v>
      </c>
      <c r="G221" s="53">
        <f>1*10^12</f>
        <v>1000000000000</v>
      </c>
      <c r="H221" s="53">
        <f>1*10^14</f>
        <v>100000000000000</v>
      </c>
      <c r="I221" t="str">
        <f>VLOOKUP(B221,CSP!$A$2:$B$795,2,FALSE)</f>
        <v>Ru103</v>
      </c>
      <c r="J221" s="52" t="s">
        <v>48</v>
      </c>
      <c r="K221">
        <v>103</v>
      </c>
      <c r="M221" t="str">
        <f t="shared" si="3"/>
        <v>103Ru</v>
      </c>
      <c r="N221" t="s">
        <v>654</v>
      </c>
    </row>
    <row r="222" spans="1:14">
      <c r="A222" s="52" t="s">
        <v>655</v>
      </c>
      <c r="B222" s="52" t="s">
        <v>656</v>
      </c>
      <c r="C222" s="53">
        <f>1*10^6</f>
        <v>1000000</v>
      </c>
      <c r="D222" s="53">
        <v>10</v>
      </c>
      <c r="E222" s="53">
        <f>1*10^1</f>
        <v>10</v>
      </c>
      <c r="F222" s="53">
        <f>8*10^10</f>
        <v>80000000000</v>
      </c>
      <c r="G222" s="53">
        <f>8*10^11</f>
        <v>800000000000</v>
      </c>
      <c r="H222" s="53">
        <f>8*10^13</f>
        <v>80000000000000</v>
      </c>
      <c r="I222" t="str">
        <f>VLOOKUP(B222,CSP!$A$2:$B$795,2,FALSE)</f>
        <v>Ru105</v>
      </c>
      <c r="J222" s="52" t="s">
        <v>48</v>
      </c>
      <c r="K222">
        <v>105</v>
      </c>
      <c r="M222" t="str">
        <f t="shared" si="3"/>
        <v>105Ru</v>
      </c>
      <c r="N222" t="s">
        <v>656</v>
      </c>
    </row>
    <row r="223" spans="1:14">
      <c r="A223" s="52" t="s">
        <v>657</v>
      </c>
      <c r="B223" s="52" t="s">
        <v>658</v>
      </c>
      <c r="C223" s="53">
        <f>1*10^5</f>
        <v>100000</v>
      </c>
      <c r="D223" s="53">
        <v>0.1</v>
      </c>
      <c r="E223" s="53">
        <f>1*10^2</f>
        <v>100</v>
      </c>
      <c r="F223" s="53">
        <f>3*10^11</f>
        <v>300000000000</v>
      </c>
      <c r="G223" s="53">
        <f>3*10^12</f>
        <v>3000000000000</v>
      </c>
      <c r="H223" s="53">
        <f>3*10^14</f>
        <v>300000000000000</v>
      </c>
      <c r="I223" t="str">
        <f>VLOOKUP(B223,CSP!$A$2:$B$795,2,FALSE)</f>
        <v>Ru106</v>
      </c>
      <c r="J223" s="52" t="s">
        <v>48</v>
      </c>
      <c r="K223">
        <v>106</v>
      </c>
      <c r="M223" t="str">
        <f t="shared" si="3"/>
        <v>106Ru</v>
      </c>
      <c r="N223" t="s">
        <v>658</v>
      </c>
    </row>
    <row r="224" spans="1:14">
      <c r="A224" s="52" t="s">
        <v>659</v>
      </c>
      <c r="B224" s="52" t="s">
        <v>660</v>
      </c>
      <c r="C224" s="53">
        <f>1*10^6</f>
        <v>1000000</v>
      </c>
      <c r="D224" s="53" t="s">
        <v>1815</v>
      </c>
      <c r="E224" s="53" t="s">
        <v>1815</v>
      </c>
      <c r="F224" s="53">
        <f>1*10^11</f>
        <v>100000000000</v>
      </c>
      <c r="G224" s="53">
        <f>1*10^12</f>
        <v>1000000000000</v>
      </c>
      <c r="H224" s="53">
        <f>1*10^14</f>
        <v>100000000000000</v>
      </c>
      <c r="I224" t="str">
        <f>VLOOKUP(B224,CSP!$A$2:$B$795,2,FALSE)</f>
        <v>Rh99</v>
      </c>
      <c r="J224" s="52" t="s">
        <v>49</v>
      </c>
      <c r="K224">
        <v>99</v>
      </c>
      <c r="M224" t="str">
        <f t="shared" si="3"/>
        <v>99Rh</v>
      </c>
      <c r="N224" t="s">
        <v>660</v>
      </c>
    </row>
    <row r="225" spans="1:14">
      <c r="A225" s="52" t="s">
        <v>661</v>
      </c>
      <c r="B225" s="52" t="s">
        <v>662</v>
      </c>
      <c r="C225" s="53">
        <f>1*10^6</f>
        <v>1000000</v>
      </c>
      <c r="D225" s="53" t="s">
        <v>1815</v>
      </c>
      <c r="E225" s="53" t="s">
        <v>1815</v>
      </c>
      <c r="F225" s="53" t="s">
        <v>234</v>
      </c>
      <c r="G225" s="53" t="s">
        <v>234</v>
      </c>
      <c r="H225" s="53" t="s">
        <v>234</v>
      </c>
      <c r="I225" t="str">
        <f>VLOOKUP(B225,CSP!$A$2:$B$795,2,FALSE)</f>
        <v>Rh 99 m</v>
      </c>
      <c r="J225" s="52" t="s">
        <v>49</v>
      </c>
      <c r="K225">
        <v>99</v>
      </c>
      <c r="L225" t="s">
        <v>156</v>
      </c>
      <c r="M225" t="str">
        <f t="shared" si="3"/>
        <v>99Rh m</v>
      </c>
      <c r="N225" t="s">
        <v>662</v>
      </c>
    </row>
    <row r="226" spans="1:14">
      <c r="A226" s="52" t="s">
        <v>663</v>
      </c>
      <c r="B226" s="52" t="s">
        <v>664</v>
      </c>
      <c r="C226" s="53">
        <f>1*10^6</f>
        <v>1000000</v>
      </c>
      <c r="D226" s="53" t="s">
        <v>1815</v>
      </c>
      <c r="E226" s="53" t="s">
        <v>1815</v>
      </c>
      <c r="F226" s="53" t="s">
        <v>234</v>
      </c>
      <c r="G226" s="53" t="s">
        <v>234</v>
      </c>
      <c r="H226" s="53" t="s">
        <v>234</v>
      </c>
      <c r="I226" t="str">
        <f>VLOOKUP(B226,CSP!$A$2:$B$795,2,FALSE)</f>
        <v>Rh100</v>
      </c>
      <c r="J226" s="52" t="s">
        <v>49</v>
      </c>
      <c r="K226">
        <v>100</v>
      </c>
      <c r="M226" t="str">
        <f t="shared" si="3"/>
        <v>100Rh</v>
      </c>
      <c r="N226" t="s">
        <v>664</v>
      </c>
    </row>
    <row r="227" spans="1:14">
      <c r="A227" s="52" t="s">
        <v>665</v>
      </c>
      <c r="B227" s="52" t="s">
        <v>666</v>
      </c>
      <c r="C227" s="53">
        <f>1*10^7</f>
        <v>10000000</v>
      </c>
      <c r="D227" s="53" t="s">
        <v>1815</v>
      </c>
      <c r="E227" s="53" t="s">
        <v>1815</v>
      </c>
      <c r="F227" s="53">
        <f>3*10^11</f>
        <v>300000000000</v>
      </c>
      <c r="G227" s="53">
        <f>3*10^12</f>
        <v>3000000000000</v>
      </c>
      <c r="H227" s="53">
        <f>3*10^14</f>
        <v>300000000000000</v>
      </c>
      <c r="I227" t="str">
        <f>VLOOKUP(B227,CSP!$A$2:$B$795,2,FALSE)</f>
        <v>Rh101</v>
      </c>
      <c r="J227" s="52" t="s">
        <v>49</v>
      </c>
      <c r="K227">
        <v>101</v>
      </c>
      <c r="M227" t="str">
        <f t="shared" si="3"/>
        <v>101Rh</v>
      </c>
      <c r="N227" t="s">
        <v>666</v>
      </c>
    </row>
    <row r="228" spans="1:14">
      <c r="A228" s="52" t="s">
        <v>667</v>
      </c>
      <c r="B228" s="52" t="s">
        <v>668</v>
      </c>
      <c r="C228" s="53">
        <f>1*10^7</f>
        <v>10000000</v>
      </c>
      <c r="D228" s="53" t="s">
        <v>1815</v>
      </c>
      <c r="E228" s="53" t="s">
        <v>1815</v>
      </c>
      <c r="F228" s="53" t="s">
        <v>234</v>
      </c>
      <c r="G228" s="53" t="s">
        <v>234</v>
      </c>
      <c r="H228" s="53" t="s">
        <v>234</v>
      </c>
      <c r="I228" t="str">
        <f>VLOOKUP(B228,CSP!$A$2:$B$795,2,FALSE)</f>
        <v>Rh 101 m</v>
      </c>
      <c r="J228" s="52" t="s">
        <v>49</v>
      </c>
      <c r="K228">
        <v>101</v>
      </c>
      <c r="L228" t="s">
        <v>156</v>
      </c>
      <c r="M228" t="str">
        <f t="shared" si="3"/>
        <v>101Rh m</v>
      </c>
      <c r="N228" t="s">
        <v>668</v>
      </c>
    </row>
    <row r="229" spans="1:14">
      <c r="A229" s="52" t="s">
        <v>669</v>
      </c>
      <c r="B229" s="52" t="s">
        <v>670</v>
      </c>
      <c r="C229" s="53">
        <f>1*10^6</f>
        <v>1000000</v>
      </c>
      <c r="D229" s="53" t="s">
        <v>1815</v>
      </c>
      <c r="E229" s="53" t="s">
        <v>1815</v>
      </c>
      <c r="F229" s="53">
        <f>3*10^10</f>
        <v>30000000000</v>
      </c>
      <c r="G229" s="53">
        <f>3*10^11</f>
        <v>300000000000</v>
      </c>
      <c r="H229" s="53">
        <f>3*10^13</f>
        <v>30000000000000</v>
      </c>
      <c r="I229" t="str">
        <f>VLOOKUP(B229,CSP!$A$2:$B$795,2,FALSE)</f>
        <v>Rh102</v>
      </c>
      <c r="J229" s="52" t="s">
        <v>49</v>
      </c>
      <c r="K229">
        <v>102</v>
      </c>
      <c r="M229" t="str">
        <f t="shared" si="3"/>
        <v>102Rh</v>
      </c>
      <c r="N229" t="s">
        <v>670</v>
      </c>
    </row>
    <row r="230" spans="1:14">
      <c r="A230" s="52" t="s">
        <v>671</v>
      </c>
      <c r="B230" s="52" t="s">
        <v>672</v>
      </c>
      <c r="C230" s="53">
        <f>1*10^6</f>
        <v>1000000</v>
      </c>
      <c r="D230" s="53" t="s">
        <v>1815</v>
      </c>
      <c r="E230" s="53" t="s">
        <v>1815</v>
      </c>
      <c r="F230" s="53">
        <f>1*10^11</f>
        <v>100000000000</v>
      </c>
      <c r="G230" s="53">
        <f>1*10^12</f>
        <v>1000000000000</v>
      </c>
      <c r="H230" s="53">
        <f>1*10^14</f>
        <v>100000000000000</v>
      </c>
      <c r="I230" t="str">
        <f>VLOOKUP(B230,CSP!$A$2:$B$795,2,FALSE)</f>
        <v>Rh 102 m</v>
      </c>
      <c r="J230" s="52" t="s">
        <v>49</v>
      </c>
      <c r="K230">
        <v>102</v>
      </c>
      <c r="L230" t="s">
        <v>156</v>
      </c>
      <c r="M230" t="str">
        <f t="shared" si="3"/>
        <v>102Rh m</v>
      </c>
      <c r="N230" t="s">
        <v>672</v>
      </c>
    </row>
    <row r="231" spans="1:14">
      <c r="A231" s="52" t="s">
        <v>673</v>
      </c>
      <c r="B231" s="52" t="s">
        <v>674</v>
      </c>
      <c r="C231" s="53">
        <f>1*10^8</f>
        <v>100000000</v>
      </c>
      <c r="D231" s="53">
        <v>10000</v>
      </c>
      <c r="E231" s="53">
        <f>1*10^4</f>
        <v>10000</v>
      </c>
      <c r="F231" s="53">
        <f>9*10^14</f>
        <v>900000000000000</v>
      </c>
      <c r="G231" s="53">
        <f>9*10^15</f>
        <v>9000000000000000</v>
      </c>
      <c r="H231" s="53">
        <f>9*10^17</f>
        <v>9E+17</v>
      </c>
      <c r="I231" t="str">
        <f>VLOOKUP(B231,CSP!$A$2:$B$795,2,FALSE)</f>
        <v>Rh103 m</v>
      </c>
      <c r="J231" s="52" t="s">
        <v>49</v>
      </c>
      <c r="K231">
        <v>103</v>
      </c>
      <c r="L231" t="s">
        <v>156</v>
      </c>
      <c r="M231" t="str">
        <f t="shared" si="3"/>
        <v>103Rh m</v>
      </c>
      <c r="N231" t="s">
        <v>674</v>
      </c>
    </row>
    <row r="232" spans="1:14">
      <c r="A232" s="52" t="s">
        <v>675</v>
      </c>
      <c r="B232" s="52" t="s">
        <v>676</v>
      </c>
      <c r="C232" s="53">
        <f>1*10^7</f>
        <v>10000000</v>
      </c>
      <c r="D232" s="53">
        <v>100</v>
      </c>
      <c r="E232" s="53">
        <f>1*10^2</f>
        <v>100</v>
      </c>
      <c r="F232" s="53">
        <f>9*10^11</f>
        <v>900000000000</v>
      </c>
      <c r="G232" s="53">
        <f>9*10^12</f>
        <v>9000000000000</v>
      </c>
      <c r="H232" s="53">
        <f>9*10^14</f>
        <v>900000000000000</v>
      </c>
      <c r="I232" t="str">
        <f>VLOOKUP(B232,CSP!$A$2:$B$795,2,FALSE)</f>
        <v>Rh105</v>
      </c>
      <c r="J232" s="52" t="s">
        <v>49</v>
      </c>
      <c r="K232">
        <v>105</v>
      </c>
      <c r="M232" t="str">
        <f t="shared" si="3"/>
        <v>105Rh</v>
      </c>
      <c r="N232" t="s">
        <v>676</v>
      </c>
    </row>
    <row r="233" spans="1:14">
      <c r="A233" s="52" t="s">
        <v>677</v>
      </c>
      <c r="B233" s="52" t="s">
        <v>678</v>
      </c>
      <c r="C233" s="53">
        <f>1*10^5</f>
        <v>100000</v>
      </c>
      <c r="D233" s="53" t="s">
        <v>1815</v>
      </c>
      <c r="E233" s="53" t="s">
        <v>1815</v>
      </c>
      <c r="F233" s="53" t="s">
        <v>234</v>
      </c>
      <c r="G233" s="53" t="s">
        <v>234</v>
      </c>
      <c r="H233" s="53" t="s">
        <v>234</v>
      </c>
      <c r="I233" t="str">
        <f>VLOOKUP(B233,CSP!$A$2:$B$795,2,FALSE)</f>
        <v>Rh106 m</v>
      </c>
      <c r="J233" s="52" t="s">
        <v>49</v>
      </c>
      <c r="K233">
        <v>106</v>
      </c>
      <c r="L233" t="s">
        <v>156</v>
      </c>
      <c r="M233" t="str">
        <f t="shared" si="3"/>
        <v>106Rh m</v>
      </c>
      <c r="N233" t="s">
        <v>678</v>
      </c>
    </row>
    <row r="234" spans="1:14">
      <c r="A234" s="52" t="s">
        <v>679</v>
      </c>
      <c r="B234" s="52" t="s">
        <v>680</v>
      </c>
      <c r="C234" s="53">
        <f>1*10^6</f>
        <v>1000000</v>
      </c>
      <c r="D234" s="53" t="s">
        <v>1815</v>
      </c>
      <c r="E234" s="53" t="s">
        <v>1815</v>
      </c>
      <c r="F234" s="53" t="s">
        <v>234</v>
      </c>
      <c r="G234" s="53" t="s">
        <v>234</v>
      </c>
      <c r="H234" s="53" t="s">
        <v>234</v>
      </c>
      <c r="I234" t="str">
        <f>VLOOKUP(B234,CSP!$A$2:$B$795,2,FALSE)</f>
        <v>Rh107</v>
      </c>
      <c r="J234" s="52" t="s">
        <v>49</v>
      </c>
      <c r="K234">
        <v>107</v>
      </c>
      <c r="M234" t="str">
        <f t="shared" si="3"/>
        <v>107Rh</v>
      </c>
      <c r="N234" t="s">
        <v>680</v>
      </c>
    </row>
    <row r="235" spans="1:14">
      <c r="A235" s="52" t="s">
        <v>681</v>
      </c>
      <c r="B235" s="52" t="s">
        <v>682</v>
      </c>
      <c r="C235" s="53">
        <f>1*10^7</f>
        <v>10000000</v>
      </c>
      <c r="D235" s="53" t="s">
        <v>1815</v>
      </c>
      <c r="E235" s="53" t="s">
        <v>1815</v>
      </c>
      <c r="F235" s="53" t="s">
        <v>234</v>
      </c>
      <c r="G235" s="53" t="s">
        <v>234</v>
      </c>
      <c r="H235" s="53" t="s">
        <v>234</v>
      </c>
      <c r="I235" t="str">
        <f>VLOOKUP(B235,CSP!$A$2:$B$795,2,FALSE)</f>
        <v>Pd100</v>
      </c>
      <c r="J235" s="52" t="s">
        <v>50</v>
      </c>
      <c r="K235">
        <v>100</v>
      </c>
      <c r="M235" t="str">
        <f t="shared" si="3"/>
        <v>100Pd</v>
      </c>
      <c r="N235" t="s">
        <v>682</v>
      </c>
    </row>
    <row r="236" spans="1:14">
      <c r="A236" s="52" t="s">
        <v>683</v>
      </c>
      <c r="B236" s="52" t="s">
        <v>684</v>
      </c>
      <c r="C236" s="53">
        <f>1*10^6</f>
        <v>1000000</v>
      </c>
      <c r="D236" s="53" t="s">
        <v>1815</v>
      </c>
      <c r="E236" s="53" t="s">
        <v>1815</v>
      </c>
      <c r="F236" s="53" t="s">
        <v>234</v>
      </c>
      <c r="G236" s="53" t="s">
        <v>234</v>
      </c>
      <c r="H236" s="53" t="s">
        <v>234</v>
      </c>
      <c r="I236" t="str">
        <f>VLOOKUP(B236,CSP!$A$2:$B$795,2,FALSE)</f>
        <v>Pd101</v>
      </c>
      <c r="J236" s="52" t="s">
        <v>50</v>
      </c>
      <c r="K236">
        <v>101</v>
      </c>
      <c r="M236" t="str">
        <f t="shared" si="3"/>
        <v>101Pd</v>
      </c>
      <c r="N236" t="s">
        <v>684</v>
      </c>
    </row>
    <row r="237" spans="1:14">
      <c r="A237" s="52" t="s">
        <v>685</v>
      </c>
      <c r="B237" s="52" t="s">
        <v>686</v>
      </c>
      <c r="C237" s="53">
        <f>1*10^8</f>
        <v>100000000</v>
      </c>
      <c r="D237" s="53">
        <v>1000</v>
      </c>
      <c r="E237" s="53">
        <f>1*10^3</f>
        <v>1000</v>
      </c>
      <c r="F237" s="53">
        <f>9*10^13</f>
        <v>90000000000000</v>
      </c>
      <c r="G237" s="53">
        <f>9*10^14</f>
        <v>900000000000000</v>
      </c>
      <c r="H237" s="53">
        <f>9*10^16</f>
        <v>9E+16</v>
      </c>
      <c r="I237" t="str">
        <f>VLOOKUP(B237,CSP!$A$2:$B$795,2,FALSE)</f>
        <v>Pd103</v>
      </c>
      <c r="J237" s="52" t="s">
        <v>50</v>
      </c>
      <c r="K237">
        <v>103</v>
      </c>
      <c r="M237" t="str">
        <f t="shared" si="3"/>
        <v>103Pd</v>
      </c>
      <c r="N237" t="s">
        <v>686</v>
      </c>
    </row>
    <row r="238" spans="1:14">
      <c r="A238" s="52" t="s">
        <v>687</v>
      </c>
      <c r="B238" s="52" t="s">
        <v>688</v>
      </c>
      <c r="C238" s="53">
        <f>1*10^8</f>
        <v>100000000</v>
      </c>
      <c r="D238" s="53" t="s">
        <v>1815</v>
      </c>
      <c r="E238" s="53" t="s">
        <v>1815</v>
      </c>
      <c r="F238" s="53" t="s">
        <v>234</v>
      </c>
      <c r="G238" s="53" t="s">
        <v>234</v>
      </c>
      <c r="H238" s="53" t="s">
        <v>234</v>
      </c>
      <c r="I238" t="str">
        <f>VLOOKUP(B238,CSP!$A$2:$B$795,2,FALSE)</f>
        <v>Pd107</v>
      </c>
      <c r="J238" s="52" t="s">
        <v>50</v>
      </c>
      <c r="K238">
        <v>107</v>
      </c>
      <c r="M238" t="str">
        <f t="shared" si="3"/>
        <v>107Pd</v>
      </c>
      <c r="N238" t="s">
        <v>688</v>
      </c>
    </row>
    <row r="239" spans="1:14">
      <c r="A239" s="52" t="s">
        <v>689</v>
      </c>
      <c r="B239" s="52" t="s">
        <v>690</v>
      </c>
      <c r="C239" s="53">
        <f>1*10^6</f>
        <v>1000000</v>
      </c>
      <c r="D239" s="53">
        <v>100</v>
      </c>
      <c r="E239" s="53">
        <f>1*10^3</f>
        <v>1000</v>
      </c>
      <c r="F239" s="53">
        <f>2*10^13</f>
        <v>20000000000000</v>
      </c>
      <c r="G239" s="53">
        <f>2*10^14</f>
        <v>200000000000000</v>
      </c>
      <c r="H239" s="53">
        <f>2*10^16</f>
        <v>2E+16</v>
      </c>
      <c r="I239" t="str">
        <f>VLOOKUP(B239,CSP!$A$2:$B$795,2,FALSE)</f>
        <v>Pd109</v>
      </c>
      <c r="J239" s="52" t="s">
        <v>50</v>
      </c>
      <c r="K239">
        <v>109</v>
      </c>
      <c r="M239" t="str">
        <f t="shared" si="3"/>
        <v>109Pd</v>
      </c>
      <c r="N239" t="s">
        <v>690</v>
      </c>
    </row>
    <row r="240" spans="1:14">
      <c r="A240" s="52" t="s">
        <v>691</v>
      </c>
      <c r="B240" s="52" t="s">
        <v>692</v>
      </c>
      <c r="C240" s="53">
        <f>1*10^5</f>
        <v>100000</v>
      </c>
      <c r="D240" s="53" t="s">
        <v>1815</v>
      </c>
      <c r="E240" s="53" t="s">
        <v>1815</v>
      </c>
      <c r="F240" s="53" t="s">
        <v>234</v>
      </c>
      <c r="G240" s="53" t="s">
        <v>234</v>
      </c>
      <c r="H240" s="53" t="s">
        <v>234</v>
      </c>
      <c r="I240" t="str">
        <f>VLOOKUP(B240,CSP!$A$2:$B$795,2,FALSE)</f>
        <v>Ag102</v>
      </c>
      <c r="J240" s="52" t="s">
        <v>51</v>
      </c>
      <c r="K240">
        <v>102</v>
      </c>
      <c r="M240" t="str">
        <f t="shared" si="3"/>
        <v>102Ag</v>
      </c>
      <c r="N240" t="s">
        <v>692</v>
      </c>
    </row>
    <row r="241" spans="1:14">
      <c r="A241" s="52" t="s">
        <v>693</v>
      </c>
      <c r="B241" s="52" t="s">
        <v>694</v>
      </c>
      <c r="C241" s="53">
        <f t="shared" ref="C241:C249" si="5">1*10^6</f>
        <v>1000000</v>
      </c>
      <c r="D241" s="53" t="s">
        <v>1815</v>
      </c>
      <c r="E241" s="53" t="s">
        <v>1815</v>
      </c>
      <c r="F241" s="53" t="s">
        <v>234</v>
      </c>
      <c r="G241" s="53" t="s">
        <v>234</v>
      </c>
      <c r="H241" s="53" t="s">
        <v>234</v>
      </c>
      <c r="I241" t="str">
        <f>VLOOKUP(B241,CSP!$A$2:$B$795,2,FALSE)</f>
        <v>Ag103</v>
      </c>
      <c r="J241" s="52" t="s">
        <v>51</v>
      </c>
      <c r="K241">
        <v>103</v>
      </c>
      <c r="M241" t="str">
        <f t="shared" si="3"/>
        <v>103Ag</v>
      </c>
      <c r="N241" t="s">
        <v>694</v>
      </c>
    </row>
    <row r="242" spans="1:14">
      <c r="A242" s="52" t="s">
        <v>695</v>
      </c>
      <c r="B242" s="52" t="s">
        <v>696</v>
      </c>
      <c r="C242" s="53">
        <f t="shared" si="5"/>
        <v>1000000</v>
      </c>
      <c r="D242" s="53" t="s">
        <v>1815</v>
      </c>
      <c r="E242" s="53" t="s">
        <v>1815</v>
      </c>
      <c r="F242" s="53" t="s">
        <v>234</v>
      </c>
      <c r="G242" s="53" t="s">
        <v>234</v>
      </c>
      <c r="H242" s="53" t="s">
        <v>234</v>
      </c>
      <c r="I242" t="str">
        <f>VLOOKUP(B242,CSP!$A$2:$B$795,2,FALSE)</f>
        <v>Ag104</v>
      </c>
      <c r="J242" s="52" t="s">
        <v>51</v>
      </c>
      <c r="K242">
        <v>104</v>
      </c>
      <c r="M242" t="str">
        <f t="shared" si="3"/>
        <v>104Ag</v>
      </c>
      <c r="N242" t="s">
        <v>696</v>
      </c>
    </row>
    <row r="243" spans="1:14">
      <c r="A243" s="52" t="s">
        <v>697</v>
      </c>
      <c r="B243" s="52" t="s">
        <v>698</v>
      </c>
      <c r="C243" s="53">
        <f t="shared" si="5"/>
        <v>1000000</v>
      </c>
      <c r="D243" s="53" t="s">
        <v>1815</v>
      </c>
      <c r="E243" s="53" t="s">
        <v>1815</v>
      </c>
      <c r="F243" s="53" t="s">
        <v>234</v>
      </c>
      <c r="G243" s="53" t="s">
        <v>234</v>
      </c>
      <c r="H243" s="53" t="s">
        <v>234</v>
      </c>
      <c r="I243" t="str">
        <f>VLOOKUP(B243,CSP!$A$2:$B$795,2,FALSE)</f>
        <v>Ag104 m</v>
      </c>
      <c r="J243" s="52" t="s">
        <v>51</v>
      </c>
      <c r="K243">
        <v>104</v>
      </c>
      <c r="L243" t="s">
        <v>156</v>
      </c>
      <c r="M243" t="str">
        <f t="shared" si="3"/>
        <v>104Ag m</v>
      </c>
      <c r="N243" t="s">
        <v>698</v>
      </c>
    </row>
    <row r="244" spans="1:14">
      <c r="A244" s="52" t="s">
        <v>699</v>
      </c>
      <c r="B244" s="52" t="s">
        <v>700</v>
      </c>
      <c r="C244" s="53">
        <f t="shared" si="5"/>
        <v>1000000</v>
      </c>
      <c r="D244" s="53">
        <v>1</v>
      </c>
      <c r="E244" s="53">
        <f>1*10^2</f>
        <v>100</v>
      </c>
      <c r="F244" s="53">
        <f>1*10^11</f>
        <v>100000000000</v>
      </c>
      <c r="G244" s="53">
        <f>1*10^12</f>
        <v>1000000000000</v>
      </c>
      <c r="H244" s="53">
        <f>1*10^14</f>
        <v>100000000000000</v>
      </c>
      <c r="I244" t="str">
        <f>VLOOKUP(B244,CSP!$A$2:$B$795,2,FALSE)</f>
        <v>Ag105</v>
      </c>
      <c r="J244" s="52" t="s">
        <v>51</v>
      </c>
      <c r="K244">
        <v>105</v>
      </c>
      <c r="M244" t="str">
        <f t="shared" si="3"/>
        <v>105Ag</v>
      </c>
      <c r="N244" t="s">
        <v>700</v>
      </c>
    </row>
    <row r="245" spans="1:14">
      <c r="A245" s="52" t="s">
        <v>701</v>
      </c>
      <c r="B245" s="52" t="s">
        <v>702</v>
      </c>
      <c r="C245" s="53">
        <f t="shared" si="5"/>
        <v>1000000</v>
      </c>
      <c r="D245" s="53" t="s">
        <v>1815</v>
      </c>
      <c r="E245" s="53" t="s">
        <v>1815</v>
      </c>
      <c r="F245" s="53" t="s">
        <v>234</v>
      </c>
      <c r="G245" s="53" t="s">
        <v>234</v>
      </c>
      <c r="H245" s="53" t="s">
        <v>234</v>
      </c>
      <c r="I245" t="str">
        <f>VLOOKUP(B245,CSP!$A$2:$B$795,2,FALSE)</f>
        <v>Ag106</v>
      </c>
      <c r="J245" s="52" t="s">
        <v>51</v>
      </c>
      <c r="K245">
        <v>106</v>
      </c>
      <c r="M245" t="str">
        <f t="shared" si="3"/>
        <v>106Ag</v>
      </c>
      <c r="N245" t="s">
        <v>702</v>
      </c>
    </row>
    <row r="246" spans="1:14">
      <c r="A246" s="52" t="s">
        <v>1830</v>
      </c>
      <c r="B246" s="52" t="s">
        <v>704</v>
      </c>
      <c r="C246" s="53">
        <f t="shared" si="5"/>
        <v>1000000</v>
      </c>
      <c r="D246" s="53" t="s">
        <v>1815</v>
      </c>
      <c r="E246" s="53" t="s">
        <v>1815</v>
      </c>
      <c r="F246" s="53" t="s">
        <v>234</v>
      </c>
      <c r="G246" s="53" t="s">
        <v>234</v>
      </c>
      <c r="H246" s="53" t="s">
        <v>234</v>
      </c>
      <c r="I246" t="str">
        <f>VLOOKUP(B246,CSP!$A$2:$B$795,2,FALSE)</f>
        <v>Ag106 m</v>
      </c>
      <c r="J246" s="52" t="s">
        <v>51</v>
      </c>
      <c r="K246">
        <v>106</v>
      </c>
      <c r="L246" t="s">
        <v>156</v>
      </c>
      <c r="M246" t="str">
        <f t="shared" si="3"/>
        <v>106Ag m</v>
      </c>
      <c r="N246" t="s">
        <v>704</v>
      </c>
    </row>
    <row r="247" spans="1:14">
      <c r="A247" s="52" t="s">
        <v>1831</v>
      </c>
      <c r="B247" s="52" t="s">
        <v>706</v>
      </c>
      <c r="C247" s="53">
        <f t="shared" si="5"/>
        <v>1000000</v>
      </c>
      <c r="D247" s="53" t="s">
        <v>1815</v>
      </c>
      <c r="E247" s="53">
        <f>1*10^1</f>
        <v>10</v>
      </c>
      <c r="F247" s="53">
        <f>4*10^10</f>
        <v>40000000000</v>
      </c>
      <c r="G247" s="53">
        <f>4*10^11</f>
        <v>400000000000</v>
      </c>
      <c r="H247" s="53">
        <f>4*10^13</f>
        <v>40000000000000</v>
      </c>
      <c r="I247" t="str">
        <f>VLOOKUP(B247,CSP!$A$2:$B$795,2,FALSE)</f>
        <v>Ag108 m</v>
      </c>
      <c r="J247" s="52" t="s">
        <v>51</v>
      </c>
      <c r="K247">
        <v>108</v>
      </c>
      <c r="L247" t="s">
        <v>156</v>
      </c>
      <c r="M247" t="str">
        <f t="shared" si="3"/>
        <v>108Ag m</v>
      </c>
      <c r="N247" t="s">
        <v>706</v>
      </c>
    </row>
    <row r="248" spans="1:14">
      <c r="A248" s="52" t="s">
        <v>707</v>
      </c>
      <c r="B248" s="52" t="s">
        <v>708</v>
      </c>
      <c r="C248" s="53">
        <f t="shared" si="5"/>
        <v>1000000</v>
      </c>
      <c r="D248" s="53">
        <v>0.1</v>
      </c>
      <c r="E248" s="53">
        <f>1*10^1</f>
        <v>10</v>
      </c>
      <c r="F248" s="53">
        <f>2*10^10</f>
        <v>20000000000</v>
      </c>
      <c r="G248" s="53">
        <f>2*10^11</f>
        <v>200000000000</v>
      </c>
      <c r="H248" s="53">
        <f>2*10^13</f>
        <v>20000000000000</v>
      </c>
      <c r="I248" t="str">
        <f>VLOOKUP(B248,CSP!$A$2:$B$795,2,FALSE)</f>
        <v>Ag110 m</v>
      </c>
      <c r="J248" s="52" t="s">
        <v>51</v>
      </c>
      <c r="K248">
        <v>110</v>
      </c>
      <c r="L248" t="s">
        <v>156</v>
      </c>
      <c r="M248" t="str">
        <f t="shared" si="3"/>
        <v>110Ag m</v>
      </c>
      <c r="N248" t="s">
        <v>708</v>
      </c>
    </row>
    <row r="249" spans="1:14">
      <c r="A249" s="52" t="s">
        <v>709</v>
      </c>
      <c r="B249" s="52" t="s">
        <v>710</v>
      </c>
      <c r="C249" s="53">
        <f t="shared" si="5"/>
        <v>1000000</v>
      </c>
      <c r="D249" s="53">
        <v>100</v>
      </c>
      <c r="E249" s="53">
        <f>1*10^3</f>
        <v>1000</v>
      </c>
      <c r="F249" s="53">
        <f>2*10^12</f>
        <v>2000000000000</v>
      </c>
      <c r="G249" s="53">
        <f>2*10^13</f>
        <v>20000000000000</v>
      </c>
      <c r="H249" s="53">
        <f>2*10^15</f>
        <v>2000000000000000</v>
      </c>
      <c r="I249" t="str">
        <f>VLOOKUP(B249,CSP!$A$2:$B$795,2,FALSE)</f>
        <v>Ag111</v>
      </c>
      <c r="J249" s="52" t="s">
        <v>51</v>
      </c>
      <c r="K249">
        <v>111</v>
      </c>
      <c r="M249" t="str">
        <f t="shared" si="3"/>
        <v>111Ag</v>
      </c>
      <c r="N249" t="s">
        <v>710</v>
      </c>
    </row>
    <row r="250" spans="1:14">
      <c r="A250" s="52" t="s">
        <v>711</v>
      </c>
      <c r="B250" s="52" t="s">
        <v>712</v>
      </c>
      <c r="C250" s="53">
        <f>1*10^5</f>
        <v>100000</v>
      </c>
      <c r="D250" s="53" t="s">
        <v>1815</v>
      </c>
      <c r="E250" s="53" t="s">
        <v>1815</v>
      </c>
      <c r="F250" s="53" t="s">
        <v>234</v>
      </c>
      <c r="G250" s="53" t="s">
        <v>234</v>
      </c>
      <c r="H250" s="53" t="s">
        <v>234</v>
      </c>
      <c r="I250" t="str">
        <f>VLOOKUP(B250,CSP!$A$2:$B$795,2,FALSE)</f>
        <v>Ag112</v>
      </c>
      <c r="J250" s="52" t="s">
        <v>51</v>
      </c>
      <c r="K250">
        <v>112</v>
      </c>
      <c r="M250" t="str">
        <f t="shared" si="3"/>
        <v>112Ag</v>
      </c>
      <c r="N250" t="s">
        <v>712</v>
      </c>
    </row>
    <row r="251" spans="1:14">
      <c r="A251" s="52" t="s">
        <v>713</v>
      </c>
      <c r="B251" s="52" t="s">
        <v>714</v>
      </c>
      <c r="C251" s="53">
        <f>1*10^5</f>
        <v>100000</v>
      </c>
      <c r="D251" s="53" t="s">
        <v>1815</v>
      </c>
      <c r="E251" s="53" t="s">
        <v>1815</v>
      </c>
      <c r="F251" s="53" t="s">
        <v>234</v>
      </c>
      <c r="G251" s="53" t="s">
        <v>234</v>
      </c>
      <c r="H251" s="53" t="s">
        <v>234</v>
      </c>
      <c r="I251" t="str">
        <f>VLOOKUP(B251,CSP!$A$2:$B$795,2,FALSE)</f>
        <v>Ag115</v>
      </c>
      <c r="J251" s="52" t="s">
        <v>51</v>
      </c>
      <c r="K251">
        <v>115</v>
      </c>
      <c r="M251" t="str">
        <f t="shared" si="3"/>
        <v>115Ag</v>
      </c>
      <c r="N251" t="s">
        <v>714</v>
      </c>
    </row>
    <row r="252" spans="1:14">
      <c r="A252" s="52" t="s">
        <v>715</v>
      </c>
      <c r="B252" s="52" t="s">
        <v>716</v>
      </c>
      <c r="C252" s="53">
        <f>1*10^7</f>
        <v>10000000</v>
      </c>
      <c r="D252" s="53" t="s">
        <v>1815</v>
      </c>
      <c r="E252" s="53" t="s">
        <v>1815</v>
      </c>
      <c r="F252" s="53" t="s">
        <v>234</v>
      </c>
      <c r="G252" s="53" t="s">
        <v>234</v>
      </c>
      <c r="H252" s="53" t="s">
        <v>234</v>
      </c>
      <c r="I252" t="str">
        <f>VLOOKUP(B252,CSP!$A$2:$B$795,2,FALSE)</f>
        <v>Cd104</v>
      </c>
      <c r="J252" s="52" t="s">
        <v>52</v>
      </c>
      <c r="K252">
        <v>104</v>
      </c>
      <c r="M252" t="str">
        <f t="shared" si="3"/>
        <v>104Cd</v>
      </c>
      <c r="N252" t="s">
        <v>716</v>
      </c>
    </row>
    <row r="253" spans="1:14">
      <c r="A253" s="52" t="s">
        <v>717</v>
      </c>
      <c r="B253" s="52" t="s">
        <v>718</v>
      </c>
      <c r="C253" s="53">
        <f>1*10^7</f>
        <v>10000000</v>
      </c>
      <c r="D253" s="53" t="s">
        <v>1815</v>
      </c>
      <c r="E253" s="53" t="s">
        <v>1815</v>
      </c>
      <c r="F253" s="53" t="s">
        <v>234</v>
      </c>
      <c r="G253" s="53" t="s">
        <v>234</v>
      </c>
      <c r="H253" s="53" t="s">
        <v>234</v>
      </c>
      <c r="I253" t="str">
        <f>VLOOKUP(B253,CSP!$A$2:$B$795,2,FALSE)</f>
        <v>Cd107</v>
      </c>
      <c r="J253" s="52" t="s">
        <v>52</v>
      </c>
      <c r="K253">
        <v>107</v>
      </c>
      <c r="M253" t="str">
        <f t="shared" si="3"/>
        <v>107Cd</v>
      </c>
      <c r="N253" t="s">
        <v>718</v>
      </c>
    </row>
    <row r="254" spans="1:14">
      <c r="A254" s="52" t="s">
        <v>719</v>
      </c>
      <c r="B254" s="52" t="s">
        <v>720</v>
      </c>
      <c r="C254" s="53">
        <f t="shared" ref="C254:C262" si="6">1*10^6</f>
        <v>1000000</v>
      </c>
      <c r="D254" s="53">
        <v>1</v>
      </c>
      <c r="E254" s="53">
        <f>1*10^4</f>
        <v>10000</v>
      </c>
      <c r="F254" s="53">
        <f>2*10^13</f>
        <v>20000000000000</v>
      </c>
      <c r="G254" s="53">
        <f>2*10^14</f>
        <v>200000000000000</v>
      </c>
      <c r="H254" s="53">
        <f>2*10^16</f>
        <v>2E+16</v>
      </c>
      <c r="I254" t="str">
        <f>VLOOKUP(B254,CSP!$A$2:$B$795,2,FALSE)</f>
        <v>Cd109</v>
      </c>
      <c r="J254" s="52" t="s">
        <v>52</v>
      </c>
      <c r="K254">
        <v>109</v>
      </c>
      <c r="M254" t="str">
        <f t="shared" si="3"/>
        <v>109Cd</v>
      </c>
      <c r="N254" t="s">
        <v>720</v>
      </c>
    </row>
    <row r="255" spans="1:14">
      <c r="A255" s="52" t="s">
        <v>721</v>
      </c>
      <c r="B255" s="52" t="s">
        <v>722</v>
      </c>
      <c r="C255" s="53">
        <f t="shared" si="6"/>
        <v>1000000</v>
      </c>
      <c r="D255" s="53" t="s">
        <v>1815</v>
      </c>
      <c r="E255" s="53" t="s">
        <v>1815</v>
      </c>
      <c r="F255" s="53" t="s">
        <v>234</v>
      </c>
      <c r="G255" s="53" t="s">
        <v>234</v>
      </c>
      <c r="H255" s="53" t="s">
        <v>234</v>
      </c>
      <c r="I255" t="str">
        <f>VLOOKUP(B255,CSP!$A$2:$B$795,2,FALSE)</f>
        <v>Cd113</v>
      </c>
      <c r="J255" s="52" t="s">
        <v>52</v>
      </c>
      <c r="K255">
        <v>113</v>
      </c>
      <c r="M255" t="str">
        <f t="shared" si="3"/>
        <v>113Cd</v>
      </c>
      <c r="N255" t="s">
        <v>722</v>
      </c>
    </row>
    <row r="256" spans="1:14">
      <c r="A256" s="52" t="s">
        <v>723</v>
      </c>
      <c r="B256" s="52" t="s">
        <v>724</v>
      </c>
      <c r="C256" s="53">
        <f t="shared" si="6"/>
        <v>1000000</v>
      </c>
      <c r="D256" s="53" t="s">
        <v>1815</v>
      </c>
      <c r="E256" s="53" t="s">
        <v>1815</v>
      </c>
      <c r="F256" s="53">
        <f>4*10^13</f>
        <v>40000000000000</v>
      </c>
      <c r="G256" s="53">
        <f>4*10^14</f>
        <v>400000000000000</v>
      </c>
      <c r="H256" s="53">
        <f>4*10^16</f>
        <v>4E+16</v>
      </c>
      <c r="I256" t="str">
        <f>VLOOKUP(B256,CSP!$A$2:$B$795,2,FALSE)</f>
        <v>Cd113 m</v>
      </c>
      <c r="J256" s="52" t="s">
        <v>52</v>
      </c>
      <c r="K256">
        <v>113</v>
      </c>
      <c r="L256" t="s">
        <v>156</v>
      </c>
      <c r="M256" t="str">
        <f t="shared" si="3"/>
        <v>113Cd m</v>
      </c>
      <c r="N256" t="s">
        <v>724</v>
      </c>
    </row>
    <row r="257" spans="1:14">
      <c r="A257" s="52" t="s">
        <v>725</v>
      </c>
      <c r="B257" s="52" t="s">
        <v>726</v>
      </c>
      <c r="C257" s="53">
        <f t="shared" si="6"/>
        <v>1000000</v>
      </c>
      <c r="D257" s="53">
        <v>10</v>
      </c>
      <c r="E257" s="53">
        <f>1*10^2</f>
        <v>100</v>
      </c>
      <c r="F257" s="53">
        <f>2*10^11</f>
        <v>200000000000</v>
      </c>
      <c r="G257" s="53">
        <f>2*10^12</f>
        <v>2000000000000</v>
      </c>
      <c r="H257" s="53">
        <f>2*10^14</f>
        <v>200000000000000</v>
      </c>
      <c r="I257" t="str">
        <f>VLOOKUP(B257,CSP!$A$2:$B$795,2,FALSE)</f>
        <v>Cd115</v>
      </c>
      <c r="J257" s="52" t="s">
        <v>52</v>
      </c>
      <c r="K257">
        <v>115</v>
      </c>
      <c r="M257" t="str">
        <f t="shared" si="3"/>
        <v>115Cd</v>
      </c>
      <c r="N257" t="s">
        <v>726</v>
      </c>
    </row>
    <row r="258" spans="1:14">
      <c r="A258" s="52" t="s">
        <v>727</v>
      </c>
      <c r="B258" s="52" t="s">
        <v>728</v>
      </c>
      <c r="C258" s="53">
        <f t="shared" si="6"/>
        <v>1000000</v>
      </c>
      <c r="D258" s="53">
        <v>100</v>
      </c>
      <c r="E258" s="53">
        <f>1*10^3</f>
        <v>1000</v>
      </c>
      <c r="F258" s="53">
        <f>3*10^12</f>
        <v>3000000000000</v>
      </c>
      <c r="G258" s="53">
        <f>3*10^13</f>
        <v>30000000000000</v>
      </c>
      <c r="H258" s="53">
        <f>3*10^15</f>
        <v>3000000000000000</v>
      </c>
      <c r="I258" t="str">
        <f>VLOOKUP(B258,CSP!$A$2:$B$795,2,FALSE)</f>
        <v>Cd115 m</v>
      </c>
      <c r="J258" s="52" t="s">
        <v>52</v>
      </c>
      <c r="K258">
        <v>115</v>
      </c>
      <c r="L258" t="s">
        <v>156</v>
      </c>
      <c r="M258" t="str">
        <f t="shared" si="3"/>
        <v>115Cd m</v>
      </c>
      <c r="N258" t="s">
        <v>728</v>
      </c>
    </row>
    <row r="259" spans="1:14">
      <c r="A259" s="52" t="s">
        <v>729</v>
      </c>
      <c r="B259" s="52" t="s">
        <v>730</v>
      </c>
      <c r="C259" s="53">
        <f t="shared" si="6"/>
        <v>1000000</v>
      </c>
      <c r="D259" s="53" t="s">
        <v>1815</v>
      </c>
      <c r="E259" s="53" t="s">
        <v>1815</v>
      </c>
      <c r="F259" s="53" t="s">
        <v>234</v>
      </c>
      <c r="G259" s="53" t="s">
        <v>234</v>
      </c>
      <c r="H259" s="53" t="s">
        <v>234</v>
      </c>
      <c r="I259" t="str">
        <f>VLOOKUP(B259,CSP!$A$2:$B$795,2,FALSE)</f>
        <v>Cd117</v>
      </c>
      <c r="J259" s="52" t="s">
        <v>52</v>
      </c>
      <c r="K259">
        <v>117</v>
      </c>
      <c r="M259" t="str">
        <f t="shared" si="3"/>
        <v>117Cd</v>
      </c>
      <c r="N259" t="s">
        <v>730</v>
      </c>
    </row>
    <row r="260" spans="1:14">
      <c r="A260" s="52" t="s">
        <v>731</v>
      </c>
      <c r="B260" s="52" t="s">
        <v>732</v>
      </c>
      <c r="C260" s="53">
        <f t="shared" si="6"/>
        <v>1000000</v>
      </c>
      <c r="D260" s="53" t="s">
        <v>1815</v>
      </c>
      <c r="E260" s="53" t="s">
        <v>1815</v>
      </c>
      <c r="F260" s="53" t="s">
        <v>234</v>
      </c>
      <c r="G260" s="53" t="s">
        <v>234</v>
      </c>
      <c r="H260" s="53" t="s">
        <v>234</v>
      </c>
      <c r="I260" t="str">
        <f>VLOOKUP(B260,CSP!$A$2:$B$795,2,FALSE)</f>
        <v>Cd117 m</v>
      </c>
      <c r="J260" s="52" t="s">
        <v>52</v>
      </c>
      <c r="K260">
        <v>117</v>
      </c>
      <c r="L260" t="s">
        <v>156</v>
      </c>
      <c r="M260" t="str">
        <f t="shared" si="3"/>
        <v>117Cd m</v>
      </c>
      <c r="N260" t="s">
        <v>732</v>
      </c>
    </row>
    <row r="261" spans="1:14">
      <c r="A261" s="52" t="s">
        <v>733</v>
      </c>
      <c r="B261" s="52" t="s">
        <v>734</v>
      </c>
      <c r="C261" s="53">
        <f t="shared" si="6"/>
        <v>1000000</v>
      </c>
      <c r="D261" s="53" t="s">
        <v>1815</v>
      </c>
      <c r="E261" s="53" t="s">
        <v>1815</v>
      </c>
      <c r="F261" s="53" t="s">
        <v>234</v>
      </c>
      <c r="G261" s="53" t="s">
        <v>234</v>
      </c>
      <c r="H261" s="53" t="s">
        <v>234</v>
      </c>
      <c r="I261" t="str">
        <f>VLOOKUP(B261,CSP!$A$2:$B$795,2,FALSE)</f>
        <v>In109</v>
      </c>
      <c r="J261" s="52" t="s">
        <v>53</v>
      </c>
      <c r="K261">
        <v>109</v>
      </c>
      <c r="M261" t="str">
        <f t="shared" si="3"/>
        <v>109In</v>
      </c>
      <c r="N261" t="s">
        <v>734</v>
      </c>
    </row>
    <row r="262" spans="1:14" ht="38.25">
      <c r="A262" s="52" t="s">
        <v>1832</v>
      </c>
      <c r="B262" s="52" t="s">
        <v>736</v>
      </c>
      <c r="C262" s="53">
        <f t="shared" si="6"/>
        <v>1000000</v>
      </c>
      <c r="D262" s="53" t="s">
        <v>1815</v>
      </c>
      <c r="E262" s="53" t="s">
        <v>1815</v>
      </c>
      <c r="F262" s="53" t="s">
        <v>234</v>
      </c>
      <c r="G262" s="53" t="s">
        <v>234</v>
      </c>
      <c r="H262" s="53" t="s">
        <v>234</v>
      </c>
      <c r="I262" t="str">
        <f>VLOOKUP(B262,CSP!$A$2:$B$795,2,FALSE)</f>
        <v>In110 (1)</v>
      </c>
      <c r="J262" s="52" t="s">
        <v>53</v>
      </c>
      <c r="K262">
        <v>110</v>
      </c>
      <c r="L262" s="61" t="s">
        <v>163</v>
      </c>
      <c r="M262" t="str">
        <f t="shared" si="3"/>
        <v>110In (1)</v>
      </c>
      <c r="N262" t="s">
        <v>736</v>
      </c>
    </row>
    <row r="263" spans="1:14" ht="38.25">
      <c r="A263" s="54" t="s">
        <v>1833</v>
      </c>
      <c r="B263" s="54" t="s">
        <v>738</v>
      </c>
      <c r="C263" s="55">
        <f>1*10^5</f>
        <v>100000</v>
      </c>
      <c r="D263" s="55" t="s">
        <v>1815</v>
      </c>
      <c r="E263" s="55" t="s">
        <v>1815</v>
      </c>
      <c r="F263" s="55" t="s">
        <v>234</v>
      </c>
      <c r="G263" s="55" t="s">
        <v>234</v>
      </c>
      <c r="H263" s="55" t="s">
        <v>234</v>
      </c>
      <c r="I263" t="str">
        <f>VLOOKUP(B263,CSP!$A$2:$B$795,2,FALSE)</f>
        <v>In110 (2)</v>
      </c>
      <c r="J263" s="54" t="s">
        <v>53</v>
      </c>
      <c r="K263">
        <v>110</v>
      </c>
      <c r="L263" s="61" t="s">
        <v>164</v>
      </c>
      <c r="M263" t="str">
        <f t="shared" si="3"/>
        <v>110In (2)</v>
      </c>
      <c r="N263" t="s">
        <v>738</v>
      </c>
    </row>
    <row r="264" spans="1:14">
      <c r="A264" s="52" t="s">
        <v>739</v>
      </c>
      <c r="B264" s="52" t="s">
        <v>740</v>
      </c>
      <c r="C264" s="53">
        <f>1*10^6</f>
        <v>1000000</v>
      </c>
      <c r="D264" s="53">
        <v>10</v>
      </c>
      <c r="E264" s="53">
        <f>1*10^2</f>
        <v>100</v>
      </c>
      <c r="F264" s="53">
        <f>2*10^11</f>
        <v>200000000000</v>
      </c>
      <c r="G264" s="53">
        <f>2*10^12</f>
        <v>2000000000000</v>
      </c>
      <c r="H264" s="53">
        <f>2*10^14</f>
        <v>200000000000000</v>
      </c>
      <c r="I264" t="str">
        <f>VLOOKUP(B264,CSP!$A$2:$B$795,2,FALSE)</f>
        <v>In111</v>
      </c>
      <c r="J264" s="52" t="s">
        <v>53</v>
      </c>
      <c r="K264">
        <v>111</v>
      </c>
      <c r="M264" t="str">
        <f t="shared" ref="M264:M327" si="7">IF(L264="",CONCATENATE(K264,J264),CONCATENATE(K264,J264," ",L264))</f>
        <v>111In</v>
      </c>
      <c r="N264" t="s">
        <v>740</v>
      </c>
    </row>
    <row r="265" spans="1:14">
      <c r="A265" s="52" t="s">
        <v>741</v>
      </c>
      <c r="B265" s="52" t="s">
        <v>742</v>
      </c>
      <c r="C265" s="53">
        <f>1*10^6</f>
        <v>1000000</v>
      </c>
      <c r="D265" s="53" t="s">
        <v>1815</v>
      </c>
      <c r="E265" s="53" t="s">
        <v>1815</v>
      </c>
      <c r="F265" s="53" t="s">
        <v>234</v>
      </c>
      <c r="G265" s="53" t="s">
        <v>234</v>
      </c>
      <c r="H265" s="53" t="s">
        <v>234</v>
      </c>
      <c r="I265" t="str">
        <f>VLOOKUP(B265,CSP!$A$2:$B$795,2,FALSE)</f>
        <v>In112</v>
      </c>
      <c r="J265" s="52" t="s">
        <v>53</v>
      </c>
      <c r="K265">
        <v>112</v>
      </c>
      <c r="M265" t="str">
        <f t="shared" si="7"/>
        <v>112In</v>
      </c>
      <c r="N265" t="s">
        <v>742</v>
      </c>
    </row>
    <row r="266" spans="1:14">
      <c r="A266" s="52" t="s">
        <v>743</v>
      </c>
      <c r="B266" s="52" t="s">
        <v>744</v>
      </c>
      <c r="C266" s="53">
        <f>1*10^6</f>
        <v>1000000</v>
      </c>
      <c r="D266" s="53">
        <v>100</v>
      </c>
      <c r="E266" s="53">
        <f>1*10^2</f>
        <v>100</v>
      </c>
      <c r="F266" s="53">
        <f>3*10^11</f>
        <v>300000000000</v>
      </c>
      <c r="G266" s="53">
        <f>3*10^12</f>
        <v>3000000000000</v>
      </c>
      <c r="H266" s="53">
        <f>3*10^14</f>
        <v>300000000000000</v>
      </c>
      <c r="I266" t="str">
        <f>VLOOKUP(B266,CSP!$A$2:$B$795,2,FALSE)</f>
        <v>In113 m</v>
      </c>
      <c r="J266" s="52" t="s">
        <v>53</v>
      </c>
      <c r="K266">
        <v>113</v>
      </c>
      <c r="L266" t="s">
        <v>156</v>
      </c>
      <c r="M266" t="str">
        <f t="shared" si="7"/>
        <v>113In m</v>
      </c>
      <c r="N266" t="s">
        <v>744</v>
      </c>
    </row>
    <row r="267" spans="1:14">
      <c r="A267" s="52" t="s">
        <v>745</v>
      </c>
      <c r="B267" s="52" t="s">
        <v>746</v>
      </c>
      <c r="C267" s="53">
        <f>1*10^5</f>
        <v>100000</v>
      </c>
      <c r="D267" s="53" t="s">
        <v>1815</v>
      </c>
      <c r="E267" s="53" t="s">
        <v>1815</v>
      </c>
      <c r="F267" s="53" t="s">
        <v>234</v>
      </c>
      <c r="G267" s="53" t="s">
        <v>234</v>
      </c>
      <c r="H267" s="53" t="s">
        <v>234</v>
      </c>
      <c r="I267" t="str">
        <f>VLOOKUP(B267,CSP!$A$2:$B$795,2,FALSE)</f>
        <v>In114</v>
      </c>
      <c r="J267" s="52" t="s">
        <v>53</v>
      </c>
      <c r="K267">
        <v>114</v>
      </c>
      <c r="M267" t="str">
        <f t="shared" si="7"/>
        <v>114In</v>
      </c>
      <c r="N267" t="s">
        <v>746</v>
      </c>
    </row>
    <row r="268" spans="1:14">
      <c r="A268" s="52" t="s">
        <v>747</v>
      </c>
      <c r="B268" s="52" t="s">
        <v>748</v>
      </c>
      <c r="C268" s="53">
        <f>1*10^6</f>
        <v>1000000</v>
      </c>
      <c r="D268" s="53">
        <v>10</v>
      </c>
      <c r="E268" s="53">
        <f>1*10^2</f>
        <v>100</v>
      </c>
      <c r="F268" s="53">
        <f>8*10^11</f>
        <v>800000000000</v>
      </c>
      <c r="G268" s="53">
        <f>8*10^12</f>
        <v>8000000000000</v>
      </c>
      <c r="H268" s="53">
        <f>8*10^14</f>
        <v>800000000000000</v>
      </c>
      <c r="I268" t="str">
        <f>VLOOKUP(B268,CSP!$A$2:$B$795,2,FALSE)</f>
        <v>In114 m</v>
      </c>
      <c r="J268" s="52" t="s">
        <v>53</v>
      </c>
      <c r="K268">
        <v>114</v>
      </c>
      <c r="L268" t="s">
        <v>156</v>
      </c>
      <c r="M268" t="str">
        <f t="shared" si="7"/>
        <v>114In m</v>
      </c>
      <c r="N268" t="s">
        <v>748</v>
      </c>
    </row>
    <row r="269" spans="1:14">
      <c r="A269" s="52" t="s">
        <v>749</v>
      </c>
      <c r="B269" s="52" t="s">
        <v>750</v>
      </c>
      <c r="C269" s="53">
        <f>1*10^5</f>
        <v>100000</v>
      </c>
      <c r="D269" s="53" t="s">
        <v>1815</v>
      </c>
      <c r="E269" s="53" t="s">
        <v>1815</v>
      </c>
      <c r="F269" s="53" t="s">
        <v>234</v>
      </c>
      <c r="G269" s="53" t="s">
        <v>234</v>
      </c>
      <c r="H269" s="53" t="s">
        <v>234</v>
      </c>
      <c r="I269" t="str">
        <f>VLOOKUP(B269,CSP!$A$2:$B$795,2,FALSE)</f>
        <v>In115</v>
      </c>
      <c r="J269" s="52" t="s">
        <v>53</v>
      </c>
      <c r="K269">
        <v>115</v>
      </c>
      <c r="M269" t="str">
        <f t="shared" si="7"/>
        <v>115In</v>
      </c>
      <c r="N269" t="s">
        <v>750</v>
      </c>
    </row>
    <row r="270" spans="1:14">
      <c r="A270" s="52" t="s">
        <v>751</v>
      </c>
      <c r="B270" s="52" t="s">
        <v>752</v>
      </c>
      <c r="C270" s="53">
        <f>1*10^6</f>
        <v>1000000</v>
      </c>
      <c r="D270" s="53">
        <v>100</v>
      </c>
      <c r="E270" s="53">
        <f>1*10^2</f>
        <v>100</v>
      </c>
      <c r="F270" s="53">
        <f>4*10^11</f>
        <v>400000000000</v>
      </c>
      <c r="G270" s="53">
        <f>4*10^12</f>
        <v>4000000000000</v>
      </c>
      <c r="H270" s="53">
        <f>4*10^14</f>
        <v>400000000000000</v>
      </c>
      <c r="I270" t="str">
        <f>VLOOKUP(B270,CSP!$A$2:$B$795,2,FALSE)</f>
        <v>In115 m</v>
      </c>
      <c r="J270" s="52" t="s">
        <v>53</v>
      </c>
      <c r="K270">
        <v>115</v>
      </c>
      <c r="L270" t="s">
        <v>156</v>
      </c>
      <c r="M270" t="str">
        <f t="shared" si="7"/>
        <v>115In m</v>
      </c>
      <c r="N270" t="s">
        <v>752</v>
      </c>
    </row>
    <row r="271" spans="1:14">
      <c r="A271" s="52" t="s">
        <v>753</v>
      </c>
      <c r="B271" s="52" t="s">
        <v>754</v>
      </c>
      <c r="C271" s="53">
        <f>1*10^5</f>
        <v>100000</v>
      </c>
      <c r="D271" s="53" t="s">
        <v>1815</v>
      </c>
      <c r="E271" s="53" t="s">
        <v>1815</v>
      </c>
      <c r="F271" s="53" t="s">
        <v>234</v>
      </c>
      <c r="G271" s="53" t="s">
        <v>234</v>
      </c>
      <c r="H271" s="53" t="s">
        <v>234</v>
      </c>
      <c r="I271" t="str">
        <f>VLOOKUP(B271,CSP!$A$2:$B$795,2,FALSE)</f>
        <v>In116 m</v>
      </c>
      <c r="J271" s="52" t="s">
        <v>53</v>
      </c>
      <c r="K271">
        <v>116</v>
      </c>
      <c r="L271" t="s">
        <v>156</v>
      </c>
      <c r="M271" t="str">
        <f t="shared" si="7"/>
        <v>116In m</v>
      </c>
      <c r="N271" t="s">
        <v>754</v>
      </c>
    </row>
    <row r="272" spans="1:14">
      <c r="A272" s="52" t="s">
        <v>755</v>
      </c>
      <c r="B272" s="52" t="s">
        <v>756</v>
      </c>
      <c r="C272" s="53">
        <f>1*10^6</f>
        <v>1000000</v>
      </c>
      <c r="D272" s="53" t="s">
        <v>1815</v>
      </c>
      <c r="E272" s="53" t="s">
        <v>1815</v>
      </c>
      <c r="F272" s="53" t="s">
        <v>234</v>
      </c>
      <c r="G272" s="53" t="s">
        <v>234</v>
      </c>
      <c r="H272" s="53" t="s">
        <v>234</v>
      </c>
      <c r="I272" t="str">
        <f>VLOOKUP(B272,CSP!$A$2:$B$795,2,FALSE)</f>
        <v>In117</v>
      </c>
      <c r="J272" s="52" t="s">
        <v>53</v>
      </c>
      <c r="K272">
        <v>117</v>
      </c>
      <c r="M272" t="str">
        <f t="shared" si="7"/>
        <v>117In</v>
      </c>
      <c r="N272" t="s">
        <v>756</v>
      </c>
    </row>
    <row r="273" spans="1:14">
      <c r="A273" s="52" t="s">
        <v>757</v>
      </c>
      <c r="B273" s="52" t="s">
        <v>758</v>
      </c>
      <c r="C273" s="53">
        <f>1*10^6</f>
        <v>1000000</v>
      </c>
      <c r="D273" s="53" t="s">
        <v>1815</v>
      </c>
      <c r="E273" s="53" t="s">
        <v>1815</v>
      </c>
      <c r="F273" s="53" t="s">
        <v>234</v>
      </c>
      <c r="G273" s="53" t="s">
        <v>234</v>
      </c>
      <c r="H273" s="53" t="s">
        <v>234</v>
      </c>
      <c r="I273" t="str">
        <f>VLOOKUP(B273,CSP!$A$2:$B$795,2,FALSE)</f>
        <v>In117 m</v>
      </c>
      <c r="J273" s="52" t="s">
        <v>53</v>
      </c>
      <c r="K273">
        <v>117</v>
      </c>
      <c r="L273" t="s">
        <v>156</v>
      </c>
      <c r="M273" t="str">
        <f t="shared" si="7"/>
        <v>117In m</v>
      </c>
      <c r="N273" t="s">
        <v>758</v>
      </c>
    </row>
    <row r="274" spans="1:14">
      <c r="A274" s="52" t="s">
        <v>759</v>
      </c>
      <c r="B274" s="52" t="s">
        <v>760</v>
      </c>
      <c r="C274" s="53">
        <f>1*10^5</f>
        <v>100000</v>
      </c>
      <c r="D274" s="53" t="s">
        <v>1815</v>
      </c>
      <c r="E274" s="53" t="s">
        <v>1815</v>
      </c>
      <c r="F274" s="53" t="s">
        <v>234</v>
      </c>
      <c r="G274" s="53" t="s">
        <v>234</v>
      </c>
      <c r="H274" s="53" t="s">
        <v>234</v>
      </c>
      <c r="I274" t="str">
        <f>VLOOKUP(B274,CSP!$A$2:$B$795,2,FALSE)</f>
        <v>In119 m</v>
      </c>
      <c r="J274" s="52" t="s">
        <v>53</v>
      </c>
      <c r="K274">
        <v>119</v>
      </c>
      <c r="L274" t="s">
        <v>156</v>
      </c>
      <c r="M274" t="str">
        <f t="shared" si="7"/>
        <v>119In m</v>
      </c>
      <c r="N274" t="s">
        <v>760</v>
      </c>
    </row>
    <row r="275" spans="1:14">
      <c r="A275" s="52" t="s">
        <v>761</v>
      </c>
      <c r="B275" s="52" t="s">
        <v>762</v>
      </c>
      <c r="C275" s="53">
        <f>1*10^7</f>
        <v>10000000</v>
      </c>
      <c r="D275" s="53" t="s">
        <v>1815</v>
      </c>
      <c r="E275" s="53" t="s">
        <v>1815</v>
      </c>
      <c r="F275" s="53" t="s">
        <v>234</v>
      </c>
      <c r="G275" s="53" t="s">
        <v>234</v>
      </c>
      <c r="H275" s="53" t="s">
        <v>234</v>
      </c>
      <c r="I275" t="str">
        <f>VLOOKUP(B275,CSP!$A$2:$B$795,2,FALSE)</f>
        <v>Sn110</v>
      </c>
      <c r="J275" s="52" t="s">
        <v>54</v>
      </c>
      <c r="K275">
        <v>110</v>
      </c>
      <c r="M275" t="str">
        <f t="shared" si="7"/>
        <v>110Sn</v>
      </c>
      <c r="N275" t="s">
        <v>762</v>
      </c>
    </row>
    <row r="276" spans="1:14">
      <c r="A276" s="52" t="s">
        <v>763</v>
      </c>
      <c r="B276" s="52" t="s">
        <v>764</v>
      </c>
      <c r="C276" s="53">
        <f>1*10^6</f>
        <v>1000000</v>
      </c>
      <c r="D276" s="53" t="s">
        <v>1815</v>
      </c>
      <c r="E276" s="53" t="s">
        <v>1815</v>
      </c>
      <c r="F276" s="53" t="s">
        <v>234</v>
      </c>
      <c r="G276" s="53" t="s">
        <v>234</v>
      </c>
      <c r="H276" s="53" t="s">
        <v>234</v>
      </c>
      <c r="I276" t="str">
        <f>VLOOKUP(B276,CSP!$A$2:$B$795,2,FALSE)</f>
        <v>Sn111</v>
      </c>
      <c r="J276" s="52" t="s">
        <v>54</v>
      </c>
      <c r="K276">
        <v>111</v>
      </c>
      <c r="M276" t="str">
        <f t="shared" si="7"/>
        <v>111Sn</v>
      </c>
      <c r="N276" t="s">
        <v>764</v>
      </c>
    </row>
    <row r="277" spans="1:14">
      <c r="A277" s="52" t="s">
        <v>765</v>
      </c>
      <c r="B277" s="52" t="s">
        <v>766</v>
      </c>
      <c r="C277" s="53">
        <f>1*10^7</f>
        <v>10000000</v>
      </c>
      <c r="D277" s="53">
        <v>1</v>
      </c>
      <c r="E277" s="53">
        <f>1*10^3</f>
        <v>1000</v>
      </c>
      <c r="F277" s="53">
        <f>3*10^11</f>
        <v>300000000000</v>
      </c>
      <c r="G277" s="53">
        <f>3*10^12</f>
        <v>3000000000000</v>
      </c>
      <c r="H277" s="53">
        <f>3*10^14</f>
        <v>300000000000000</v>
      </c>
      <c r="I277" t="str">
        <f>VLOOKUP(B277,CSP!$A$2:$B$795,2,FALSE)</f>
        <v>Sn113</v>
      </c>
      <c r="J277" s="52" t="s">
        <v>54</v>
      </c>
      <c r="K277">
        <v>113</v>
      </c>
      <c r="M277" t="str">
        <f t="shared" si="7"/>
        <v>113Sn</v>
      </c>
      <c r="N277" t="s">
        <v>766</v>
      </c>
    </row>
    <row r="278" spans="1:14">
      <c r="A278" s="52" t="s">
        <v>767</v>
      </c>
      <c r="B278" s="52" t="s">
        <v>768</v>
      </c>
      <c r="C278" s="53">
        <f>1*10^6</f>
        <v>1000000</v>
      </c>
      <c r="D278" s="53" t="s">
        <v>1815</v>
      </c>
      <c r="E278" s="53" t="s">
        <v>1815</v>
      </c>
      <c r="F278" s="53">
        <f>5*10^11</f>
        <v>500000000000</v>
      </c>
      <c r="G278" s="53">
        <f>5*10^12</f>
        <v>5000000000000</v>
      </c>
      <c r="H278" s="53">
        <f>5*10^14</f>
        <v>500000000000000</v>
      </c>
      <c r="I278" t="str">
        <f>VLOOKUP(B278,CSP!$A$2:$B$795,2,FALSE)</f>
        <v>Sn117 m</v>
      </c>
      <c r="J278" s="52" t="s">
        <v>54</v>
      </c>
      <c r="K278">
        <v>117</v>
      </c>
      <c r="L278" t="s">
        <v>156</v>
      </c>
      <c r="M278" t="str">
        <f t="shared" si="7"/>
        <v>117Sn m</v>
      </c>
      <c r="N278" t="s">
        <v>768</v>
      </c>
    </row>
    <row r="279" spans="1:14">
      <c r="A279" s="52" t="s">
        <v>769</v>
      </c>
      <c r="B279" s="52" t="s">
        <v>770</v>
      </c>
      <c r="C279" s="53">
        <f>1*10^7</f>
        <v>10000000</v>
      </c>
      <c r="D279" s="53" t="s">
        <v>1815</v>
      </c>
      <c r="E279" s="53" t="s">
        <v>1815</v>
      </c>
      <c r="F279" s="53">
        <f>7*10^13</f>
        <v>70000000000000</v>
      </c>
      <c r="G279" s="53">
        <f>7*10^14</f>
        <v>700000000000000</v>
      </c>
      <c r="H279" s="53">
        <f>7*10^16</f>
        <v>7E+16</v>
      </c>
      <c r="I279" t="str">
        <f>VLOOKUP(B279,CSP!$A$2:$B$795,2,FALSE)</f>
        <v>Sn119 m</v>
      </c>
      <c r="J279" s="52" t="s">
        <v>54</v>
      </c>
      <c r="K279">
        <v>119</v>
      </c>
      <c r="L279" t="s">
        <v>156</v>
      </c>
      <c r="M279" t="str">
        <f t="shared" si="7"/>
        <v>119Sn m</v>
      </c>
      <c r="N279" t="s">
        <v>770</v>
      </c>
    </row>
    <row r="280" spans="1:14">
      <c r="A280" s="52" t="s">
        <v>771</v>
      </c>
      <c r="B280" s="52" t="s">
        <v>772</v>
      </c>
      <c r="C280" s="53">
        <f>1*10^7</f>
        <v>10000000</v>
      </c>
      <c r="D280" s="53" t="s">
        <v>1815</v>
      </c>
      <c r="E280" s="53" t="s">
        <v>1815</v>
      </c>
      <c r="F280" s="53" t="s">
        <v>234</v>
      </c>
      <c r="G280" s="53" t="s">
        <v>234</v>
      </c>
      <c r="H280" s="53" t="s">
        <v>234</v>
      </c>
      <c r="I280" t="str">
        <f>VLOOKUP(B280,CSP!$A$2:$B$795,2,FALSE)</f>
        <v>Sn121</v>
      </c>
      <c r="J280" s="52" t="s">
        <v>54</v>
      </c>
      <c r="K280">
        <v>121</v>
      </c>
      <c r="M280" t="str">
        <f t="shared" si="7"/>
        <v>121Sn</v>
      </c>
      <c r="N280" t="s">
        <v>772</v>
      </c>
    </row>
    <row r="281" spans="1:14">
      <c r="A281" s="52" t="s">
        <v>773</v>
      </c>
      <c r="B281" s="52" t="s">
        <v>774</v>
      </c>
      <c r="C281" s="53">
        <f>1*10^7</f>
        <v>10000000</v>
      </c>
      <c r="D281" s="53" t="s">
        <v>1815</v>
      </c>
      <c r="E281" s="53" t="s">
        <v>1815</v>
      </c>
      <c r="F281" s="53">
        <f>7*10^13</f>
        <v>70000000000000</v>
      </c>
      <c r="G281" s="53">
        <f>7*10^14</f>
        <v>700000000000000</v>
      </c>
      <c r="H281" s="53">
        <f>7*10^16</f>
        <v>7E+16</v>
      </c>
      <c r="I281" t="str">
        <f>VLOOKUP(B281,CSP!$A$2:$B$795,2,FALSE)</f>
        <v>Sn121 m</v>
      </c>
      <c r="J281" s="52" t="s">
        <v>54</v>
      </c>
      <c r="K281">
        <v>121</v>
      </c>
      <c r="L281" t="s">
        <v>156</v>
      </c>
      <c r="M281" t="str">
        <f t="shared" si="7"/>
        <v>121Sn m</v>
      </c>
      <c r="N281" t="s">
        <v>774</v>
      </c>
    </row>
    <row r="282" spans="1:14">
      <c r="A282" s="52" t="s">
        <v>775</v>
      </c>
      <c r="B282" s="52" t="s">
        <v>776</v>
      </c>
      <c r="C282" s="53">
        <f>1*10^6</f>
        <v>1000000</v>
      </c>
      <c r="D282" s="53" t="s">
        <v>1815</v>
      </c>
      <c r="E282" s="53" t="s">
        <v>1815</v>
      </c>
      <c r="F282" s="53">
        <f>7*10^12</f>
        <v>7000000000000</v>
      </c>
      <c r="G282" s="53">
        <f>7*10^13</f>
        <v>70000000000000</v>
      </c>
      <c r="H282" s="53">
        <f>7*10^15</f>
        <v>7000000000000000</v>
      </c>
      <c r="I282" t="str">
        <f>VLOOKUP(B282,CSP!$A$2:$B$795,2,FALSE)</f>
        <v>Sn123</v>
      </c>
      <c r="J282" s="52" t="s">
        <v>54</v>
      </c>
      <c r="K282">
        <v>123</v>
      </c>
      <c r="M282" t="str">
        <f t="shared" si="7"/>
        <v>123Sn</v>
      </c>
      <c r="N282" t="s">
        <v>776</v>
      </c>
    </row>
    <row r="283" spans="1:14">
      <c r="A283" s="52" t="s">
        <v>777</v>
      </c>
      <c r="B283" s="52" t="s">
        <v>778</v>
      </c>
      <c r="C283" s="53">
        <f>1*10^6</f>
        <v>1000000</v>
      </c>
      <c r="D283" s="53" t="s">
        <v>1815</v>
      </c>
      <c r="E283" s="53" t="s">
        <v>1815</v>
      </c>
      <c r="F283" s="53" t="s">
        <v>234</v>
      </c>
      <c r="G283" s="53" t="s">
        <v>234</v>
      </c>
      <c r="H283" s="53" t="s">
        <v>234</v>
      </c>
      <c r="I283" t="str">
        <f>VLOOKUP(B283,CSP!$A$2:$B$795,2,FALSE)</f>
        <v>Sn123 m</v>
      </c>
      <c r="J283" s="52" t="s">
        <v>54</v>
      </c>
      <c r="K283">
        <v>123</v>
      </c>
      <c r="L283" t="s">
        <v>156</v>
      </c>
      <c r="M283" t="str">
        <f t="shared" si="7"/>
        <v>123Sn m</v>
      </c>
      <c r="N283" t="s">
        <v>778</v>
      </c>
    </row>
    <row r="284" spans="1:14">
      <c r="A284" s="52" t="s">
        <v>779</v>
      </c>
      <c r="B284" s="52" t="s">
        <v>780</v>
      </c>
      <c r="C284" s="53">
        <f>1*10^5</f>
        <v>100000</v>
      </c>
      <c r="D284" s="53">
        <v>10</v>
      </c>
      <c r="E284" s="53">
        <f>1*10^2</f>
        <v>100</v>
      </c>
      <c r="F284" s="53">
        <f>1*10^11</f>
        <v>100000000000</v>
      </c>
      <c r="G284" s="53">
        <f>1*10^12</f>
        <v>1000000000000</v>
      </c>
      <c r="H284" s="53">
        <f>1*10^14</f>
        <v>100000000000000</v>
      </c>
      <c r="I284" t="str">
        <f>VLOOKUP(B284,CSP!$A$2:$B$795,2,FALSE)</f>
        <v>Sn125</v>
      </c>
      <c r="J284" s="52" t="s">
        <v>54</v>
      </c>
      <c r="K284">
        <v>125</v>
      </c>
      <c r="M284" t="str">
        <f t="shared" si="7"/>
        <v>125Sn</v>
      </c>
      <c r="N284" t="s">
        <v>780</v>
      </c>
    </row>
    <row r="285" spans="1:14">
      <c r="A285" s="52" t="s">
        <v>781</v>
      </c>
      <c r="B285" s="52" t="s">
        <v>782</v>
      </c>
      <c r="C285" s="53">
        <f>1*10^5</f>
        <v>100000</v>
      </c>
      <c r="D285" s="53" t="s">
        <v>1815</v>
      </c>
      <c r="E285" s="53" t="s">
        <v>1815</v>
      </c>
      <c r="F285" s="53">
        <f>3*10^10</f>
        <v>30000000000</v>
      </c>
      <c r="G285" s="53">
        <f>3*10^11</f>
        <v>300000000000</v>
      </c>
      <c r="H285" s="53">
        <f>3*10^13</f>
        <v>30000000000000</v>
      </c>
      <c r="I285" t="str">
        <f>VLOOKUP(B285,CSP!$A$2:$B$795,2,FALSE)</f>
        <v>Sn126</v>
      </c>
      <c r="J285" s="52" t="s">
        <v>54</v>
      </c>
      <c r="K285">
        <v>126</v>
      </c>
      <c r="M285" t="str">
        <f t="shared" si="7"/>
        <v>126Sn</v>
      </c>
      <c r="N285" t="s">
        <v>782</v>
      </c>
    </row>
    <row r="286" spans="1:14">
      <c r="A286" s="52" t="s">
        <v>783</v>
      </c>
      <c r="B286" s="52" t="s">
        <v>784</v>
      </c>
      <c r="C286" s="53">
        <f>1*10^6</f>
        <v>1000000</v>
      </c>
      <c r="D286" s="53" t="s">
        <v>1815</v>
      </c>
      <c r="E286" s="53" t="s">
        <v>1815</v>
      </c>
      <c r="F286" s="53" t="s">
        <v>234</v>
      </c>
      <c r="G286" s="53" t="s">
        <v>234</v>
      </c>
      <c r="H286" s="53" t="s">
        <v>234</v>
      </c>
      <c r="I286" t="str">
        <f>VLOOKUP(B286,CSP!$A$2:$B$795,2,FALSE)</f>
        <v>Sn127</v>
      </c>
      <c r="J286" s="52" t="s">
        <v>54</v>
      </c>
      <c r="K286">
        <v>127</v>
      </c>
      <c r="M286" t="str">
        <f t="shared" si="7"/>
        <v>127Sn</v>
      </c>
      <c r="N286" t="s">
        <v>784</v>
      </c>
    </row>
    <row r="287" spans="1:14">
      <c r="A287" s="52" t="s">
        <v>785</v>
      </c>
      <c r="B287" s="52" t="s">
        <v>786</v>
      </c>
      <c r="C287" s="53">
        <f>1*10^6</f>
        <v>1000000</v>
      </c>
      <c r="D287" s="53" t="s">
        <v>1815</v>
      </c>
      <c r="E287" s="53" t="s">
        <v>1815</v>
      </c>
      <c r="F287" s="53" t="s">
        <v>234</v>
      </c>
      <c r="G287" s="53" t="s">
        <v>234</v>
      </c>
      <c r="H287" s="53" t="s">
        <v>234</v>
      </c>
      <c r="I287" t="str">
        <f>VLOOKUP(B287,CSP!$A$2:$B$795,2,FALSE)</f>
        <v>Sn128</v>
      </c>
      <c r="J287" s="52" t="s">
        <v>54</v>
      </c>
      <c r="K287">
        <v>128</v>
      </c>
      <c r="M287" t="str">
        <f t="shared" si="7"/>
        <v>128Sn</v>
      </c>
      <c r="N287" t="s">
        <v>786</v>
      </c>
    </row>
    <row r="288" spans="1:14">
      <c r="A288" s="52" t="s">
        <v>787</v>
      </c>
      <c r="B288" s="52" t="s">
        <v>788</v>
      </c>
      <c r="C288" s="53">
        <f>1*10^6</f>
        <v>1000000</v>
      </c>
      <c r="D288" s="53" t="s">
        <v>1815</v>
      </c>
      <c r="E288" s="53" t="s">
        <v>1815</v>
      </c>
      <c r="F288" s="53" t="s">
        <v>234</v>
      </c>
      <c r="G288" s="53" t="s">
        <v>234</v>
      </c>
      <c r="H288" s="53" t="s">
        <v>234</v>
      </c>
      <c r="I288" t="str">
        <f>VLOOKUP(B288,CSP!$A$2:$B$795,2,FALSE)</f>
        <v>Sb115</v>
      </c>
      <c r="J288" s="52" t="s">
        <v>55</v>
      </c>
      <c r="K288">
        <v>115</v>
      </c>
      <c r="M288" t="str">
        <f t="shared" si="7"/>
        <v>115Sb</v>
      </c>
      <c r="N288" t="s">
        <v>788</v>
      </c>
    </row>
    <row r="289" spans="1:14">
      <c r="A289" s="52" t="s">
        <v>789</v>
      </c>
      <c r="B289" s="52" t="s">
        <v>790</v>
      </c>
      <c r="C289" s="53">
        <f>1*10^6</f>
        <v>1000000</v>
      </c>
      <c r="D289" s="53" t="s">
        <v>1815</v>
      </c>
      <c r="E289" s="53" t="s">
        <v>1815</v>
      </c>
      <c r="F289" s="53" t="s">
        <v>234</v>
      </c>
      <c r="G289" s="53" t="s">
        <v>234</v>
      </c>
      <c r="H289" s="53" t="s">
        <v>234</v>
      </c>
      <c r="I289" t="str">
        <f>VLOOKUP(B289,CSP!$A$2:$B$795,2,FALSE)</f>
        <v>Sb116</v>
      </c>
      <c r="J289" s="52" t="s">
        <v>55</v>
      </c>
      <c r="K289">
        <v>116</v>
      </c>
      <c r="M289" t="str">
        <f t="shared" si="7"/>
        <v>116Sb</v>
      </c>
      <c r="N289" t="s">
        <v>790</v>
      </c>
    </row>
    <row r="290" spans="1:14">
      <c r="A290" s="52" t="s">
        <v>791</v>
      </c>
      <c r="B290" s="52" t="s">
        <v>792</v>
      </c>
      <c r="C290" s="53">
        <f>1*10^5</f>
        <v>100000</v>
      </c>
      <c r="D290" s="53" t="s">
        <v>1815</v>
      </c>
      <c r="E290" s="53" t="s">
        <v>1815</v>
      </c>
      <c r="F290" s="53" t="s">
        <v>234</v>
      </c>
      <c r="G290" s="53" t="s">
        <v>234</v>
      </c>
      <c r="H290" s="53" t="s">
        <v>234</v>
      </c>
      <c r="I290" t="str">
        <f>VLOOKUP(B290,CSP!$A$2:$B$795,2,FALSE)</f>
        <v>Sb116 m</v>
      </c>
      <c r="J290" s="52" t="s">
        <v>55</v>
      </c>
      <c r="K290">
        <v>116</v>
      </c>
      <c r="L290" t="s">
        <v>156</v>
      </c>
      <c r="M290" t="str">
        <f t="shared" si="7"/>
        <v>116Sb m</v>
      </c>
      <c r="N290" t="s">
        <v>792</v>
      </c>
    </row>
    <row r="291" spans="1:14">
      <c r="A291" s="52" t="s">
        <v>793</v>
      </c>
      <c r="B291" s="52" t="s">
        <v>794</v>
      </c>
      <c r="C291" s="53">
        <f>1*10^7</f>
        <v>10000000</v>
      </c>
      <c r="D291" s="53" t="s">
        <v>1815</v>
      </c>
      <c r="E291" s="53" t="s">
        <v>1815</v>
      </c>
      <c r="F291" s="53" t="s">
        <v>234</v>
      </c>
      <c r="G291" s="53" t="s">
        <v>234</v>
      </c>
      <c r="H291" s="53" t="s">
        <v>234</v>
      </c>
      <c r="I291" t="str">
        <f>VLOOKUP(B291,CSP!$A$2:$B$795,2,FALSE)</f>
        <v>Sb117</v>
      </c>
      <c r="J291" s="52" t="s">
        <v>55</v>
      </c>
      <c r="K291">
        <v>117</v>
      </c>
      <c r="M291" t="str">
        <f t="shared" si="7"/>
        <v>117Sb</v>
      </c>
      <c r="N291" t="s">
        <v>794</v>
      </c>
    </row>
    <row r="292" spans="1:14">
      <c r="A292" s="52" t="s">
        <v>795</v>
      </c>
      <c r="B292" s="52" t="s">
        <v>796</v>
      </c>
      <c r="C292" s="53">
        <f>1*10^6</f>
        <v>1000000</v>
      </c>
      <c r="D292" s="53" t="s">
        <v>1815</v>
      </c>
      <c r="E292" s="53" t="s">
        <v>1815</v>
      </c>
      <c r="F292" s="53" t="s">
        <v>234</v>
      </c>
      <c r="G292" s="53" t="s">
        <v>234</v>
      </c>
      <c r="H292" s="53" t="s">
        <v>234</v>
      </c>
      <c r="I292" t="str">
        <f>VLOOKUP(B292,CSP!$A$2:$B$795,2,FALSE)</f>
        <v>Sb118 m</v>
      </c>
      <c r="J292" s="52" t="s">
        <v>55</v>
      </c>
      <c r="K292">
        <v>118</v>
      </c>
      <c r="L292" t="s">
        <v>156</v>
      </c>
      <c r="M292" t="str">
        <f t="shared" si="7"/>
        <v>118Sb m</v>
      </c>
      <c r="N292" t="s">
        <v>796</v>
      </c>
    </row>
    <row r="293" spans="1:14">
      <c r="A293" s="52" t="s">
        <v>797</v>
      </c>
      <c r="B293" s="52" t="s">
        <v>798</v>
      </c>
      <c r="C293" s="53">
        <f>1*10^7</f>
        <v>10000000</v>
      </c>
      <c r="D293" s="53" t="s">
        <v>1815</v>
      </c>
      <c r="E293" s="53" t="s">
        <v>1815</v>
      </c>
      <c r="F293" s="53" t="s">
        <v>234</v>
      </c>
      <c r="G293" s="53" t="s">
        <v>234</v>
      </c>
      <c r="H293" s="53" t="s">
        <v>234</v>
      </c>
      <c r="I293" t="str">
        <f>VLOOKUP(B293,CSP!$A$2:$B$795,2,FALSE)</f>
        <v>Sb119</v>
      </c>
      <c r="J293" s="52" t="s">
        <v>55</v>
      </c>
      <c r="K293">
        <v>119</v>
      </c>
      <c r="M293" t="str">
        <f t="shared" si="7"/>
        <v>119Sb</v>
      </c>
      <c r="N293" t="s">
        <v>798</v>
      </c>
    </row>
    <row r="294" spans="1:14" ht="38.25">
      <c r="A294" s="52" t="s">
        <v>1834</v>
      </c>
      <c r="B294" s="52" t="s">
        <v>800</v>
      </c>
      <c r="C294" s="53">
        <f>1*10^6</f>
        <v>1000000</v>
      </c>
      <c r="D294" s="53" t="s">
        <v>1815</v>
      </c>
      <c r="E294" s="53" t="s">
        <v>1815</v>
      </c>
      <c r="F294" s="53" t="s">
        <v>234</v>
      </c>
      <c r="G294" s="53" t="s">
        <v>234</v>
      </c>
      <c r="H294" s="53" t="s">
        <v>234</v>
      </c>
      <c r="I294" t="str">
        <f>VLOOKUP(B294,CSP!$A$2:$B$795,2,FALSE)</f>
        <v>Sb120 (1)</v>
      </c>
      <c r="J294" s="52" t="s">
        <v>55</v>
      </c>
      <c r="K294">
        <v>120</v>
      </c>
      <c r="L294" s="61" t="s">
        <v>163</v>
      </c>
      <c r="M294" t="str">
        <f t="shared" si="7"/>
        <v>120Sb (1)</v>
      </c>
      <c r="N294" t="s">
        <v>800</v>
      </c>
    </row>
    <row r="295" spans="1:14" ht="38.25">
      <c r="A295" s="52" t="s">
        <v>1835</v>
      </c>
      <c r="B295" s="52" t="s">
        <v>802</v>
      </c>
      <c r="C295" s="53">
        <f>1*10^6</f>
        <v>1000000</v>
      </c>
      <c r="D295" s="53" t="s">
        <v>1815</v>
      </c>
      <c r="E295" s="53" t="s">
        <v>1815</v>
      </c>
      <c r="F295" s="53" t="s">
        <v>234</v>
      </c>
      <c r="G295" s="53" t="s">
        <v>234</v>
      </c>
      <c r="H295" s="53" t="s">
        <v>234</v>
      </c>
      <c r="I295" t="str">
        <f>VLOOKUP(B295,CSP!$A$2:$B$795,2,FALSE)</f>
        <v>Sb120 (2)</v>
      </c>
      <c r="J295" s="52" t="s">
        <v>55</v>
      </c>
      <c r="K295">
        <v>120</v>
      </c>
      <c r="L295" s="61" t="s">
        <v>164</v>
      </c>
      <c r="M295" t="str">
        <f t="shared" si="7"/>
        <v>120Sb (2)</v>
      </c>
      <c r="N295" t="s">
        <v>802</v>
      </c>
    </row>
    <row r="296" spans="1:14">
      <c r="A296" s="52" t="s">
        <v>803</v>
      </c>
      <c r="B296" s="52" t="s">
        <v>804</v>
      </c>
      <c r="C296" s="53">
        <f>1*10^4</f>
        <v>10000</v>
      </c>
      <c r="D296" s="53">
        <v>10</v>
      </c>
      <c r="E296" s="53">
        <f>1*10^2</f>
        <v>100</v>
      </c>
      <c r="F296" s="53">
        <f>1*10^11</f>
        <v>100000000000</v>
      </c>
      <c r="G296" s="53">
        <f>1*10^12</f>
        <v>1000000000000</v>
      </c>
      <c r="H296" s="53">
        <f>1*10^14</f>
        <v>100000000000000</v>
      </c>
      <c r="I296" t="str">
        <f>VLOOKUP(B296,CSP!$A$2:$B$795,2,FALSE)</f>
        <v>Sb122</v>
      </c>
      <c r="J296" s="52" t="s">
        <v>55</v>
      </c>
      <c r="K296">
        <v>122</v>
      </c>
      <c r="M296" t="str">
        <f t="shared" si="7"/>
        <v>122Sb</v>
      </c>
      <c r="N296" t="s">
        <v>804</v>
      </c>
    </row>
    <row r="297" spans="1:14">
      <c r="A297" s="52" t="s">
        <v>805</v>
      </c>
      <c r="B297" s="52" t="s">
        <v>806</v>
      </c>
      <c r="C297" s="53">
        <f>1*10^6</f>
        <v>1000000</v>
      </c>
      <c r="D297" s="53">
        <v>1</v>
      </c>
      <c r="E297" s="53">
        <f>1*10^1</f>
        <v>10</v>
      </c>
      <c r="F297" s="53">
        <f>4*10^10</f>
        <v>40000000000</v>
      </c>
      <c r="G297" s="53">
        <f>4*10^11</f>
        <v>400000000000</v>
      </c>
      <c r="H297" s="53">
        <f>4*10^13</f>
        <v>40000000000000</v>
      </c>
      <c r="I297" t="str">
        <f>VLOOKUP(B297,CSP!$A$2:$B$795,2,FALSE)</f>
        <v>Sb124</v>
      </c>
      <c r="J297" s="52" t="s">
        <v>55</v>
      </c>
      <c r="K297">
        <v>124</v>
      </c>
      <c r="M297" t="str">
        <f t="shared" si="7"/>
        <v>124Sb</v>
      </c>
      <c r="N297" t="s">
        <v>806</v>
      </c>
    </row>
    <row r="298" spans="1:14">
      <c r="A298" s="52" t="s">
        <v>807</v>
      </c>
      <c r="B298" s="52" t="s">
        <v>808</v>
      </c>
      <c r="C298" s="53">
        <f>1*10^6</f>
        <v>1000000</v>
      </c>
      <c r="D298" s="53" t="s">
        <v>1815</v>
      </c>
      <c r="E298" s="53" t="s">
        <v>1815</v>
      </c>
      <c r="F298" s="53" t="s">
        <v>234</v>
      </c>
      <c r="G298" s="53" t="s">
        <v>234</v>
      </c>
      <c r="H298" s="53" t="s">
        <v>234</v>
      </c>
      <c r="I298" t="str">
        <f>VLOOKUP(B298,CSP!$A$2:$B$795,2,FALSE)</f>
        <v>Sb124 m</v>
      </c>
      <c r="J298" s="52" t="s">
        <v>55</v>
      </c>
      <c r="K298">
        <v>124</v>
      </c>
      <c r="L298" t="s">
        <v>156</v>
      </c>
      <c r="M298" t="str">
        <f t="shared" si="7"/>
        <v>124Sb m</v>
      </c>
      <c r="N298" t="s">
        <v>808</v>
      </c>
    </row>
    <row r="299" spans="1:14">
      <c r="A299" s="52" t="s">
        <v>809</v>
      </c>
      <c r="B299" s="52" t="s">
        <v>810</v>
      </c>
      <c r="C299" s="53">
        <f>1*10^6</f>
        <v>1000000</v>
      </c>
      <c r="D299" s="53">
        <v>0.1</v>
      </c>
      <c r="E299" s="53">
        <f>1*10^2</f>
        <v>100</v>
      </c>
      <c r="F299" s="53">
        <f>2*10^11</f>
        <v>200000000000</v>
      </c>
      <c r="G299" s="53">
        <f>2*10^12</f>
        <v>2000000000000</v>
      </c>
      <c r="H299" s="53">
        <f>2*10^14</f>
        <v>200000000000000</v>
      </c>
      <c r="I299" t="str">
        <f>VLOOKUP(B299,CSP!$A$2:$B$795,2,FALSE)</f>
        <v>Sb125</v>
      </c>
      <c r="J299" s="52" t="s">
        <v>55</v>
      </c>
      <c r="K299">
        <v>125</v>
      </c>
      <c r="M299" t="str">
        <f t="shared" si="7"/>
        <v>125Sb</v>
      </c>
      <c r="N299" t="s">
        <v>810</v>
      </c>
    </row>
    <row r="300" spans="1:14">
      <c r="A300" s="52" t="s">
        <v>811</v>
      </c>
      <c r="B300" s="52" t="s">
        <v>812</v>
      </c>
      <c r="C300" s="53">
        <f>1*10^5</f>
        <v>100000</v>
      </c>
      <c r="D300" s="53" t="s">
        <v>1815</v>
      </c>
      <c r="E300" s="53" t="s">
        <v>1815</v>
      </c>
      <c r="F300" s="53">
        <f>2*10^10</f>
        <v>20000000000</v>
      </c>
      <c r="G300" s="53">
        <f>2*10^11</f>
        <v>200000000000</v>
      </c>
      <c r="H300" s="53">
        <f>2*10^13</f>
        <v>20000000000000</v>
      </c>
      <c r="I300" t="str">
        <f>VLOOKUP(B300,CSP!$A$2:$B$795,2,FALSE)</f>
        <v>Sb126</v>
      </c>
      <c r="J300" s="52" t="s">
        <v>55</v>
      </c>
      <c r="K300">
        <v>126</v>
      </c>
      <c r="M300" t="str">
        <f t="shared" si="7"/>
        <v>126Sb</v>
      </c>
      <c r="N300" t="s">
        <v>812</v>
      </c>
    </row>
    <row r="301" spans="1:14">
      <c r="A301" s="52" t="s">
        <v>813</v>
      </c>
      <c r="B301" s="52" t="s">
        <v>814</v>
      </c>
      <c r="C301" s="53">
        <f>1*10^5</f>
        <v>100000</v>
      </c>
      <c r="D301" s="53" t="s">
        <v>1815</v>
      </c>
      <c r="E301" s="53" t="s">
        <v>1815</v>
      </c>
      <c r="F301" s="53" t="s">
        <v>234</v>
      </c>
      <c r="G301" s="53" t="s">
        <v>234</v>
      </c>
      <c r="H301" s="53" t="s">
        <v>234</v>
      </c>
      <c r="I301" t="str">
        <f>VLOOKUP(B301,CSP!$A$2:$B$795,2,FALSE)</f>
        <v>Sb126 m</v>
      </c>
      <c r="J301" s="52" t="s">
        <v>55</v>
      </c>
      <c r="K301">
        <v>126</v>
      </c>
      <c r="L301" t="s">
        <v>156</v>
      </c>
      <c r="M301" t="str">
        <f t="shared" si="7"/>
        <v>126Sb m</v>
      </c>
      <c r="N301" t="s">
        <v>814</v>
      </c>
    </row>
    <row r="302" spans="1:14">
      <c r="A302" s="52" t="s">
        <v>815</v>
      </c>
      <c r="B302" s="52" t="s">
        <v>816</v>
      </c>
      <c r="C302" s="53">
        <f>1*10^6</f>
        <v>1000000</v>
      </c>
      <c r="D302" s="53" t="s">
        <v>1815</v>
      </c>
      <c r="E302" s="53" t="s">
        <v>1815</v>
      </c>
      <c r="F302" s="53" t="s">
        <v>234</v>
      </c>
      <c r="G302" s="53" t="s">
        <v>234</v>
      </c>
      <c r="H302" s="53" t="s">
        <v>234</v>
      </c>
      <c r="I302" t="str">
        <f>VLOOKUP(B302,CSP!$A$2:$B$795,2,FALSE)</f>
        <v>Sb127</v>
      </c>
      <c r="J302" s="52" t="s">
        <v>55</v>
      </c>
      <c r="K302">
        <v>127</v>
      </c>
      <c r="M302" t="str">
        <f t="shared" si="7"/>
        <v>127Sb</v>
      </c>
      <c r="N302" t="s">
        <v>816</v>
      </c>
    </row>
    <row r="303" spans="1:14" ht="38.25">
      <c r="A303" s="52" t="s">
        <v>1836</v>
      </c>
      <c r="B303" s="52" t="s">
        <v>818</v>
      </c>
      <c r="C303" s="53">
        <f>1*10^5</f>
        <v>100000</v>
      </c>
      <c r="D303" s="53" t="s">
        <v>1815</v>
      </c>
      <c r="E303" s="53" t="s">
        <v>1815</v>
      </c>
      <c r="F303" s="53" t="s">
        <v>234</v>
      </c>
      <c r="G303" s="53" t="s">
        <v>234</v>
      </c>
      <c r="H303" s="53" t="s">
        <v>234</v>
      </c>
      <c r="I303" t="str">
        <f>VLOOKUP(B303,CSP!$A$2:$B$795,2,FALSE)</f>
        <v>Sb128 (1)</v>
      </c>
      <c r="J303" s="52" t="s">
        <v>55</v>
      </c>
      <c r="K303">
        <v>128</v>
      </c>
      <c r="L303" s="61" t="s">
        <v>163</v>
      </c>
      <c r="M303" t="str">
        <f t="shared" si="7"/>
        <v>128Sb (1)</v>
      </c>
      <c r="N303" t="s">
        <v>818</v>
      </c>
    </row>
    <row r="304" spans="1:14" ht="38.25">
      <c r="A304" s="52" t="s">
        <v>1837</v>
      </c>
      <c r="B304" s="52" t="s">
        <v>820</v>
      </c>
      <c r="C304" s="53">
        <f>1*10^5</f>
        <v>100000</v>
      </c>
      <c r="D304" s="53" t="s">
        <v>1815</v>
      </c>
      <c r="E304" s="53" t="s">
        <v>1815</v>
      </c>
      <c r="F304" s="53" t="s">
        <v>234</v>
      </c>
      <c r="G304" s="53" t="s">
        <v>234</v>
      </c>
      <c r="H304" s="53" t="s">
        <v>234</v>
      </c>
      <c r="I304" t="str">
        <f>VLOOKUP(B304,CSP!$A$2:$B$795,2,FALSE)</f>
        <v>Sb128 (2)</v>
      </c>
      <c r="J304" s="52" t="s">
        <v>55</v>
      </c>
      <c r="K304">
        <v>128</v>
      </c>
      <c r="L304" s="61" t="s">
        <v>164</v>
      </c>
      <c r="M304" t="str">
        <f t="shared" si="7"/>
        <v>128Sb (2)</v>
      </c>
      <c r="N304" t="s">
        <v>820</v>
      </c>
    </row>
    <row r="305" spans="1:14">
      <c r="A305" s="52" t="s">
        <v>821</v>
      </c>
      <c r="B305" s="52" t="s">
        <v>822</v>
      </c>
      <c r="C305" s="53">
        <f>1*10^6</f>
        <v>1000000</v>
      </c>
      <c r="D305" s="53" t="s">
        <v>1815</v>
      </c>
      <c r="E305" s="53" t="s">
        <v>1815</v>
      </c>
      <c r="F305" s="53" t="s">
        <v>234</v>
      </c>
      <c r="G305" s="53" t="s">
        <v>234</v>
      </c>
      <c r="H305" s="53" t="s">
        <v>234</v>
      </c>
      <c r="I305" t="str">
        <f>VLOOKUP(B305,CSP!$A$2:$B$795,2,FALSE)</f>
        <v>Sb129</v>
      </c>
      <c r="J305" s="52" t="s">
        <v>55</v>
      </c>
      <c r="K305">
        <v>129</v>
      </c>
      <c r="M305" t="str">
        <f t="shared" si="7"/>
        <v>129Sb</v>
      </c>
      <c r="N305" t="s">
        <v>822</v>
      </c>
    </row>
    <row r="306" spans="1:14">
      <c r="A306" s="52" t="s">
        <v>823</v>
      </c>
      <c r="B306" s="52" t="s">
        <v>824</v>
      </c>
      <c r="C306" s="53">
        <f>1*10^5</f>
        <v>100000</v>
      </c>
      <c r="D306" s="53" t="s">
        <v>1815</v>
      </c>
      <c r="E306" s="53" t="s">
        <v>1815</v>
      </c>
      <c r="F306" s="53" t="s">
        <v>234</v>
      </c>
      <c r="G306" s="53" t="s">
        <v>234</v>
      </c>
      <c r="H306" s="53" t="s">
        <v>234</v>
      </c>
      <c r="I306" t="str">
        <f>VLOOKUP(B306,CSP!$A$2:$B$795,2,FALSE)</f>
        <v>Sb130</v>
      </c>
      <c r="J306" s="52" t="s">
        <v>55</v>
      </c>
      <c r="K306">
        <v>130</v>
      </c>
      <c r="M306" t="str">
        <f t="shared" si="7"/>
        <v>130Sb</v>
      </c>
      <c r="N306" t="s">
        <v>824</v>
      </c>
    </row>
    <row r="307" spans="1:14">
      <c r="A307" s="52" t="s">
        <v>825</v>
      </c>
      <c r="B307" s="52" t="s">
        <v>826</v>
      </c>
      <c r="C307" s="53">
        <f>1*10^6</f>
        <v>1000000</v>
      </c>
      <c r="D307" s="53" t="s">
        <v>1815</v>
      </c>
      <c r="E307" s="53" t="s">
        <v>1815</v>
      </c>
      <c r="F307" s="53" t="s">
        <v>234</v>
      </c>
      <c r="G307" s="53" t="s">
        <v>234</v>
      </c>
      <c r="H307" s="53" t="s">
        <v>234</v>
      </c>
      <c r="I307" t="str">
        <f>VLOOKUP(B307,CSP!$A$2:$B$795,2,FALSE)</f>
        <v>Sb131</v>
      </c>
      <c r="J307" s="52" t="s">
        <v>55</v>
      </c>
      <c r="K307">
        <v>131</v>
      </c>
      <c r="M307" t="str">
        <f t="shared" si="7"/>
        <v>131Sb</v>
      </c>
      <c r="N307" t="s">
        <v>826</v>
      </c>
    </row>
    <row r="308" spans="1:14">
      <c r="A308" s="52" t="s">
        <v>827</v>
      </c>
      <c r="B308" s="52" t="s">
        <v>828</v>
      </c>
      <c r="C308" s="53">
        <f>1*10^7</f>
        <v>10000000</v>
      </c>
      <c r="D308" s="53" t="s">
        <v>1815</v>
      </c>
      <c r="E308" s="53" t="s">
        <v>1815</v>
      </c>
      <c r="F308" s="53" t="s">
        <v>234</v>
      </c>
      <c r="G308" s="53" t="s">
        <v>234</v>
      </c>
      <c r="H308" s="53" t="s">
        <v>234</v>
      </c>
      <c r="I308" t="str">
        <f>VLOOKUP(B308,CSP!$A$2:$B$795,2,FALSE)</f>
        <v>Te116</v>
      </c>
      <c r="J308" s="52" t="s">
        <v>56</v>
      </c>
      <c r="K308">
        <v>116</v>
      </c>
      <c r="M308" t="str">
        <f t="shared" si="7"/>
        <v>116Te</v>
      </c>
      <c r="N308" t="s">
        <v>828</v>
      </c>
    </row>
    <row r="309" spans="1:14">
      <c r="A309" s="52" t="s">
        <v>829</v>
      </c>
      <c r="B309" s="52" t="s">
        <v>830</v>
      </c>
      <c r="C309" s="53">
        <f>1*10^6</f>
        <v>1000000</v>
      </c>
      <c r="D309" s="53" t="s">
        <v>1815</v>
      </c>
      <c r="E309" s="53" t="s">
        <v>1815</v>
      </c>
      <c r="F309" s="53">
        <f>1*10^11</f>
        <v>100000000000</v>
      </c>
      <c r="G309" s="53">
        <f>1*10^12</f>
        <v>1000000000000</v>
      </c>
      <c r="H309" s="53">
        <f>1*10^14</f>
        <v>100000000000000</v>
      </c>
      <c r="I309" t="str">
        <f>VLOOKUP(B309,CSP!$A$2:$B$795,2,FALSE)</f>
        <v>Te121</v>
      </c>
      <c r="J309" s="52" t="s">
        <v>56</v>
      </c>
      <c r="K309">
        <v>121</v>
      </c>
      <c r="M309" t="str">
        <f t="shared" si="7"/>
        <v>121Te</v>
      </c>
      <c r="N309" t="s">
        <v>830</v>
      </c>
    </row>
    <row r="310" spans="1:14">
      <c r="A310" s="52" t="s">
        <v>831</v>
      </c>
      <c r="B310" s="52" t="s">
        <v>832</v>
      </c>
      <c r="C310" s="53">
        <f>1*10^6</f>
        <v>1000000</v>
      </c>
      <c r="D310" s="53" t="s">
        <v>1815</v>
      </c>
      <c r="E310" s="53" t="s">
        <v>1815</v>
      </c>
      <c r="F310" s="53">
        <f>1*10^11</f>
        <v>100000000000</v>
      </c>
      <c r="G310" s="53">
        <f>1*10^12</f>
        <v>1000000000000</v>
      </c>
      <c r="H310" s="53">
        <f>1*10^14</f>
        <v>100000000000000</v>
      </c>
      <c r="I310" t="str">
        <f>VLOOKUP(B310,CSP!$A$2:$B$795,2,FALSE)</f>
        <v>Te121 m</v>
      </c>
      <c r="J310" s="52" t="s">
        <v>56</v>
      </c>
      <c r="K310">
        <v>121</v>
      </c>
      <c r="L310" t="s">
        <v>156</v>
      </c>
      <c r="M310" t="str">
        <f t="shared" si="7"/>
        <v>121Te m</v>
      </c>
      <c r="N310" t="s">
        <v>832</v>
      </c>
    </row>
    <row r="311" spans="1:14">
      <c r="A311" s="52" t="s">
        <v>833</v>
      </c>
      <c r="B311" s="52" t="s">
        <v>834</v>
      </c>
      <c r="C311" s="53">
        <f>1*10^6</f>
        <v>1000000</v>
      </c>
      <c r="D311" s="53" t="s">
        <v>1815</v>
      </c>
      <c r="E311" s="53" t="s">
        <v>1815</v>
      </c>
      <c r="F311" s="53" t="s">
        <v>234</v>
      </c>
      <c r="G311" s="53" t="s">
        <v>234</v>
      </c>
      <c r="H311" s="53" t="s">
        <v>234</v>
      </c>
      <c r="I311" t="str">
        <f>VLOOKUP(B311,CSP!$A$2:$B$795,2,FALSE)</f>
        <v>Te123</v>
      </c>
      <c r="J311" s="52" t="s">
        <v>56</v>
      </c>
      <c r="K311">
        <v>123</v>
      </c>
      <c r="M311" t="str">
        <f t="shared" si="7"/>
        <v>123Te</v>
      </c>
      <c r="N311" t="s">
        <v>834</v>
      </c>
    </row>
    <row r="312" spans="1:14">
      <c r="A312" s="52" t="s">
        <v>835</v>
      </c>
      <c r="B312" s="52" t="s">
        <v>836</v>
      </c>
      <c r="C312" s="53">
        <f>1*10^7</f>
        <v>10000000</v>
      </c>
      <c r="D312" s="53">
        <v>1</v>
      </c>
      <c r="E312" s="53">
        <f>1*10^2</f>
        <v>100</v>
      </c>
      <c r="F312" s="53">
        <f>6*10^11</f>
        <v>600000000000</v>
      </c>
      <c r="G312" s="53">
        <f>6*10^12</f>
        <v>6000000000000</v>
      </c>
      <c r="H312" s="53">
        <f>6*10^14</f>
        <v>600000000000000</v>
      </c>
      <c r="I312" t="str">
        <f>VLOOKUP(B312,CSP!$A$2:$B$795,2,FALSE)</f>
        <v>Te123 m</v>
      </c>
      <c r="J312" s="52" t="s">
        <v>56</v>
      </c>
      <c r="K312">
        <v>123</v>
      </c>
      <c r="L312" t="s">
        <v>156</v>
      </c>
      <c r="M312" t="str">
        <f t="shared" si="7"/>
        <v>123Te m</v>
      </c>
      <c r="N312" t="s">
        <v>836</v>
      </c>
    </row>
    <row r="313" spans="1:14">
      <c r="A313" s="52" t="s">
        <v>837</v>
      </c>
      <c r="B313" s="52" t="s">
        <v>838</v>
      </c>
      <c r="C313" s="53">
        <f>1*10^7</f>
        <v>10000000</v>
      </c>
      <c r="D313" s="53">
        <v>1000</v>
      </c>
      <c r="E313" s="53">
        <f>1*10^3</f>
        <v>1000</v>
      </c>
      <c r="F313" s="53">
        <f>1*10^13</f>
        <v>10000000000000</v>
      </c>
      <c r="G313" s="53">
        <f>1*10^14</f>
        <v>100000000000000</v>
      </c>
      <c r="H313" s="53">
        <f>1*10^16</f>
        <v>1E+16</v>
      </c>
      <c r="I313" t="str">
        <f>VLOOKUP(B313,CSP!$A$2:$B$795,2,FALSE)</f>
        <v>Te125 m</v>
      </c>
      <c r="J313" s="52" t="s">
        <v>56</v>
      </c>
      <c r="K313">
        <v>125</v>
      </c>
      <c r="L313" t="s">
        <v>156</v>
      </c>
      <c r="M313" t="str">
        <f t="shared" si="7"/>
        <v>125Te m</v>
      </c>
      <c r="N313" t="s">
        <v>838</v>
      </c>
    </row>
    <row r="314" spans="1:14">
      <c r="A314" s="52" t="s">
        <v>839</v>
      </c>
      <c r="B314" s="52" t="s">
        <v>840</v>
      </c>
      <c r="C314" s="53">
        <f>1*10^6</f>
        <v>1000000</v>
      </c>
      <c r="D314" s="53">
        <v>1000</v>
      </c>
      <c r="E314" s="53">
        <f>1*10^3</f>
        <v>1000</v>
      </c>
      <c r="F314" s="53">
        <f>1*10^13</f>
        <v>10000000000000</v>
      </c>
      <c r="G314" s="53">
        <f>1*10^14</f>
        <v>100000000000000</v>
      </c>
      <c r="H314" s="53">
        <f>1*10^16</f>
        <v>1E+16</v>
      </c>
      <c r="I314" t="str">
        <f>VLOOKUP(B314,CSP!$A$2:$B$795,2,FALSE)</f>
        <v>Te127</v>
      </c>
      <c r="J314" s="52" t="s">
        <v>56</v>
      </c>
      <c r="K314">
        <v>127</v>
      </c>
      <c r="M314" t="str">
        <f t="shared" si="7"/>
        <v>127Te</v>
      </c>
      <c r="N314" t="s">
        <v>840</v>
      </c>
    </row>
    <row r="315" spans="1:14">
      <c r="A315" s="52" t="s">
        <v>841</v>
      </c>
      <c r="B315" s="52" t="s">
        <v>842</v>
      </c>
      <c r="C315" s="53">
        <f>1*10^7</f>
        <v>10000000</v>
      </c>
      <c r="D315" s="53">
        <v>10</v>
      </c>
      <c r="E315" s="53">
        <f>1*10^3</f>
        <v>1000</v>
      </c>
      <c r="F315" s="53">
        <f>3*10^12</f>
        <v>3000000000000</v>
      </c>
      <c r="G315" s="53">
        <f>3*10^13</f>
        <v>30000000000000</v>
      </c>
      <c r="H315" s="53">
        <f>3*10^15</f>
        <v>3000000000000000</v>
      </c>
      <c r="I315" t="str">
        <f>VLOOKUP(B315,CSP!$A$2:$B$795,2,FALSE)</f>
        <v>Te127 m</v>
      </c>
      <c r="J315" s="52" t="s">
        <v>56</v>
      </c>
      <c r="K315">
        <v>127</v>
      </c>
      <c r="L315" t="s">
        <v>156</v>
      </c>
      <c r="M315" t="str">
        <f t="shared" si="7"/>
        <v>127Te m</v>
      </c>
      <c r="N315" t="s">
        <v>842</v>
      </c>
    </row>
    <row r="316" spans="1:14">
      <c r="A316" s="52" t="s">
        <v>843</v>
      </c>
      <c r="B316" s="52" t="s">
        <v>844</v>
      </c>
      <c r="C316" s="53">
        <f>1*10^6</f>
        <v>1000000</v>
      </c>
      <c r="D316" s="53">
        <v>100</v>
      </c>
      <c r="E316" s="53">
        <f>1*10^2</f>
        <v>100</v>
      </c>
      <c r="F316" s="53">
        <f>1*10^12</f>
        <v>1000000000000</v>
      </c>
      <c r="G316" s="53">
        <f>1*10^13</f>
        <v>10000000000000</v>
      </c>
      <c r="H316" s="53">
        <f>1*10^15</f>
        <v>1000000000000000</v>
      </c>
      <c r="I316" t="str">
        <f>VLOOKUP(B316,CSP!$A$2:$B$795,2,FALSE)</f>
        <v>Te129</v>
      </c>
      <c r="J316" s="52" t="s">
        <v>56</v>
      </c>
      <c r="K316">
        <v>129</v>
      </c>
      <c r="M316" t="str">
        <f t="shared" si="7"/>
        <v>129Te</v>
      </c>
      <c r="N316" t="s">
        <v>844</v>
      </c>
    </row>
    <row r="317" spans="1:14">
      <c r="A317" s="52" t="s">
        <v>845</v>
      </c>
      <c r="B317" s="52" t="s">
        <v>846</v>
      </c>
      <c r="C317" s="53">
        <f>1*10^6</f>
        <v>1000000</v>
      </c>
      <c r="D317" s="53">
        <v>10</v>
      </c>
      <c r="E317" s="53">
        <f>1*10^3</f>
        <v>1000</v>
      </c>
      <c r="F317" s="53">
        <f>1*10^12</f>
        <v>1000000000000</v>
      </c>
      <c r="G317" s="53">
        <f>1*10^13</f>
        <v>10000000000000</v>
      </c>
      <c r="H317" s="53">
        <f>1*10^15</f>
        <v>1000000000000000</v>
      </c>
      <c r="I317" t="str">
        <f>VLOOKUP(B317,CSP!$A$2:$B$795,2,FALSE)</f>
        <v>Te129 m</v>
      </c>
      <c r="J317" s="52" t="s">
        <v>56</v>
      </c>
      <c r="K317">
        <v>129</v>
      </c>
      <c r="L317" t="s">
        <v>156</v>
      </c>
      <c r="M317" t="str">
        <f t="shared" si="7"/>
        <v>129Te m</v>
      </c>
      <c r="N317" t="s">
        <v>846</v>
      </c>
    </row>
    <row r="318" spans="1:14">
      <c r="A318" s="52" t="s">
        <v>847</v>
      </c>
      <c r="B318" s="52" t="s">
        <v>848</v>
      </c>
      <c r="C318" s="53">
        <f>1*10^5</f>
        <v>100000</v>
      </c>
      <c r="D318" s="53">
        <v>100</v>
      </c>
      <c r="E318" s="53">
        <f>1*10^2</f>
        <v>100</v>
      </c>
      <c r="F318" s="53" t="s">
        <v>234</v>
      </c>
      <c r="G318" s="53" t="s">
        <v>234</v>
      </c>
      <c r="H318" s="53" t="s">
        <v>234</v>
      </c>
      <c r="I318" t="str">
        <f>VLOOKUP(B318,CSP!$A$2:$B$795,2,FALSE)</f>
        <v>Te131</v>
      </c>
      <c r="J318" s="52" t="s">
        <v>56</v>
      </c>
      <c r="K318">
        <v>131</v>
      </c>
      <c r="M318" t="str">
        <f t="shared" si="7"/>
        <v>131Te</v>
      </c>
      <c r="N318" t="s">
        <v>848</v>
      </c>
    </row>
    <row r="319" spans="1:14">
      <c r="A319" s="52" t="s">
        <v>849</v>
      </c>
      <c r="B319" s="52" t="s">
        <v>850</v>
      </c>
      <c r="C319" s="53">
        <f>1*10^6</f>
        <v>1000000</v>
      </c>
      <c r="D319" s="53">
        <v>10</v>
      </c>
      <c r="E319" s="53">
        <f>1*10^1</f>
        <v>10</v>
      </c>
      <c r="F319" s="53">
        <f>4*10^10</f>
        <v>40000000000</v>
      </c>
      <c r="G319" s="53">
        <f>4*10^11</f>
        <v>400000000000</v>
      </c>
      <c r="H319" s="53">
        <f>4*10^13</f>
        <v>40000000000000</v>
      </c>
      <c r="I319" t="str">
        <f>VLOOKUP(B319,CSP!$A$2:$B$795,2,FALSE)</f>
        <v>Te131 m</v>
      </c>
      <c r="J319" s="52" t="s">
        <v>56</v>
      </c>
      <c r="K319">
        <v>131</v>
      </c>
      <c r="L319" t="s">
        <v>156</v>
      </c>
      <c r="M319" t="str">
        <f t="shared" si="7"/>
        <v>131Te m</v>
      </c>
      <c r="N319" t="s">
        <v>850</v>
      </c>
    </row>
    <row r="320" spans="1:14">
      <c r="A320" s="52" t="s">
        <v>851</v>
      </c>
      <c r="B320" s="52" t="s">
        <v>852</v>
      </c>
      <c r="C320" s="53">
        <f>1*10^7</f>
        <v>10000000</v>
      </c>
      <c r="D320" s="53">
        <v>1</v>
      </c>
      <c r="E320" s="53">
        <f>1*10^2</f>
        <v>100</v>
      </c>
      <c r="F320" s="53">
        <f>3*10^10</f>
        <v>30000000000</v>
      </c>
      <c r="G320" s="53">
        <f>3*10^11</f>
        <v>300000000000</v>
      </c>
      <c r="H320" s="53">
        <f>3*10^13</f>
        <v>30000000000000</v>
      </c>
      <c r="I320" t="str">
        <f>VLOOKUP(B320,CSP!$A$2:$B$795,2,FALSE)</f>
        <v>Te132</v>
      </c>
      <c r="J320" s="52" t="s">
        <v>56</v>
      </c>
      <c r="K320">
        <v>132</v>
      </c>
      <c r="M320" t="str">
        <f t="shared" si="7"/>
        <v>132Te</v>
      </c>
      <c r="N320" t="s">
        <v>852</v>
      </c>
    </row>
    <row r="321" spans="1:14">
      <c r="A321" s="52" t="s">
        <v>853</v>
      </c>
      <c r="B321" s="52" t="s">
        <v>854</v>
      </c>
      <c r="C321" s="53">
        <f>1*10^5</f>
        <v>100000</v>
      </c>
      <c r="D321" s="53">
        <v>10</v>
      </c>
      <c r="E321" s="53">
        <f>1*10^1</f>
        <v>10</v>
      </c>
      <c r="F321" s="53" t="s">
        <v>234</v>
      </c>
      <c r="G321" s="53" t="s">
        <v>234</v>
      </c>
      <c r="H321" s="53" t="s">
        <v>234</v>
      </c>
      <c r="I321" t="str">
        <f>VLOOKUP(B321,CSP!$A$2:$B$795,2,FALSE)</f>
        <v>Te133</v>
      </c>
      <c r="J321" s="52" t="s">
        <v>56</v>
      </c>
      <c r="K321">
        <v>133</v>
      </c>
      <c r="M321" t="str">
        <f t="shared" si="7"/>
        <v>133Te</v>
      </c>
      <c r="N321" t="s">
        <v>854</v>
      </c>
    </row>
    <row r="322" spans="1:14">
      <c r="A322" s="52" t="s">
        <v>855</v>
      </c>
      <c r="B322" s="52" t="s">
        <v>856</v>
      </c>
      <c r="C322" s="53">
        <f>1*10^5</f>
        <v>100000</v>
      </c>
      <c r="D322" s="53">
        <v>10</v>
      </c>
      <c r="E322" s="53">
        <f>1*10^1</f>
        <v>10</v>
      </c>
      <c r="F322" s="53" t="s">
        <v>234</v>
      </c>
      <c r="G322" s="53" t="s">
        <v>234</v>
      </c>
      <c r="H322" s="53" t="s">
        <v>234</v>
      </c>
      <c r="I322" t="str">
        <f>VLOOKUP(B322,CSP!$A$2:$B$795,2,FALSE)</f>
        <v>Te133 m</v>
      </c>
      <c r="J322" s="52" t="s">
        <v>56</v>
      </c>
      <c r="K322">
        <v>133</v>
      </c>
      <c r="L322" t="s">
        <v>156</v>
      </c>
      <c r="M322" t="str">
        <f t="shared" si="7"/>
        <v>133Te m</v>
      </c>
      <c r="N322" t="s">
        <v>856</v>
      </c>
    </row>
    <row r="323" spans="1:14">
      <c r="A323" s="52" t="s">
        <v>857</v>
      </c>
      <c r="B323" s="52" t="s">
        <v>858</v>
      </c>
      <c r="C323" s="53">
        <f>1*10^6</f>
        <v>1000000</v>
      </c>
      <c r="D323" s="53">
        <v>10</v>
      </c>
      <c r="E323" s="53">
        <f>1*10^1</f>
        <v>10</v>
      </c>
      <c r="F323" s="53" t="s">
        <v>234</v>
      </c>
      <c r="G323" s="53" t="s">
        <v>234</v>
      </c>
      <c r="H323" s="53" t="s">
        <v>234</v>
      </c>
      <c r="I323" t="str">
        <f>VLOOKUP(B323,CSP!$A$2:$B$795,2,FALSE)</f>
        <v>Te134</v>
      </c>
      <c r="J323" s="52" t="s">
        <v>56</v>
      </c>
      <c r="K323">
        <v>134</v>
      </c>
      <c r="M323" t="str">
        <f t="shared" si="7"/>
        <v>134Te</v>
      </c>
      <c r="N323" t="s">
        <v>858</v>
      </c>
    </row>
    <row r="324" spans="1:14">
      <c r="A324" s="52" t="s">
        <v>859</v>
      </c>
      <c r="B324" s="52" t="s">
        <v>860</v>
      </c>
      <c r="C324" s="53">
        <f>1*10^5</f>
        <v>100000</v>
      </c>
      <c r="D324" s="53" t="s">
        <v>1815</v>
      </c>
      <c r="E324" s="53" t="s">
        <v>1815</v>
      </c>
      <c r="F324" s="53" t="s">
        <v>234</v>
      </c>
      <c r="G324" s="53" t="s">
        <v>234</v>
      </c>
      <c r="H324" s="53" t="s">
        <v>234</v>
      </c>
      <c r="I324" t="str">
        <f>VLOOKUP(B324,CSP!$A$2:$B$795,2,FALSE)</f>
        <v>I120</v>
      </c>
      <c r="J324" s="52" t="s">
        <v>57</v>
      </c>
      <c r="K324">
        <v>120</v>
      </c>
      <c r="M324" t="str">
        <f t="shared" si="7"/>
        <v>120I</v>
      </c>
      <c r="N324" t="s">
        <v>860</v>
      </c>
    </row>
    <row r="325" spans="1:14">
      <c r="A325" s="52" t="s">
        <v>861</v>
      </c>
      <c r="B325" s="52" t="s">
        <v>862</v>
      </c>
      <c r="C325" s="53">
        <f>1*10^5</f>
        <v>100000</v>
      </c>
      <c r="D325" s="53" t="s">
        <v>1815</v>
      </c>
      <c r="E325" s="53" t="s">
        <v>1815</v>
      </c>
      <c r="F325" s="53" t="s">
        <v>234</v>
      </c>
      <c r="G325" s="53" t="s">
        <v>234</v>
      </c>
      <c r="H325" s="53" t="s">
        <v>234</v>
      </c>
      <c r="I325" t="str">
        <f>VLOOKUP(B325,CSP!$A$2:$B$795,2,FALSE)</f>
        <v>I120 m</v>
      </c>
      <c r="J325" s="52" t="s">
        <v>57</v>
      </c>
      <c r="K325">
        <v>120</v>
      </c>
      <c r="L325" t="s">
        <v>156</v>
      </c>
      <c r="M325" t="str">
        <f t="shared" si="7"/>
        <v>120I m</v>
      </c>
      <c r="N325" t="s">
        <v>862</v>
      </c>
    </row>
    <row r="326" spans="1:14">
      <c r="A326" s="52" t="s">
        <v>863</v>
      </c>
      <c r="B326" s="52" t="s">
        <v>864</v>
      </c>
      <c r="C326" s="53">
        <f>1*10^6</f>
        <v>1000000</v>
      </c>
      <c r="D326" s="53" t="s">
        <v>1815</v>
      </c>
      <c r="E326" s="53" t="s">
        <v>1815</v>
      </c>
      <c r="F326" s="53" t="s">
        <v>234</v>
      </c>
      <c r="G326" s="53" t="s">
        <v>234</v>
      </c>
      <c r="H326" s="53" t="s">
        <v>234</v>
      </c>
      <c r="I326" t="str">
        <f>VLOOKUP(B326,CSP!$A$2:$B$795,2,FALSE)</f>
        <v>I121</v>
      </c>
      <c r="J326" s="52" t="s">
        <v>57</v>
      </c>
      <c r="K326">
        <v>121</v>
      </c>
      <c r="M326" t="str">
        <f t="shared" si="7"/>
        <v>121I</v>
      </c>
      <c r="N326" t="s">
        <v>864</v>
      </c>
    </row>
    <row r="327" spans="1:14">
      <c r="A327" s="52" t="s">
        <v>865</v>
      </c>
      <c r="B327" s="52" t="s">
        <v>866</v>
      </c>
      <c r="C327" s="53">
        <f>1*10^7</f>
        <v>10000000</v>
      </c>
      <c r="D327" s="53">
        <v>100</v>
      </c>
      <c r="E327" s="53">
        <f>1*10^2</f>
        <v>100</v>
      </c>
      <c r="F327" s="53">
        <f>5*10^11</f>
        <v>500000000000</v>
      </c>
      <c r="G327" s="53">
        <f>5*10^12</f>
        <v>5000000000000</v>
      </c>
      <c r="H327" s="53">
        <f>5*10^14</f>
        <v>500000000000000</v>
      </c>
      <c r="I327" t="str">
        <f>VLOOKUP(B327,CSP!$A$2:$B$795,2,FALSE)</f>
        <v>I123</v>
      </c>
      <c r="J327" s="52" t="s">
        <v>57</v>
      </c>
      <c r="K327">
        <v>123</v>
      </c>
      <c r="M327" t="str">
        <f t="shared" si="7"/>
        <v>123I</v>
      </c>
      <c r="N327" t="s">
        <v>866</v>
      </c>
    </row>
    <row r="328" spans="1:14">
      <c r="A328" s="52" t="s">
        <v>867</v>
      </c>
      <c r="B328" s="52" t="s">
        <v>868</v>
      </c>
      <c r="C328" s="53">
        <f>1*10^6</f>
        <v>1000000</v>
      </c>
      <c r="D328" s="53" t="s">
        <v>1815</v>
      </c>
      <c r="E328" s="53" t="s">
        <v>1815</v>
      </c>
      <c r="F328" s="53">
        <f>6*10^10</f>
        <v>60000000000</v>
      </c>
      <c r="G328" s="53">
        <f>6*10^11</f>
        <v>600000000000</v>
      </c>
      <c r="H328" s="53">
        <f>6*10^13</f>
        <v>60000000000000</v>
      </c>
      <c r="I328" t="str">
        <f>VLOOKUP(B328,CSP!$A$2:$B$795,2,FALSE)</f>
        <v>I124</v>
      </c>
      <c r="J328" s="52" t="s">
        <v>57</v>
      </c>
      <c r="K328">
        <v>124</v>
      </c>
      <c r="M328" t="str">
        <f t="shared" ref="M328:M391" si="8">IF(L328="",CONCATENATE(K328,J328),CONCATENATE(K328,J328," ",L328))</f>
        <v>124I</v>
      </c>
      <c r="N328" t="s">
        <v>868</v>
      </c>
    </row>
    <row r="329" spans="1:14">
      <c r="A329" s="52" t="s">
        <v>869</v>
      </c>
      <c r="B329" s="52" t="s">
        <v>870</v>
      </c>
      <c r="C329" s="53">
        <f>1*10^6</f>
        <v>1000000</v>
      </c>
      <c r="D329" s="53">
        <v>100</v>
      </c>
      <c r="E329" s="53">
        <f>1*10^3</f>
        <v>1000</v>
      </c>
      <c r="F329" s="53">
        <f>2*10^11</f>
        <v>200000000000</v>
      </c>
      <c r="G329" s="53">
        <f>2*10^12</f>
        <v>2000000000000</v>
      </c>
      <c r="H329" s="53">
        <f>2*10^14</f>
        <v>200000000000000</v>
      </c>
      <c r="I329" t="str">
        <f>VLOOKUP(B329,CSP!$A$2:$B$795,2,FALSE)</f>
        <v>I125</v>
      </c>
      <c r="J329" s="52" t="s">
        <v>57</v>
      </c>
      <c r="K329">
        <v>125</v>
      </c>
      <c r="M329" t="str">
        <f t="shared" si="8"/>
        <v>125I</v>
      </c>
      <c r="N329" t="s">
        <v>870</v>
      </c>
    </row>
    <row r="330" spans="1:14">
      <c r="A330" s="52" t="s">
        <v>871</v>
      </c>
      <c r="B330" s="52" t="s">
        <v>872</v>
      </c>
      <c r="C330" s="53">
        <f>1*10^6</f>
        <v>1000000</v>
      </c>
      <c r="D330" s="53">
        <v>10</v>
      </c>
      <c r="E330" s="53">
        <f>1*10^2</f>
        <v>100</v>
      </c>
      <c r="F330" s="53">
        <f>1*10^11</f>
        <v>100000000000</v>
      </c>
      <c r="G330" s="53">
        <f>1*10^12</f>
        <v>1000000000000</v>
      </c>
      <c r="H330" s="53">
        <f>1*10^14</f>
        <v>100000000000000</v>
      </c>
      <c r="I330" t="str">
        <f>VLOOKUP(B330,CSP!$A$2:$B$795,2,FALSE)</f>
        <v>I126</v>
      </c>
      <c r="J330" s="52" t="s">
        <v>57</v>
      </c>
      <c r="K330">
        <v>126</v>
      </c>
      <c r="M330" t="str">
        <f t="shared" si="8"/>
        <v>126I</v>
      </c>
      <c r="N330" t="s">
        <v>872</v>
      </c>
    </row>
    <row r="331" spans="1:14">
      <c r="A331" s="52" t="s">
        <v>873</v>
      </c>
      <c r="B331" s="52" t="s">
        <v>874</v>
      </c>
      <c r="C331" s="53">
        <f>1*10^5</f>
        <v>100000</v>
      </c>
      <c r="D331" s="53" t="s">
        <v>1815</v>
      </c>
      <c r="E331" s="53" t="s">
        <v>1815</v>
      </c>
      <c r="F331" s="53" t="s">
        <v>234</v>
      </c>
      <c r="G331" s="53" t="s">
        <v>234</v>
      </c>
      <c r="H331" s="53" t="s">
        <v>234</v>
      </c>
      <c r="I331" t="str">
        <f>VLOOKUP(B331,CSP!$A$2:$B$795,2,FALSE)</f>
        <v>I128</v>
      </c>
      <c r="J331" s="52" t="s">
        <v>57</v>
      </c>
      <c r="K331">
        <v>128</v>
      </c>
      <c r="M331" t="str">
        <f t="shared" si="8"/>
        <v>128I</v>
      </c>
      <c r="N331" t="s">
        <v>874</v>
      </c>
    </row>
    <row r="332" spans="1:14">
      <c r="A332" s="52" t="s">
        <v>875</v>
      </c>
      <c r="B332" s="52" t="s">
        <v>876</v>
      </c>
      <c r="C332" s="53">
        <f>1*10^5</f>
        <v>100000</v>
      </c>
      <c r="D332" s="53">
        <v>0.01</v>
      </c>
      <c r="E332" s="53">
        <f>1*10^2</f>
        <v>100</v>
      </c>
      <c r="F332" s="53" t="s">
        <v>234</v>
      </c>
      <c r="G332" s="53" t="s">
        <v>234</v>
      </c>
      <c r="H332" s="53" t="s">
        <v>234</v>
      </c>
      <c r="I332" t="str">
        <f>VLOOKUP(B332,CSP!$A$2:$B$795,2,FALSE)</f>
        <v>I129</v>
      </c>
      <c r="J332" s="52" t="s">
        <v>57</v>
      </c>
      <c r="K332">
        <v>129</v>
      </c>
      <c r="M332" t="str">
        <f t="shared" si="8"/>
        <v>129I</v>
      </c>
      <c r="N332" t="s">
        <v>876</v>
      </c>
    </row>
    <row r="333" spans="1:14">
      <c r="A333" s="52" t="s">
        <v>877</v>
      </c>
      <c r="B333" s="52" t="s">
        <v>878</v>
      </c>
      <c r="C333" s="53">
        <f>1*10^6</f>
        <v>1000000</v>
      </c>
      <c r="D333" s="53">
        <v>10</v>
      </c>
      <c r="E333" s="53">
        <f>1*10^1</f>
        <v>10</v>
      </c>
      <c r="F333" s="53" t="s">
        <v>234</v>
      </c>
      <c r="G333" s="53" t="s">
        <v>234</v>
      </c>
      <c r="H333" s="53" t="s">
        <v>234</v>
      </c>
      <c r="I333" t="str">
        <f>VLOOKUP(B333,CSP!$A$2:$B$795,2,FALSE)</f>
        <v>I130</v>
      </c>
      <c r="J333" s="52" t="s">
        <v>57</v>
      </c>
      <c r="K333">
        <v>130</v>
      </c>
      <c r="M333" t="str">
        <f t="shared" si="8"/>
        <v>130I</v>
      </c>
      <c r="N333" t="s">
        <v>878</v>
      </c>
    </row>
    <row r="334" spans="1:14">
      <c r="A334" s="52" t="s">
        <v>879</v>
      </c>
      <c r="B334" s="52" t="s">
        <v>880</v>
      </c>
      <c r="C334" s="53">
        <f>1*10^6</f>
        <v>1000000</v>
      </c>
      <c r="D334" s="53">
        <v>10</v>
      </c>
      <c r="E334" s="53">
        <f>1*10^2</f>
        <v>100</v>
      </c>
      <c r="F334" s="53">
        <f>2*10^11</f>
        <v>200000000000</v>
      </c>
      <c r="G334" s="53">
        <f>2*10^12</f>
        <v>2000000000000</v>
      </c>
      <c r="H334" s="53">
        <f>2*10^14</f>
        <v>200000000000000</v>
      </c>
      <c r="I334" t="str">
        <f>VLOOKUP(B334,CSP!$A$2:$B$795,2,FALSE)</f>
        <v>I131</v>
      </c>
      <c r="J334" s="52" t="s">
        <v>57</v>
      </c>
      <c r="K334">
        <v>131</v>
      </c>
      <c r="M334" t="str">
        <f t="shared" si="8"/>
        <v>131I</v>
      </c>
      <c r="N334" t="s">
        <v>880</v>
      </c>
    </row>
    <row r="335" spans="1:14">
      <c r="A335" s="52" t="s">
        <v>881</v>
      </c>
      <c r="B335" s="52" t="s">
        <v>882</v>
      </c>
      <c r="C335" s="53">
        <f>1*10^5</f>
        <v>100000</v>
      </c>
      <c r="D335" s="53">
        <v>10</v>
      </c>
      <c r="E335" s="53">
        <f>1*10^1</f>
        <v>10</v>
      </c>
      <c r="F335" s="53">
        <f>3*10^10</f>
        <v>30000000000</v>
      </c>
      <c r="G335" s="53">
        <f>3*10^11</f>
        <v>300000000000</v>
      </c>
      <c r="H335" s="53">
        <f>3*10^13</f>
        <v>30000000000000</v>
      </c>
      <c r="I335" t="str">
        <f>VLOOKUP(B335,CSP!$A$2:$B$795,2,FALSE)</f>
        <v>I132</v>
      </c>
      <c r="J335" s="52" t="s">
        <v>57</v>
      </c>
      <c r="K335">
        <v>132</v>
      </c>
      <c r="M335" t="str">
        <f t="shared" si="8"/>
        <v>132I</v>
      </c>
      <c r="N335" t="s">
        <v>882</v>
      </c>
    </row>
    <row r="336" spans="1:14">
      <c r="A336" s="52" t="s">
        <v>883</v>
      </c>
      <c r="B336" s="52" t="s">
        <v>884</v>
      </c>
      <c r="C336" s="53">
        <f>1*10^6</f>
        <v>1000000</v>
      </c>
      <c r="D336" s="53" t="s">
        <v>1815</v>
      </c>
      <c r="E336" s="53" t="s">
        <v>1815</v>
      </c>
      <c r="F336" s="53" t="s">
        <v>234</v>
      </c>
      <c r="G336" s="53" t="s">
        <v>234</v>
      </c>
      <c r="H336" s="53" t="s">
        <v>234</v>
      </c>
      <c r="I336" t="str">
        <f>VLOOKUP(B336,CSP!$A$2:$B$795,2,FALSE)</f>
        <v>I132 m</v>
      </c>
      <c r="J336" s="52" t="s">
        <v>57</v>
      </c>
      <c r="K336">
        <v>132</v>
      </c>
      <c r="L336" t="s">
        <v>156</v>
      </c>
      <c r="M336" t="str">
        <f t="shared" si="8"/>
        <v>132I m</v>
      </c>
      <c r="N336" t="s">
        <v>884</v>
      </c>
    </row>
    <row r="337" spans="1:14">
      <c r="A337" s="52" t="s">
        <v>885</v>
      </c>
      <c r="B337" s="52" t="s">
        <v>886</v>
      </c>
      <c r="C337" s="53">
        <f>1*10^6</f>
        <v>1000000</v>
      </c>
      <c r="D337" s="53">
        <v>10</v>
      </c>
      <c r="E337" s="53">
        <f>1*10^1</f>
        <v>10</v>
      </c>
      <c r="F337" s="53">
        <f>1*10^11</f>
        <v>100000000000</v>
      </c>
      <c r="G337" s="53">
        <f>1*10^12</f>
        <v>1000000000000</v>
      </c>
      <c r="H337" s="53">
        <f>1*10^14</f>
        <v>100000000000000</v>
      </c>
      <c r="I337" t="str">
        <f>VLOOKUP(B337,CSP!$A$2:$B$795,2,FALSE)</f>
        <v>I133</v>
      </c>
      <c r="J337" s="52" t="s">
        <v>57</v>
      </c>
      <c r="K337">
        <v>133</v>
      </c>
      <c r="M337" t="str">
        <f t="shared" si="8"/>
        <v>133I</v>
      </c>
      <c r="N337" t="s">
        <v>886</v>
      </c>
    </row>
    <row r="338" spans="1:14">
      <c r="A338" s="52" t="s">
        <v>887</v>
      </c>
      <c r="B338" s="52" t="s">
        <v>888</v>
      </c>
      <c r="C338" s="53">
        <f>1*10^5</f>
        <v>100000</v>
      </c>
      <c r="D338" s="53">
        <v>10</v>
      </c>
      <c r="E338" s="53">
        <f>1*10^1</f>
        <v>10</v>
      </c>
      <c r="F338" s="53">
        <f>3*10^10</f>
        <v>30000000000</v>
      </c>
      <c r="G338" s="53">
        <f>3*10^11</f>
        <v>300000000000</v>
      </c>
      <c r="H338" s="53">
        <f>3*10^13</f>
        <v>30000000000000</v>
      </c>
      <c r="I338" t="str">
        <f>VLOOKUP(B338,CSP!$A$2:$B$795,2,FALSE)</f>
        <v>I134</v>
      </c>
      <c r="J338" s="52" t="s">
        <v>57</v>
      </c>
      <c r="K338">
        <v>134</v>
      </c>
      <c r="M338" t="str">
        <f t="shared" si="8"/>
        <v>134I</v>
      </c>
      <c r="N338" t="s">
        <v>888</v>
      </c>
    </row>
    <row r="339" spans="1:14">
      <c r="A339" s="52" t="s">
        <v>889</v>
      </c>
      <c r="B339" s="52" t="s">
        <v>890</v>
      </c>
      <c r="C339" s="53">
        <f>1*10^6</f>
        <v>1000000</v>
      </c>
      <c r="D339" s="53">
        <v>10</v>
      </c>
      <c r="E339" s="53">
        <f>1*10^1</f>
        <v>10</v>
      </c>
      <c r="F339" s="53">
        <f>4*10^10</f>
        <v>40000000000</v>
      </c>
      <c r="G339" s="53">
        <f>4*10^11</f>
        <v>400000000000</v>
      </c>
      <c r="H339" s="53">
        <f>4*10^13</f>
        <v>40000000000000</v>
      </c>
      <c r="I339" t="str">
        <f>VLOOKUP(B339,CSP!$A$2:$B$795,2,FALSE)</f>
        <v>I135</v>
      </c>
      <c r="J339" s="52" t="s">
        <v>57</v>
      </c>
      <c r="K339">
        <v>135</v>
      </c>
      <c r="M339" t="str">
        <f t="shared" si="8"/>
        <v>135I</v>
      </c>
      <c r="N339" t="s">
        <v>890</v>
      </c>
    </row>
    <row r="340" spans="1:14">
      <c r="A340" s="52" t="s">
        <v>891</v>
      </c>
      <c r="B340" s="52" t="s">
        <v>892</v>
      </c>
      <c r="C340" s="53">
        <f>1*10^9</f>
        <v>1000000000</v>
      </c>
      <c r="D340" s="53" t="s">
        <v>1815</v>
      </c>
      <c r="E340" s="53" t="s">
        <v>1815</v>
      </c>
      <c r="F340" s="53" t="s">
        <v>234</v>
      </c>
      <c r="G340" s="53" t="s">
        <v>234</v>
      </c>
      <c r="H340" s="53" t="s">
        <v>234</v>
      </c>
      <c r="I340" t="str">
        <f>VLOOKUP(B340,CSP!$A$2:$B$795,2,FALSE)</f>
        <v>Xe120</v>
      </c>
      <c r="J340" s="52" t="s">
        <v>58</v>
      </c>
      <c r="K340">
        <v>120</v>
      </c>
      <c r="M340" t="str">
        <f t="shared" si="8"/>
        <v>120Xe</v>
      </c>
      <c r="N340" t="s">
        <v>892</v>
      </c>
    </row>
    <row r="341" spans="1:14">
      <c r="A341" s="52" t="s">
        <v>893</v>
      </c>
      <c r="B341" s="52" t="s">
        <v>894</v>
      </c>
      <c r="C341" s="53">
        <f>1*10^9</f>
        <v>1000000000</v>
      </c>
      <c r="D341" s="53" t="s">
        <v>1815</v>
      </c>
      <c r="E341" s="53" t="s">
        <v>1815</v>
      </c>
      <c r="F341" s="53" t="s">
        <v>234</v>
      </c>
      <c r="G341" s="53" t="s">
        <v>234</v>
      </c>
      <c r="H341" s="53" t="s">
        <v>234</v>
      </c>
      <c r="I341" t="str">
        <f>VLOOKUP(B341,CSP!$A$2:$B$795,2,FALSE)</f>
        <v>Xe121</v>
      </c>
      <c r="J341" s="52" t="s">
        <v>58</v>
      </c>
      <c r="K341">
        <v>121</v>
      </c>
      <c r="M341" t="str">
        <f t="shared" si="8"/>
        <v>121Xe</v>
      </c>
      <c r="N341" t="s">
        <v>894</v>
      </c>
    </row>
    <row r="342" spans="1:14">
      <c r="A342" s="52" t="s">
        <v>895</v>
      </c>
      <c r="B342" s="52" t="s">
        <v>896</v>
      </c>
      <c r="C342" s="53">
        <f>1*10^9</f>
        <v>1000000000</v>
      </c>
      <c r="D342" s="53" t="s">
        <v>1815</v>
      </c>
      <c r="E342" s="53" t="s">
        <v>1815</v>
      </c>
      <c r="F342" s="53">
        <f>6*10^10</f>
        <v>60000000000</v>
      </c>
      <c r="G342" s="53">
        <f>6*10^11</f>
        <v>600000000000</v>
      </c>
      <c r="H342" s="53">
        <f>6*10^13</f>
        <v>60000000000000</v>
      </c>
      <c r="I342" t="str">
        <f>VLOOKUP(B342,CSP!$A$2:$B$795,2,FALSE)</f>
        <v>Xe122</v>
      </c>
      <c r="J342" s="52" t="s">
        <v>58</v>
      </c>
      <c r="K342">
        <v>122</v>
      </c>
      <c r="M342" t="str">
        <f t="shared" si="8"/>
        <v>122Xe</v>
      </c>
      <c r="N342" t="s">
        <v>896</v>
      </c>
    </row>
    <row r="343" spans="1:14">
      <c r="A343" s="52" t="s">
        <v>897</v>
      </c>
      <c r="B343" s="52" t="s">
        <v>898</v>
      </c>
      <c r="C343" s="53">
        <f>1*10^9</f>
        <v>1000000000</v>
      </c>
      <c r="D343" s="53" t="s">
        <v>1815</v>
      </c>
      <c r="E343" s="53" t="s">
        <v>1815</v>
      </c>
      <c r="F343" s="53">
        <f>9*10^10</f>
        <v>90000000000</v>
      </c>
      <c r="G343" s="53">
        <f>9*10^11</f>
        <v>900000000000</v>
      </c>
      <c r="H343" s="53">
        <f>9*10^13</f>
        <v>90000000000000</v>
      </c>
      <c r="I343" t="str">
        <f>VLOOKUP(B343,CSP!$A$2:$B$795,2,FALSE)</f>
        <v>Xe123</v>
      </c>
      <c r="J343" s="52" t="s">
        <v>58</v>
      </c>
      <c r="K343">
        <v>123</v>
      </c>
      <c r="M343" t="str">
        <f t="shared" si="8"/>
        <v>123Xe</v>
      </c>
      <c r="N343" t="s">
        <v>898</v>
      </c>
    </row>
    <row r="344" spans="1:14">
      <c r="A344" s="52" t="s">
        <v>899</v>
      </c>
      <c r="B344" s="52" t="s">
        <v>900</v>
      </c>
      <c r="C344" s="53">
        <f>1*10^9</f>
        <v>1000000000</v>
      </c>
      <c r="D344" s="53" t="s">
        <v>1815</v>
      </c>
      <c r="E344" s="53" t="s">
        <v>1815</v>
      </c>
      <c r="F344" s="53" t="s">
        <v>234</v>
      </c>
      <c r="G344" s="53" t="s">
        <v>234</v>
      </c>
      <c r="H344" s="53" t="s">
        <v>234</v>
      </c>
      <c r="I344" t="str">
        <f>VLOOKUP(B344,CSP!$A$2:$B$795,2,FALSE)</f>
        <v>Xe125</v>
      </c>
      <c r="J344" s="52" t="s">
        <v>58</v>
      </c>
      <c r="K344">
        <v>125</v>
      </c>
      <c r="M344" t="str">
        <f t="shared" si="8"/>
        <v>125Xe</v>
      </c>
      <c r="N344" t="s">
        <v>900</v>
      </c>
    </row>
    <row r="345" spans="1:14">
      <c r="A345" s="52" t="s">
        <v>901</v>
      </c>
      <c r="B345" s="52" t="s">
        <v>902</v>
      </c>
      <c r="C345" s="53">
        <f>1*10^5</f>
        <v>100000</v>
      </c>
      <c r="D345" s="53" t="s">
        <v>1815</v>
      </c>
      <c r="E345" s="53" t="s">
        <v>1815</v>
      </c>
      <c r="F345" s="53">
        <f>3*10^11</f>
        <v>300000000000</v>
      </c>
      <c r="G345" s="53">
        <f>3*10^12</f>
        <v>3000000000000</v>
      </c>
      <c r="H345" s="53">
        <f>3*10^14</f>
        <v>300000000000000</v>
      </c>
      <c r="I345" t="str">
        <f>VLOOKUP(B345,CSP!$A$2:$B$795,2,FALSE)</f>
        <v>Xe127</v>
      </c>
      <c r="J345" s="52" t="s">
        <v>58</v>
      </c>
      <c r="K345">
        <v>127</v>
      </c>
      <c r="M345" t="str">
        <f t="shared" si="8"/>
        <v>127Xe</v>
      </c>
      <c r="N345" t="s">
        <v>902</v>
      </c>
    </row>
    <row r="346" spans="1:14">
      <c r="A346" s="52" t="s">
        <v>903</v>
      </c>
      <c r="B346" s="52" t="s">
        <v>904</v>
      </c>
      <c r="C346" s="53">
        <f>1*10^4</f>
        <v>10000</v>
      </c>
      <c r="D346" s="53" t="s">
        <v>1815</v>
      </c>
      <c r="E346" s="53" t="s">
        <v>1815</v>
      </c>
      <c r="F346" s="53" t="s">
        <v>234</v>
      </c>
      <c r="G346" s="53" t="s">
        <v>234</v>
      </c>
      <c r="H346" s="53" t="s">
        <v>234</v>
      </c>
      <c r="I346" t="str">
        <f>VLOOKUP(B346,CSP!$A$2:$B$795,2,FALSE)</f>
        <v>Xe129 m</v>
      </c>
      <c r="J346" s="52" t="s">
        <v>58</v>
      </c>
      <c r="K346">
        <v>129</v>
      </c>
      <c r="L346" t="s">
        <v>156</v>
      </c>
      <c r="M346" t="str">
        <f t="shared" si="8"/>
        <v>129Xe m</v>
      </c>
      <c r="N346" t="s">
        <v>904</v>
      </c>
    </row>
    <row r="347" spans="1:14">
      <c r="A347" s="52" t="s">
        <v>905</v>
      </c>
      <c r="B347" s="52" t="s">
        <v>906</v>
      </c>
      <c r="C347" s="53">
        <f>1*10^4</f>
        <v>10000</v>
      </c>
      <c r="D347" s="53" t="s">
        <v>1815</v>
      </c>
      <c r="E347" s="53">
        <f>1*10^4</f>
        <v>10000</v>
      </c>
      <c r="F347" s="53">
        <f>1*10^13</f>
        <v>10000000000000</v>
      </c>
      <c r="G347" s="53">
        <f>1*10^14</f>
        <v>100000000000000</v>
      </c>
      <c r="H347" s="53">
        <f>1*10^16</f>
        <v>1E+16</v>
      </c>
      <c r="I347" t="str">
        <f>VLOOKUP(B347,CSP!$A$2:$B$795,2,FALSE)</f>
        <v>Xe131 m</v>
      </c>
      <c r="J347" s="52" t="s">
        <v>58</v>
      </c>
      <c r="K347">
        <v>131</v>
      </c>
      <c r="L347" t="s">
        <v>156</v>
      </c>
      <c r="M347" t="str">
        <f t="shared" si="8"/>
        <v>131Xe m</v>
      </c>
      <c r="N347" t="s">
        <v>906</v>
      </c>
    </row>
    <row r="348" spans="1:14">
      <c r="A348" s="52" t="s">
        <v>907</v>
      </c>
      <c r="B348" s="52" t="s">
        <v>908</v>
      </c>
      <c r="C348" s="53">
        <f>1*10^4</f>
        <v>10000</v>
      </c>
      <c r="D348" s="53" t="s">
        <v>1815</v>
      </c>
      <c r="E348" s="53">
        <f>1*10^3</f>
        <v>1000</v>
      </c>
      <c r="F348" s="53">
        <f>3*10^12</f>
        <v>3000000000000</v>
      </c>
      <c r="G348" s="53">
        <f>3*10^13</f>
        <v>30000000000000</v>
      </c>
      <c r="H348" s="53">
        <f>3*10^15</f>
        <v>3000000000000000</v>
      </c>
      <c r="I348" t="str">
        <f>VLOOKUP(B348,CSP!$A$2:$B$795,2,FALSE)</f>
        <v>Xe133</v>
      </c>
      <c r="J348" s="52" t="s">
        <v>58</v>
      </c>
      <c r="K348">
        <v>133</v>
      </c>
      <c r="M348" t="str">
        <f t="shared" si="8"/>
        <v>133Xe</v>
      </c>
      <c r="N348" t="s">
        <v>908</v>
      </c>
    </row>
    <row r="349" spans="1:14">
      <c r="A349" s="52" t="s">
        <v>909</v>
      </c>
      <c r="B349" s="52" t="s">
        <v>910</v>
      </c>
      <c r="C349" s="53">
        <f>1*10^4</f>
        <v>10000</v>
      </c>
      <c r="D349" s="53" t="s">
        <v>1815</v>
      </c>
      <c r="E349" s="53" t="s">
        <v>1815</v>
      </c>
      <c r="F349" s="53" t="s">
        <v>234</v>
      </c>
      <c r="G349" s="53" t="s">
        <v>234</v>
      </c>
      <c r="H349" s="53" t="s">
        <v>234</v>
      </c>
      <c r="I349" t="str">
        <f>VLOOKUP(B349,CSP!$A$2:$B$795,2,FALSE)</f>
        <v>Xe133 m</v>
      </c>
      <c r="J349" s="52" t="s">
        <v>58</v>
      </c>
      <c r="K349">
        <v>133</v>
      </c>
      <c r="L349" t="s">
        <v>156</v>
      </c>
      <c r="M349" t="str">
        <f t="shared" si="8"/>
        <v>133Xe m</v>
      </c>
      <c r="N349" t="s">
        <v>910</v>
      </c>
    </row>
    <row r="350" spans="1:14">
      <c r="A350" s="52" t="s">
        <v>911</v>
      </c>
      <c r="B350" s="52" t="s">
        <v>912</v>
      </c>
      <c r="C350" s="53">
        <f>1*10^10</f>
        <v>10000000000</v>
      </c>
      <c r="D350" s="53" t="s">
        <v>1815</v>
      </c>
      <c r="E350" s="53">
        <f>1*10^3</f>
        <v>1000</v>
      </c>
      <c r="F350" s="53">
        <f>3*10^11</f>
        <v>300000000000</v>
      </c>
      <c r="G350" s="53">
        <f>3*10^12</f>
        <v>3000000000000</v>
      </c>
      <c r="H350" s="53">
        <f>3*10^14</f>
        <v>300000000000000</v>
      </c>
      <c r="I350" t="str">
        <f>VLOOKUP(B350,CSP!$A$2:$B$795,2,FALSE)</f>
        <v>Xe135</v>
      </c>
      <c r="J350" s="52" t="s">
        <v>58</v>
      </c>
      <c r="K350">
        <v>135</v>
      </c>
      <c r="M350" t="str">
        <f t="shared" si="8"/>
        <v>135Xe</v>
      </c>
      <c r="N350" t="s">
        <v>912</v>
      </c>
    </row>
    <row r="351" spans="1:14">
      <c r="A351" s="52" t="s">
        <v>913</v>
      </c>
      <c r="B351" s="52" t="s">
        <v>914</v>
      </c>
      <c r="C351" s="53">
        <f>1*10^9</f>
        <v>1000000000</v>
      </c>
      <c r="D351" s="53" t="s">
        <v>1815</v>
      </c>
      <c r="E351" s="53" t="s">
        <v>1815</v>
      </c>
      <c r="F351" s="53" t="s">
        <v>234</v>
      </c>
      <c r="G351" s="53" t="s">
        <v>234</v>
      </c>
      <c r="H351" s="53" t="s">
        <v>234</v>
      </c>
      <c r="I351" t="str">
        <f>VLOOKUP(B351,CSP!$A$2:$B$795,2,FALSE)</f>
        <v>Xe135 m</v>
      </c>
      <c r="J351" s="52" t="s">
        <v>58</v>
      </c>
      <c r="K351">
        <v>135</v>
      </c>
      <c r="L351" t="s">
        <v>156</v>
      </c>
      <c r="M351" t="str">
        <f t="shared" si="8"/>
        <v>135Xe m</v>
      </c>
      <c r="N351" t="s">
        <v>914</v>
      </c>
    </row>
    <row r="352" spans="1:14">
      <c r="A352" s="52" t="s">
        <v>915</v>
      </c>
      <c r="B352" s="52" t="s">
        <v>916</v>
      </c>
      <c r="C352" s="53">
        <f>1*10^9</f>
        <v>1000000000</v>
      </c>
      <c r="D352" s="53" t="s">
        <v>1815</v>
      </c>
      <c r="E352" s="53" t="s">
        <v>1815</v>
      </c>
      <c r="F352" s="53" t="s">
        <v>234</v>
      </c>
      <c r="G352" s="53" t="s">
        <v>234</v>
      </c>
      <c r="H352" s="53" t="s">
        <v>234</v>
      </c>
      <c r="I352" t="str">
        <f>VLOOKUP(B352,CSP!$A$2:$B$795,2,FALSE)</f>
        <v>Xe138</v>
      </c>
      <c r="J352" s="52" t="s">
        <v>58</v>
      </c>
      <c r="K352">
        <v>138</v>
      </c>
      <c r="M352" t="str">
        <f t="shared" si="8"/>
        <v>138Xe</v>
      </c>
      <c r="N352" t="s">
        <v>916</v>
      </c>
    </row>
    <row r="353" spans="1:14">
      <c r="A353" s="52" t="s">
        <v>917</v>
      </c>
      <c r="B353" s="52" t="s">
        <v>918</v>
      </c>
      <c r="C353" s="53">
        <f>1*10^4</f>
        <v>10000</v>
      </c>
      <c r="D353" s="53" t="s">
        <v>1815</v>
      </c>
      <c r="E353" s="53" t="s">
        <v>1815</v>
      </c>
      <c r="F353" s="53" t="s">
        <v>234</v>
      </c>
      <c r="G353" s="53" t="s">
        <v>234</v>
      </c>
      <c r="H353" s="53" t="s">
        <v>234</v>
      </c>
      <c r="I353" t="str">
        <f>VLOOKUP(B353,CSP!$A$2:$B$795,2,FALSE)</f>
        <v>Cs125</v>
      </c>
      <c r="J353" s="52" t="s">
        <v>59</v>
      </c>
      <c r="K353">
        <v>125</v>
      </c>
      <c r="M353" t="str">
        <f t="shared" si="8"/>
        <v>125Cs</v>
      </c>
      <c r="N353" t="s">
        <v>918</v>
      </c>
    </row>
    <row r="354" spans="1:14">
      <c r="A354" s="52" t="s">
        <v>919</v>
      </c>
      <c r="B354" s="52" t="s">
        <v>920</v>
      </c>
      <c r="C354" s="53">
        <f>1*10^5</f>
        <v>100000</v>
      </c>
      <c r="D354" s="53" t="s">
        <v>1815</v>
      </c>
      <c r="E354" s="53" t="s">
        <v>1815</v>
      </c>
      <c r="F354" s="53" t="s">
        <v>234</v>
      </c>
      <c r="G354" s="53" t="s">
        <v>234</v>
      </c>
      <c r="H354" s="53" t="s">
        <v>234</v>
      </c>
      <c r="I354" t="str">
        <f>VLOOKUP(B354,CSP!$A$2:$B$795,2,FALSE)</f>
        <v>Cs127</v>
      </c>
      <c r="J354" s="52" t="s">
        <v>59</v>
      </c>
      <c r="K354">
        <v>127</v>
      </c>
      <c r="M354" t="str">
        <f t="shared" si="8"/>
        <v>127Cs</v>
      </c>
      <c r="N354" t="s">
        <v>920</v>
      </c>
    </row>
    <row r="355" spans="1:14">
      <c r="A355" s="52" t="s">
        <v>921</v>
      </c>
      <c r="B355" s="52" t="s">
        <v>922</v>
      </c>
      <c r="C355" s="53">
        <f>1*10^5</f>
        <v>100000</v>
      </c>
      <c r="D355" s="53">
        <v>10</v>
      </c>
      <c r="E355" s="53">
        <f>1*10^2</f>
        <v>100</v>
      </c>
      <c r="F355" s="53">
        <f>3*10^11</f>
        <v>300000000000</v>
      </c>
      <c r="G355" s="53">
        <f>3*10^12</f>
        <v>3000000000000</v>
      </c>
      <c r="H355" s="53">
        <f>3*10^14</f>
        <v>300000000000000</v>
      </c>
      <c r="I355" t="str">
        <f>VLOOKUP(B355,CSP!$A$2:$B$795,2,FALSE)</f>
        <v>Cs129</v>
      </c>
      <c r="J355" s="52" t="s">
        <v>59</v>
      </c>
      <c r="K355">
        <v>129</v>
      </c>
      <c r="M355" t="str">
        <f t="shared" si="8"/>
        <v>129Cs</v>
      </c>
      <c r="N355" t="s">
        <v>922</v>
      </c>
    </row>
    <row r="356" spans="1:14">
      <c r="A356" s="52" t="s">
        <v>923</v>
      </c>
      <c r="B356" s="52" t="s">
        <v>924</v>
      </c>
      <c r="C356" s="53">
        <f>1*10^6</f>
        <v>1000000</v>
      </c>
      <c r="D356" s="53" t="s">
        <v>1815</v>
      </c>
      <c r="E356" s="53" t="s">
        <v>1815</v>
      </c>
      <c r="F356" s="53" t="s">
        <v>234</v>
      </c>
      <c r="G356" s="53" t="s">
        <v>234</v>
      </c>
      <c r="H356" s="53" t="s">
        <v>234</v>
      </c>
      <c r="I356" t="str">
        <f>VLOOKUP(B356,CSP!$A$2:$B$795,2,FALSE)</f>
        <v>Cs130</v>
      </c>
      <c r="J356" s="52" t="s">
        <v>59</v>
      </c>
      <c r="K356">
        <v>130</v>
      </c>
      <c r="M356" t="str">
        <f t="shared" si="8"/>
        <v>130Cs</v>
      </c>
      <c r="N356" t="s">
        <v>924</v>
      </c>
    </row>
    <row r="357" spans="1:14">
      <c r="A357" s="52" t="s">
        <v>925</v>
      </c>
      <c r="B357" s="52" t="s">
        <v>926</v>
      </c>
      <c r="C357" s="53">
        <f>1*10^6</f>
        <v>1000000</v>
      </c>
      <c r="D357" s="53">
        <v>1000</v>
      </c>
      <c r="E357" s="53">
        <f>1*10^3</f>
        <v>1000</v>
      </c>
      <c r="F357" s="53">
        <f>2*10^13</f>
        <v>20000000000000</v>
      </c>
      <c r="G357" s="53">
        <f>2*10^14</f>
        <v>200000000000000</v>
      </c>
      <c r="H357" s="53">
        <f>2*10^16</f>
        <v>2E+16</v>
      </c>
      <c r="I357" t="str">
        <f>VLOOKUP(B357,CSP!$A$2:$B$795,2,FALSE)</f>
        <v>Cs131</v>
      </c>
      <c r="J357" s="52" t="s">
        <v>59</v>
      </c>
      <c r="K357">
        <v>131</v>
      </c>
      <c r="M357" t="str">
        <f t="shared" si="8"/>
        <v>131Cs</v>
      </c>
      <c r="N357" t="s">
        <v>926</v>
      </c>
    </row>
    <row r="358" spans="1:14">
      <c r="A358" s="52" t="s">
        <v>927</v>
      </c>
      <c r="B358" s="52" t="s">
        <v>928</v>
      </c>
      <c r="C358" s="53">
        <f>1*10^5</f>
        <v>100000</v>
      </c>
      <c r="D358" s="53">
        <v>10</v>
      </c>
      <c r="E358" s="53">
        <f>1*10^1</f>
        <v>10</v>
      </c>
      <c r="F358" s="53">
        <f>1*10^11</f>
        <v>100000000000</v>
      </c>
      <c r="G358" s="53">
        <f>1*10^12</f>
        <v>1000000000000</v>
      </c>
      <c r="H358" s="53">
        <f>1*10^14</f>
        <v>100000000000000</v>
      </c>
      <c r="I358" t="str">
        <f>VLOOKUP(B358,CSP!$A$2:$B$795,2,FALSE)</f>
        <v>Cs132</v>
      </c>
      <c r="J358" s="52" t="s">
        <v>59</v>
      </c>
      <c r="K358">
        <v>132</v>
      </c>
      <c r="M358" t="str">
        <f t="shared" si="8"/>
        <v>132Cs</v>
      </c>
      <c r="N358" t="s">
        <v>928</v>
      </c>
    </row>
    <row r="359" spans="1:14">
      <c r="A359" s="52" t="s">
        <v>929</v>
      </c>
      <c r="B359" s="52" t="s">
        <v>930</v>
      </c>
      <c r="C359" s="53">
        <f>1*10^4</f>
        <v>10000</v>
      </c>
      <c r="D359" s="53">
        <v>0.1</v>
      </c>
      <c r="E359" s="53">
        <f>1*10^1</f>
        <v>10</v>
      </c>
      <c r="F359" s="53">
        <f>4*10^10</f>
        <v>40000000000</v>
      </c>
      <c r="G359" s="53">
        <f>4*10^11</f>
        <v>400000000000</v>
      </c>
      <c r="H359" s="53">
        <f>4*10^13</f>
        <v>40000000000000</v>
      </c>
      <c r="I359" t="str">
        <f>VLOOKUP(B359,CSP!$A$2:$B$795,2,FALSE)</f>
        <v>Cs134</v>
      </c>
      <c r="J359" s="52" t="s">
        <v>59</v>
      </c>
      <c r="K359">
        <v>134</v>
      </c>
      <c r="M359" t="str">
        <f t="shared" si="8"/>
        <v>134Cs</v>
      </c>
      <c r="N359" t="s">
        <v>930</v>
      </c>
    </row>
    <row r="360" spans="1:14">
      <c r="A360" s="52" t="s">
        <v>931</v>
      </c>
      <c r="B360" s="52" t="s">
        <v>932</v>
      </c>
      <c r="C360" s="53">
        <f>1*10^5</f>
        <v>100000</v>
      </c>
      <c r="D360" s="53">
        <v>1000</v>
      </c>
      <c r="E360" s="53">
        <f>1*10^3</f>
        <v>1000</v>
      </c>
      <c r="F360" s="53">
        <f>4*10^10</f>
        <v>40000000000</v>
      </c>
      <c r="G360" s="53">
        <f>4*10^11</f>
        <v>400000000000</v>
      </c>
      <c r="H360" s="53">
        <f>4*10^13</f>
        <v>40000000000000</v>
      </c>
      <c r="I360" t="str">
        <f>VLOOKUP(B360,CSP!$A$2:$B$795,2,FALSE)</f>
        <v>Cs134 m</v>
      </c>
      <c r="J360" s="52" t="s">
        <v>59</v>
      </c>
      <c r="K360">
        <v>134</v>
      </c>
      <c r="L360" t="s">
        <v>156</v>
      </c>
      <c r="M360" t="str">
        <f t="shared" si="8"/>
        <v>134Cs m</v>
      </c>
      <c r="N360" t="s">
        <v>932</v>
      </c>
    </row>
    <row r="361" spans="1:14">
      <c r="A361" s="52" t="s">
        <v>933</v>
      </c>
      <c r="B361" s="52" t="s">
        <v>934</v>
      </c>
      <c r="C361" s="53">
        <f>1*10^7</f>
        <v>10000000</v>
      </c>
      <c r="D361" s="53">
        <v>100</v>
      </c>
      <c r="E361" s="53">
        <f>1*10^4</f>
        <v>10000</v>
      </c>
      <c r="F361" s="53" t="s">
        <v>234</v>
      </c>
      <c r="G361" s="53" t="s">
        <v>234</v>
      </c>
      <c r="H361" s="53" t="s">
        <v>234</v>
      </c>
      <c r="I361" t="str">
        <f>VLOOKUP(B361,CSP!$A$2:$B$795,2,FALSE)</f>
        <v>Cs135</v>
      </c>
      <c r="J361" s="52" t="s">
        <v>59</v>
      </c>
      <c r="K361">
        <v>135</v>
      </c>
      <c r="M361" t="str">
        <f t="shared" si="8"/>
        <v>135Cs</v>
      </c>
      <c r="N361" t="s">
        <v>934</v>
      </c>
    </row>
    <row r="362" spans="1:14">
      <c r="A362" s="52" t="s">
        <v>935</v>
      </c>
      <c r="B362" s="52" t="s">
        <v>936</v>
      </c>
      <c r="C362" s="53">
        <f>1*10^6</f>
        <v>1000000</v>
      </c>
      <c r="D362" s="53" t="s">
        <v>1815</v>
      </c>
      <c r="E362" s="53" t="s">
        <v>1815</v>
      </c>
      <c r="F362" s="53" t="s">
        <v>234</v>
      </c>
      <c r="G362" s="53" t="s">
        <v>234</v>
      </c>
      <c r="H362" s="53" t="s">
        <v>234</v>
      </c>
      <c r="I362" t="str">
        <f>VLOOKUP(B362,CSP!$A$2:$B$795,2,FALSE)</f>
        <v>Cs 135 m</v>
      </c>
      <c r="J362" s="52" t="s">
        <v>59</v>
      </c>
      <c r="K362">
        <v>135</v>
      </c>
      <c r="L362" t="s">
        <v>156</v>
      </c>
      <c r="M362" t="str">
        <f t="shared" si="8"/>
        <v>135Cs m</v>
      </c>
      <c r="N362" t="s">
        <v>936</v>
      </c>
    </row>
    <row r="363" spans="1:14">
      <c r="A363" s="52" t="s">
        <v>937</v>
      </c>
      <c r="B363" s="52" t="s">
        <v>938</v>
      </c>
      <c r="C363" s="53">
        <f>1*10^5</f>
        <v>100000</v>
      </c>
      <c r="D363" s="53">
        <v>1</v>
      </c>
      <c r="E363" s="53">
        <f>1*10^1</f>
        <v>10</v>
      </c>
      <c r="F363" s="53">
        <f>3*10^10</f>
        <v>30000000000</v>
      </c>
      <c r="G363" s="53">
        <f>3*10^11</f>
        <v>300000000000</v>
      </c>
      <c r="H363" s="53">
        <f>3*10^13</f>
        <v>30000000000000</v>
      </c>
      <c r="I363" t="str">
        <f>VLOOKUP(B363,CSP!$A$2:$B$795,2,FALSE)</f>
        <v>Cs136</v>
      </c>
      <c r="J363" s="52" t="s">
        <v>59</v>
      </c>
      <c r="K363">
        <v>136</v>
      </c>
      <c r="M363" t="str">
        <f t="shared" si="8"/>
        <v>136Cs</v>
      </c>
      <c r="N363" t="s">
        <v>938</v>
      </c>
    </row>
    <row r="364" spans="1:14">
      <c r="A364" s="52" t="s">
        <v>939</v>
      </c>
      <c r="B364" s="52" t="s">
        <v>940</v>
      </c>
      <c r="C364" s="53">
        <f>1*10^4</f>
        <v>10000</v>
      </c>
      <c r="D364" s="53">
        <v>0.1</v>
      </c>
      <c r="E364" s="53">
        <f>1*10^1</f>
        <v>10</v>
      </c>
      <c r="F364" s="53">
        <f>1*10^11</f>
        <v>100000000000</v>
      </c>
      <c r="G364" s="53">
        <f>1*10^12</f>
        <v>1000000000000</v>
      </c>
      <c r="H364" s="53">
        <f>1*10^14</f>
        <v>100000000000000</v>
      </c>
      <c r="I364" t="str">
        <f>VLOOKUP(B364,CSP!$A$2:$B$795,2,FALSE)</f>
        <v>Cs137</v>
      </c>
      <c r="J364" s="52" t="s">
        <v>59</v>
      </c>
      <c r="K364">
        <v>137</v>
      </c>
      <c r="M364" t="str">
        <f t="shared" si="8"/>
        <v>137Cs</v>
      </c>
      <c r="N364" t="s">
        <v>940</v>
      </c>
    </row>
    <row r="365" spans="1:14">
      <c r="A365" s="52" t="s">
        <v>941</v>
      </c>
      <c r="B365" s="52" t="s">
        <v>942</v>
      </c>
      <c r="C365" s="53">
        <f>1*10^4</f>
        <v>10000</v>
      </c>
      <c r="D365" s="53">
        <v>10</v>
      </c>
      <c r="E365" s="53">
        <f>1*10^1</f>
        <v>10</v>
      </c>
      <c r="F365" s="53" t="s">
        <v>234</v>
      </c>
      <c r="G365" s="53" t="s">
        <v>234</v>
      </c>
      <c r="H365" s="53" t="s">
        <v>234</v>
      </c>
      <c r="I365" t="str">
        <f>VLOOKUP(B365,CSP!$A$2:$B$795,2,FALSE)</f>
        <v>Cs138</v>
      </c>
      <c r="J365" s="52" t="s">
        <v>59</v>
      </c>
      <c r="K365">
        <v>138</v>
      </c>
      <c r="M365" t="str">
        <f t="shared" si="8"/>
        <v>138Cs</v>
      </c>
      <c r="N365" t="s">
        <v>942</v>
      </c>
    </row>
    <row r="366" spans="1:14">
      <c r="A366" s="52" t="s">
        <v>943</v>
      </c>
      <c r="B366" s="52" t="s">
        <v>944</v>
      </c>
      <c r="C366" s="53">
        <f>1*10^7</f>
        <v>10000000</v>
      </c>
      <c r="D366" s="53" t="s">
        <v>1815</v>
      </c>
      <c r="E366" s="53" t="s">
        <v>1815</v>
      </c>
      <c r="F366" s="53" t="s">
        <v>234</v>
      </c>
      <c r="G366" s="53" t="s">
        <v>234</v>
      </c>
      <c r="H366" s="53" t="s">
        <v>234</v>
      </c>
      <c r="I366" t="str">
        <f>VLOOKUP(B366,CSP!$A$2:$B$795,2,FALSE)</f>
        <v>Ba126</v>
      </c>
      <c r="J366" s="52" t="s">
        <v>60</v>
      </c>
      <c r="K366">
        <v>126</v>
      </c>
      <c r="M366" t="str">
        <f t="shared" si="8"/>
        <v>126Ba</v>
      </c>
      <c r="N366" t="s">
        <v>944</v>
      </c>
    </row>
    <row r="367" spans="1:14">
      <c r="A367" s="52" t="s">
        <v>945</v>
      </c>
      <c r="B367" s="52" t="s">
        <v>946</v>
      </c>
      <c r="C367" s="53">
        <f>1*10^7</f>
        <v>10000000</v>
      </c>
      <c r="D367" s="53" t="s">
        <v>1815</v>
      </c>
      <c r="E367" s="53" t="s">
        <v>1815</v>
      </c>
      <c r="F367" s="53" t="s">
        <v>234</v>
      </c>
      <c r="G367" s="53" t="s">
        <v>234</v>
      </c>
      <c r="H367" s="53" t="s">
        <v>234</v>
      </c>
      <c r="I367" t="str">
        <f>VLOOKUP(B367,CSP!$A$2:$B$795,2,FALSE)</f>
        <v>Ba128</v>
      </c>
      <c r="J367" s="52" t="s">
        <v>60</v>
      </c>
      <c r="K367">
        <v>128</v>
      </c>
      <c r="M367" t="str">
        <f t="shared" si="8"/>
        <v>128Ba</v>
      </c>
      <c r="N367" t="s">
        <v>946</v>
      </c>
    </row>
    <row r="368" spans="1:14">
      <c r="A368" s="52" t="s">
        <v>947</v>
      </c>
      <c r="B368" s="52" t="s">
        <v>948</v>
      </c>
      <c r="C368" s="53">
        <f>1*10^6</f>
        <v>1000000</v>
      </c>
      <c r="D368" s="53">
        <v>10</v>
      </c>
      <c r="E368" s="53">
        <f>1*10^2</f>
        <v>100</v>
      </c>
      <c r="F368" s="53">
        <f>2*10^11</f>
        <v>200000000000</v>
      </c>
      <c r="G368" s="53">
        <f>2*10^12</f>
        <v>2000000000000</v>
      </c>
      <c r="H368" s="53">
        <f>2*10^14</f>
        <v>200000000000000</v>
      </c>
      <c r="I368" t="str">
        <f>VLOOKUP(B368,CSP!$A$2:$B$795,2,FALSE)</f>
        <v>Ba131</v>
      </c>
      <c r="J368" s="52" t="s">
        <v>60</v>
      </c>
      <c r="K368">
        <v>131</v>
      </c>
      <c r="M368" t="str">
        <f t="shared" si="8"/>
        <v>131Ba</v>
      </c>
      <c r="N368" t="s">
        <v>948</v>
      </c>
    </row>
    <row r="369" spans="1:14">
      <c r="A369" s="52" t="s">
        <v>949</v>
      </c>
      <c r="B369" s="52" t="s">
        <v>950</v>
      </c>
      <c r="C369" s="53">
        <f>1*10^7</f>
        <v>10000000</v>
      </c>
      <c r="D369" s="53" t="s">
        <v>1815</v>
      </c>
      <c r="E369" s="53" t="s">
        <v>1815</v>
      </c>
      <c r="F369" s="53" t="s">
        <v>234</v>
      </c>
      <c r="G369" s="53" t="s">
        <v>234</v>
      </c>
      <c r="H369" s="53" t="s">
        <v>234</v>
      </c>
      <c r="I369" t="str">
        <f>VLOOKUP(B369,CSP!$A$2:$B$795,2,FALSE)</f>
        <v>Ba131 m</v>
      </c>
      <c r="J369" s="52" t="s">
        <v>60</v>
      </c>
      <c r="K369">
        <v>131</v>
      </c>
      <c r="L369" t="s">
        <v>156</v>
      </c>
      <c r="M369" t="str">
        <f t="shared" si="8"/>
        <v>131Ba m</v>
      </c>
      <c r="N369" t="s">
        <v>950</v>
      </c>
    </row>
    <row r="370" spans="1:14">
      <c r="A370" s="52" t="s">
        <v>951</v>
      </c>
      <c r="B370" s="52" t="s">
        <v>952</v>
      </c>
      <c r="C370" s="53">
        <f>1*10^6</f>
        <v>1000000</v>
      </c>
      <c r="D370" s="53" t="s">
        <v>1815</v>
      </c>
      <c r="E370" s="53" t="s">
        <v>1815</v>
      </c>
      <c r="F370" s="53">
        <f>2*10^11</f>
        <v>200000000000</v>
      </c>
      <c r="G370" s="53">
        <f>2*10^12</f>
        <v>2000000000000</v>
      </c>
      <c r="H370" s="53">
        <f>2*10^14</f>
        <v>200000000000000</v>
      </c>
      <c r="I370" t="str">
        <f>VLOOKUP(B370,CSP!$A$2:$B$795,2,FALSE)</f>
        <v>Ba133</v>
      </c>
      <c r="J370" s="52" t="s">
        <v>60</v>
      </c>
      <c r="K370">
        <v>133</v>
      </c>
      <c r="M370" t="str">
        <f t="shared" si="8"/>
        <v>133Ba</v>
      </c>
      <c r="N370" t="s">
        <v>952</v>
      </c>
    </row>
    <row r="371" spans="1:14">
      <c r="A371" s="52" t="s">
        <v>953</v>
      </c>
      <c r="B371" s="52" t="s">
        <v>954</v>
      </c>
      <c r="C371" s="53">
        <f>1*10^6</f>
        <v>1000000</v>
      </c>
      <c r="D371" s="53" t="s">
        <v>1815</v>
      </c>
      <c r="E371" s="53" t="s">
        <v>1815</v>
      </c>
      <c r="F371" s="53">
        <f>3*10^11</f>
        <v>300000000000</v>
      </c>
      <c r="G371" s="53">
        <f>3*10^12</f>
        <v>3000000000000</v>
      </c>
      <c r="H371" s="53">
        <f>3*10^14</f>
        <v>300000000000000</v>
      </c>
      <c r="I371" t="str">
        <f>VLOOKUP(B371,CSP!$A$2:$B$795,2,FALSE)</f>
        <v>Ba133 m</v>
      </c>
      <c r="J371" s="52" t="s">
        <v>60</v>
      </c>
      <c r="K371">
        <v>133</v>
      </c>
      <c r="L371" t="s">
        <v>156</v>
      </c>
      <c r="M371" t="str">
        <f t="shared" si="8"/>
        <v>133Ba m</v>
      </c>
      <c r="N371" t="s">
        <v>954</v>
      </c>
    </row>
    <row r="372" spans="1:14">
      <c r="A372" s="52" t="s">
        <v>955</v>
      </c>
      <c r="B372" s="52" t="s">
        <v>956</v>
      </c>
      <c r="C372" s="53">
        <f>1*10^6</f>
        <v>1000000</v>
      </c>
      <c r="D372" s="53" t="s">
        <v>1815</v>
      </c>
      <c r="E372" s="53" t="s">
        <v>1815</v>
      </c>
      <c r="F372" s="53" t="s">
        <v>234</v>
      </c>
      <c r="G372" s="53" t="s">
        <v>234</v>
      </c>
      <c r="H372" s="53" t="s">
        <v>234</v>
      </c>
      <c r="I372" t="str">
        <f>VLOOKUP(B372,CSP!$A$2:$B$795,2,FALSE)</f>
        <v>Ba135 m</v>
      </c>
      <c r="J372" s="52" t="s">
        <v>60</v>
      </c>
      <c r="K372">
        <v>135</v>
      </c>
      <c r="L372" t="s">
        <v>156</v>
      </c>
      <c r="M372" t="str">
        <f t="shared" si="8"/>
        <v>135Ba m</v>
      </c>
      <c r="N372" t="s">
        <v>956</v>
      </c>
    </row>
    <row r="373" spans="1:14">
      <c r="A373" s="52" t="s">
        <v>957</v>
      </c>
      <c r="B373" s="52" t="s">
        <v>958</v>
      </c>
      <c r="C373" s="53">
        <f>1*10^6</f>
        <v>1000000</v>
      </c>
      <c r="D373" s="53" t="s">
        <v>1815</v>
      </c>
      <c r="E373" s="53" t="s">
        <v>1815</v>
      </c>
      <c r="F373" s="53" t="s">
        <v>234</v>
      </c>
      <c r="G373" s="53" t="s">
        <v>234</v>
      </c>
      <c r="H373" s="53" t="s">
        <v>234</v>
      </c>
      <c r="I373" t="str">
        <f>VLOOKUP(B373,CSP!$A$2:$B$795,2,FALSE)</f>
        <v>Ba137 m</v>
      </c>
      <c r="J373" s="52" t="s">
        <v>60</v>
      </c>
      <c r="K373">
        <v>137</v>
      </c>
      <c r="L373" t="s">
        <v>156</v>
      </c>
      <c r="M373" t="str">
        <f t="shared" si="8"/>
        <v>137Ba m</v>
      </c>
      <c r="N373" t="s">
        <v>958</v>
      </c>
    </row>
    <row r="374" spans="1:14">
      <c r="A374" s="52" t="s">
        <v>959</v>
      </c>
      <c r="B374" s="52" t="s">
        <v>960</v>
      </c>
      <c r="C374" s="53">
        <f>1*10^5</f>
        <v>100000</v>
      </c>
      <c r="D374" s="53" t="s">
        <v>1815</v>
      </c>
      <c r="E374" s="53" t="s">
        <v>1815</v>
      </c>
      <c r="F374" s="53" t="s">
        <v>234</v>
      </c>
      <c r="G374" s="53" t="s">
        <v>234</v>
      </c>
      <c r="H374" s="53" t="s">
        <v>234</v>
      </c>
      <c r="I374" t="str">
        <f>VLOOKUP(B374,CSP!$A$2:$B$795,2,FALSE)</f>
        <v>Ba139</v>
      </c>
      <c r="J374" s="52" t="s">
        <v>60</v>
      </c>
      <c r="K374">
        <v>139</v>
      </c>
      <c r="M374" t="str">
        <f t="shared" si="8"/>
        <v>139Ba</v>
      </c>
      <c r="N374" t="s">
        <v>960</v>
      </c>
    </row>
    <row r="375" spans="1:14">
      <c r="A375" s="52" t="s">
        <v>961</v>
      </c>
      <c r="B375" s="52" t="s">
        <v>962</v>
      </c>
      <c r="C375" s="53">
        <f>1*10^5</f>
        <v>100000</v>
      </c>
      <c r="D375" s="53">
        <v>1</v>
      </c>
      <c r="E375" s="53">
        <f>1*10^1</f>
        <v>10</v>
      </c>
      <c r="F375" s="53">
        <f>3*10^10</f>
        <v>30000000000</v>
      </c>
      <c r="G375" s="53">
        <f>3*10^11</f>
        <v>300000000000</v>
      </c>
      <c r="H375" s="53">
        <f>3*10^13</f>
        <v>30000000000000</v>
      </c>
      <c r="I375" t="str">
        <f>VLOOKUP(B375,CSP!$A$2:$B$795,2,FALSE)</f>
        <v>Ba140</v>
      </c>
      <c r="J375" s="52" t="s">
        <v>60</v>
      </c>
      <c r="K375">
        <v>140</v>
      </c>
      <c r="M375" t="str">
        <f t="shared" si="8"/>
        <v>140Ba</v>
      </c>
      <c r="N375" t="s">
        <v>962</v>
      </c>
    </row>
    <row r="376" spans="1:14">
      <c r="A376" s="52" t="s">
        <v>963</v>
      </c>
      <c r="B376" s="52" t="s">
        <v>964</v>
      </c>
      <c r="C376" s="53">
        <f>1*10^5</f>
        <v>100000</v>
      </c>
      <c r="D376" s="53" t="s">
        <v>1815</v>
      </c>
      <c r="E376" s="53" t="s">
        <v>1815</v>
      </c>
      <c r="F376" s="53" t="s">
        <v>234</v>
      </c>
      <c r="G376" s="53" t="s">
        <v>234</v>
      </c>
      <c r="H376" s="53" t="s">
        <v>234</v>
      </c>
      <c r="I376" t="str">
        <f>VLOOKUP(B376,CSP!$A$2:$B$795,2,FALSE)</f>
        <v>Ba141</v>
      </c>
      <c r="J376" s="52" t="s">
        <v>60</v>
      </c>
      <c r="K376">
        <v>141</v>
      </c>
      <c r="M376" t="str">
        <f t="shared" si="8"/>
        <v>141Ba</v>
      </c>
      <c r="N376" t="s">
        <v>964</v>
      </c>
    </row>
    <row r="377" spans="1:14">
      <c r="A377" s="52" t="s">
        <v>965</v>
      </c>
      <c r="B377" s="52" t="s">
        <v>966</v>
      </c>
      <c r="C377" s="53">
        <f>1*10^6</f>
        <v>1000000</v>
      </c>
      <c r="D377" s="53" t="s">
        <v>1815</v>
      </c>
      <c r="E377" s="53" t="s">
        <v>1815</v>
      </c>
      <c r="F377" s="53" t="s">
        <v>234</v>
      </c>
      <c r="G377" s="53" t="s">
        <v>234</v>
      </c>
      <c r="H377" s="53" t="s">
        <v>234</v>
      </c>
      <c r="I377" t="str">
        <f>VLOOKUP(B377,CSP!$A$2:$B$795,2,FALSE)</f>
        <v>Ba142</v>
      </c>
      <c r="J377" s="52" t="s">
        <v>60</v>
      </c>
      <c r="K377">
        <v>142</v>
      </c>
      <c r="M377" t="str">
        <f t="shared" si="8"/>
        <v>142Ba</v>
      </c>
      <c r="N377" t="s">
        <v>966</v>
      </c>
    </row>
    <row r="378" spans="1:14">
      <c r="A378" s="52" t="s">
        <v>967</v>
      </c>
      <c r="B378" s="52" t="s">
        <v>968</v>
      </c>
      <c r="C378" s="53">
        <f>1*10^6</f>
        <v>1000000</v>
      </c>
      <c r="D378" s="53" t="s">
        <v>1815</v>
      </c>
      <c r="E378" s="53" t="s">
        <v>1815</v>
      </c>
      <c r="F378" s="53" t="s">
        <v>234</v>
      </c>
      <c r="G378" s="53" t="s">
        <v>234</v>
      </c>
      <c r="H378" s="53" t="s">
        <v>234</v>
      </c>
      <c r="I378" t="str">
        <f>VLOOKUP(B378,CSP!$A$2:$B$795,2,FALSE)</f>
        <v>La131</v>
      </c>
      <c r="J378" s="52" t="s">
        <v>61</v>
      </c>
      <c r="K378">
        <v>131</v>
      </c>
      <c r="M378" t="str">
        <f t="shared" si="8"/>
        <v>131La</v>
      </c>
      <c r="N378" t="s">
        <v>968</v>
      </c>
    </row>
    <row r="379" spans="1:14">
      <c r="A379" s="52" t="s">
        <v>969</v>
      </c>
      <c r="B379" s="52" t="s">
        <v>970</v>
      </c>
      <c r="C379" s="53">
        <f>1*10^6</f>
        <v>1000000</v>
      </c>
      <c r="D379" s="53" t="s">
        <v>1815</v>
      </c>
      <c r="E379" s="53" t="s">
        <v>1815</v>
      </c>
      <c r="F379" s="53" t="s">
        <v>234</v>
      </c>
      <c r="G379" s="53" t="s">
        <v>234</v>
      </c>
      <c r="H379" s="53" t="s">
        <v>234</v>
      </c>
      <c r="I379" t="str">
        <f>VLOOKUP(B379,CSP!$A$2:$B$795,2,FALSE)</f>
        <v>La132</v>
      </c>
      <c r="J379" s="52" t="s">
        <v>61</v>
      </c>
      <c r="K379">
        <v>132</v>
      </c>
      <c r="M379" t="str">
        <f t="shared" si="8"/>
        <v>132La</v>
      </c>
      <c r="N379" t="s">
        <v>970</v>
      </c>
    </row>
    <row r="380" spans="1:14">
      <c r="A380" s="52" t="s">
        <v>971</v>
      </c>
      <c r="B380" s="52" t="s">
        <v>972</v>
      </c>
      <c r="C380" s="53">
        <f>1*10^7</f>
        <v>10000000</v>
      </c>
      <c r="D380" s="53" t="s">
        <v>1815</v>
      </c>
      <c r="E380" s="53" t="s">
        <v>1815</v>
      </c>
      <c r="F380" s="53" t="s">
        <v>234</v>
      </c>
      <c r="G380" s="53" t="s">
        <v>234</v>
      </c>
      <c r="H380" s="53" t="s">
        <v>234</v>
      </c>
      <c r="I380" t="str">
        <f>VLOOKUP(B380,CSP!$A$2:$B$795,2,FALSE)</f>
        <v>La135</v>
      </c>
      <c r="J380" s="52" t="s">
        <v>61</v>
      </c>
      <c r="K380">
        <v>135</v>
      </c>
      <c r="M380" t="str">
        <f t="shared" si="8"/>
        <v>135La</v>
      </c>
      <c r="N380" t="s">
        <v>972</v>
      </c>
    </row>
    <row r="381" spans="1:14">
      <c r="A381" s="52" t="s">
        <v>973</v>
      </c>
      <c r="B381" s="52" t="s">
        <v>974</v>
      </c>
      <c r="C381" s="53">
        <f>1*10^7</f>
        <v>10000000</v>
      </c>
      <c r="D381" s="53" t="s">
        <v>1815</v>
      </c>
      <c r="E381" s="53" t="s">
        <v>1815</v>
      </c>
      <c r="F381" s="53">
        <f>2*10^13</f>
        <v>20000000000000</v>
      </c>
      <c r="G381" s="53">
        <f>2*10^14</f>
        <v>200000000000000</v>
      </c>
      <c r="H381" s="53">
        <f>2*10^16</f>
        <v>2E+16</v>
      </c>
      <c r="I381" t="str">
        <f>VLOOKUP(B381,CSP!$A$2:$B$795,2,FALSE)</f>
        <v>La137</v>
      </c>
      <c r="J381" s="52" t="s">
        <v>61</v>
      </c>
      <c r="K381">
        <v>137</v>
      </c>
      <c r="M381" t="str">
        <f t="shared" si="8"/>
        <v>137La</v>
      </c>
      <c r="N381" t="s">
        <v>974</v>
      </c>
    </row>
    <row r="382" spans="1:14">
      <c r="A382" s="52" t="s">
        <v>975</v>
      </c>
      <c r="B382" s="52" t="s">
        <v>976</v>
      </c>
      <c r="C382" s="53">
        <f>1*10^6</f>
        <v>1000000</v>
      </c>
      <c r="D382" s="53" t="s">
        <v>1815</v>
      </c>
      <c r="E382" s="53" t="s">
        <v>1815</v>
      </c>
      <c r="F382" s="53" t="s">
        <v>234</v>
      </c>
      <c r="G382" s="53" t="s">
        <v>234</v>
      </c>
      <c r="H382" s="53" t="s">
        <v>234</v>
      </c>
      <c r="I382" t="str">
        <f>VLOOKUP(B382,CSP!$A$2:$B$795,2,FALSE)</f>
        <v>La138</v>
      </c>
      <c r="J382" s="52" t="s">
        <v>61</v>
      </c>
      <c r="K382">
        <v>138</v>
      </c>
      <c r="M382" t="str">
        <f t="shared" si="8"/>
        <v>138La</v>
      </c>
      <c r="N382" t="s">
        <v>976</v>
      </c>
    </row>
    <row r="383" spans="1:14">
      <c r="A383" s="52" t="s">
        <v>977</v>
      </c>
      <c r="B383" s="52" t="s">
        <v>978</v>
      </c>
      <c r="C383" s="53">
        <f>1*10^5</f>
        <v>100000</v>
      </c>
      <c r="D383" s="53">
        <v>1</v>
      </c>
      <c r="E383" s="53">
        <f>1*10^1</f>
        <v>10</v>
      </c>
      <c r="F383" s="53">
        <f>3*10^10</f>
        <v>30000000000</v>
      </c>
      <c r="G383" s="53">
        <f>3*10^11</f>
        <v>300000000000</v>
      </c>
      <c r="H383" s="53">
        <f>3*10^13</f>
        <v>30000000000000</v>
      </c>
      <c r="I383" t="str">
        <f>VLOOKUP(B383,CSP!$A$2:$B$795,2,FALSE)</f>
        <v>La140</v>
      </c>
      <c r="J383" s="52" t="s">
        <v>61</v>
      </c>
      <c r="K383">
        <v>140</v>
      </c>
      <c r="M383" t="str">
        <f t="shared" si="8"/>
        <v>140La</v>
      </c>
      <c r="N383" t="s">
        <v>978</v>
      </c>
    </row>
    <row r="384" spans="1:14">
      <c r="A384" s="52" t="s">
        <v>979</v>
      </c>
      <c r="B384" s="52" t="s">
        <v>980</v>
      </c>
      <c r="C384" s="53">
        <f>1*10^5</f>
        <v>100000</v>
      </c>
      <c r="D384" s="53" t="s">
        <v>1815</v>
      </c>
      <c r="E384" s="53" t="s">
        <v>1815</v>
      </c>
      <c r="F384" s="53" t="s">
        <v>234</v>
      </c>
      <c r="G384" s="53" t="s">
        <v>234</v>
      </c>
      <c r="H384" s="53" t="s">
        <v>234</v>
      </c>
      <c r="I384" t="str">
        <f>VLOOKUP(B384,CSP!$A$2:$B$795,2,FALSE)</f>
        <v>La141</v>
      </c>
      <c r="J384" s="52" t="s">
        <v>61</v>
      </c>
      <c r="K384">
        <v>141</v>
      </c>
      <c r="M384" t="str">
        <f t="shared" si="8"/>
        <v>141La</v>
      </c>
      <c r="N384" t="s">
        <v>980</v>
      </c>
    </row>
    <row r="385" spans="1:14">
      <c r="A385" s="52" t="s">
        <v>981</v>
      </c>
      <c r="B385" s="52" t="s">
        <v>982</v>
      </c>
      <c r="C385" s="53">
        <f>1*10^5</f>
        <v>100000</v>
      </c>
      <c r="D385" s="53" t="s">
        <v>1815</v>
      </c>
      <c r="E385" s="53" t="s">
        <v>1815</v>
      </c>
      <c r="F385" s="53" t="s">
        <v>234</v>
      </c>
      <c r="G385" s="53" t="s">
        <v>234</v>
      </c>
      <c r="H385" s="53" t="s">
        <v>234</v>
      </c>
      <c r="I385" t="str">
        <f>VLOOKUP(B385,CSP!$A$2:$B$795,2,FALSE)</f>
        <v>La142</v>
      </c>
      <c r="J385" s="52" t="s">
        <v>61</v>
      </c>
      <c r="K385">
        <v>142</v>
      </c>
      <c r="M385" t="str">
        <f t="shared" si="8"/>
        <v>142La</v>
      </c>
      <c r="N385" t="s">
        <v>982</v>
      </c>
    </row>
    <row r="386" spans="1:14">
      <c r="A386" s="52" t="s">
        <v>983</v>
      </c>
      <c r="B386" s="52" t="s">
        <v>984</v>
      </c>
      <c r="C386" s="53">
        <f>1*10^5</f>
        <v>100000</v>
      </c>
      <c r="D386" s="53" t="s">
        <v>1815</v>
      </c>
      <c r="E386" s="53" t="s">
        <v>1815</v>
      </c>
      <c r="F386" s="53" t="s">
        <v>234</v>
      </c>
      <c r="G386" s="53" t="s">
        <v>234</v>
      </c>
      <c r="H386" s="53" t="s">
        <v>234</v>
      </c>
      <c r="I386" t="str">
        <f>VLOOKUP(B386,CSP!$A$2:$B$795,2,FALSE)</f>
        <v>La143</v>
      </c>
      <c r="J386" s="52" t="s">
        <v>61</v>
      </c>
      <c r="K386">
        <v>143</v>
      </c>
      <c r="M386" t="str">
        <f t="shared" si="8"/>
        <v>143La</v>
      </c>
      <c r="N386" t="s">
        <v>984</v>
      </c>
    </row>
    <row r="387" spans="1:14">
      <c r="A387" s="52" t="s">
        <v>985</v>
      </c>
      <c r="B387" s="52" t="s">
        <v>986</v>
      </c>
      <c r="C387" s="53">
        <f>1*10^7</f>
        <v>10000000</v>
      </c>
      <c r="D387" s="53" t="s">
        <v>1815</v>
      </c>
      <c r="E387" s="53" t="s">
        <v>1815</v>
      </c>
      <c r="F387" s="53" t="s">
        <v>234</v>
      </c>
      <c r="G387" s="53" t="s">
        <v>234</v>
      </c>
      <c r="H387" s="53" t="s">
        <v>234</v>
      </c>
      <c r="I387" t="str">
        <f>VLOOKUP(B387,CSP!$A$2:$B$795,2,FALSE)</f>
        <v>Ce134</v>
      </c>
      <c r="J387" s="52" t="s">
        <v>62</v>
      </c>
      <c r="K387">
        <v>134</v>
      </c>
      <c r="M387" t="str">
        <f t="shared" si="8"/>
        <v>134Ce</v>
      </c>
      <c r="N387" t="s">
        <v>986</v>
      </c>
    </row>
    <row r="388" spans="1:14">
      <c r="A388" s="52" t="s">
        <v>987</v>
      </c>
      <c r="B388" s="52" t="s">
        <v>988</v>
      </c>
      <c r="C388" s="53">
        <f>1*10^6</f>
        <v>1000000</v>
      </c>
      <c r="D388" s="53" t="s">
        <v>1815</v>
      </c>
      <c r="E388" s="53" t="s">
        <v>1815</v>
      </c>
      <c r="F388" s="53" t="s">
        <v>234</v>
      </c>
      <c r="G388" s="53" t="s">
        <v>234</v>
      </c>
      <c r="H388" s="53" t="s">
        <v>234</v>
      </c>
      <c r="I388" t="str">
        <f>VLOOKUP(B388,CSP!$A$2:$B$795,2,FALSE)</f>
        <v>Ce135</v>
      </c>
      <c r="J388" s="52" t="s">
        <v>62</v>
      </c>
      <c r="K388">
        <v>135</v>
      </c>
      <c r="M388" t="str">
        <f t="shared" si="8"/>
        <v>135Ce</v>
      </c>
      <c r="N388" t="s">
        <v>988</v>
      </c>
    </row>
    <row r="389" spans="1:14">
      <c r="A389" s="52" t="s">
        <v>989</v>
      </c>
      <c r="B389" s="52" t="s">
        <v>990</v>
      </c>
      <c r="C389" s="53">
        <f>1*10^7</f>
        <v>10000000</v>
      </c>
      <c r="D389" s="53" t="s">
        <v>1815</v>
      </c>
      <c r="E389" s="53" t="s">
        <v>1815</v>
      </c>
      <c r="F389" s="53" t="s">
        <v>234</v>
      </c>
      <c r="G389" s="53" t="s">
        <v>234</v>
      </c>
      <c r="H389" s="53" t="s">
        <v>234</v>
      </c>
      <c r="I389" t="str">
        <f>VLOOKUP(B389,CSP!$A$2:$B$795,2,FALSE)</f>
        <v>Ce137</v>
      </c>
      <c r="J389" s="52" t="s">
        <v>62</v>
      </c>
      <c r="K389">
        <v>137</v>
      </c>
      <c r="M389" t="str">
        <f t="shared" si="8"/>
        <v>137Ce</v>
      </c>
      <c r="N389" t="s">
        <v>990</v>
      </c>
    </row>
    <row r="390" spans="1:14">
      <c r="A390" s="52" t="s">
        <v>991</v>
      </c>
      <c r="B390" s="52" t="s">
        <v>992</v>
      </c>
      <c r="C390" s="53">
        <f>1*10^6</f>
        <v>1000000</v>
      </c>
      <c r="D390" s="53" t="s">
        <v>1815</v>
      </c>
      <c r="E390" s="53" t="s">
        <v>1815</v>
      </c>
      <c r="F390" s="53" t="s">
        <v>234</v>
      </c>
      <c r="G390" s="53" t="s">
        <v>234</v>
      </c>
      <c r="H390" s="53" t="s">
        <v>234</v>
      </c>
      <c r="I390" t="str">
        <f>VLOOKUP(B390,CSP!$A$2:$B$795,2,FALSE)</f>
        <v>Ce137 m</v>
      </c>
      <c r="J390" s="52" t="s">
        <v>62</v>
      </c>
      <c r="K390">
        <v>137</v>
      </c>
      <c r="L390" t="s">
        <v>156</v>
      </c>
      <c r="M390" t="str">
        <f t="shared" si="8"/>
        <v>137Ce m</v>
      </c>
      <c r="N390" t="s">
        <v>992</v>
      </c>
    </row>
    <row r="391" spans="1:14">
      <c r="A391" s="52" t="s">
        <v>993</v>
      </c>
      <c r="B391" s="52" t="s">
        <v>994</v>
      </c>
      <c r="C391" s="53">
        <f>1*10^6</f>
        <v>1000000</v>
      </c>
      <c r="D391" s="53">
        <v>1</v>
      </c>
      <c r="E391" s="53">
        <f>1*10^2</f>
        <v>100</v>
      </c>
      <c r="F391" s="53">
        <f>6*10^11</f>
        <v>600000000000</v>
      </c>
      <c r="G391" s="53">
        <f>6*10^12</f>
        <v>6000000000000</v>
      </c>
      <c r="H391" s="53">
        <f>6*10^14</f>
        <v>600000000000000</v>
      </c>
      <c r="I391" t="str">
        <f>VLOOKUP(B391,CSP!$A$2:$B$795,2,FALSE)</f>
        <v>Ce139</v>
      </c>
      <c r="J391" s="52" t="s">
        <v>62</v>
      </c>
      <c r="K391">
        <v>139</v>
      </c>
      <c r="M391" t="str">
        <f t="shared" si="8"/>
        <v>139Ce</v>
      </c>
      <c r="N391" t="s">
        <v>994</v>
      </c>
    </row>
    <row r="392" spans="1:14">
      <c r="A392" s="52" t="s">
        <v>995</v>
      </c>
      <c r="B392" s="52" t="s">
        <v>996</v>
      </c>
      <c r="C392" s="53">
        <f>1*10^7</f>
        <v>10000000</v>
      </c>
      <c r="D392" s="53">
        <v>100</v>
      </c>
      <c r="E392" s="53">
        <f>1*10^2</f>
        <v>100</v>
      </c>
      <c r="F392" s="53">
        <f>1*10^12</f>
        <v>1000000000000</v>
      </c>
      <c r="G392" s="53">
        <f>1*10^13</f>
        <v>10000000000000</v>
      </c>
      <c r="H392" s="53">
        <f>1*10^15</f>
        <v>1000000000000000</v>
      </c>
      <c r="I392" t="str">
        <f>VLOOKUP(B392,CSP!$A$2:$B$795,2,FALSE)</f>
        <v>Ce141</v>
      </c>
      <c r="J392" s="52" t="s">
        <v>62</v>
      </c>
      <c r="K392">
        <v>141</v>
      </c>
      <c r="M392" t="str">
        <f t="shared" ref="M392:M455" si="9">IF(L392="",CONCATENATE(K392,J392),CONCATENATE(K392,J392," ",L392))</f>
        <v>141Ce</v>
      </c>
      <c r="N392" t="s">
        <v>996</v>
      </c>
    </row>
    <row r="393" spans="1:14">
      <c r="A393" s="52" t="s">
        <v>997</v>
      </c>
      <c r="B393" s="52" t="s">
        <v>998</v>
      </c>
      <c r="C393" s="53">
        <f>1*10^6</f>
        <v>1000000</v>
      </c>
      <c r="D393" s="53">
        <v>10</v>
      </c>
      <c r="E393" s="53">
        <f>1*10^2</f>
        <v>100</v>
      </c>
      <c r="F393" s="53">
        <f>3*10^11</f>
        <v>300000000000</v>
      </c>
      <c r="G393" s="53">
        <f>3*10^12</f>
        <v>3000000000000</v>
      </c>
      <c r="H393" s="53">
        <f>3*10^14</f>
        <v>300000000000000</v>
      </c>
      <c r="I393" t="str">
        <f>VLOOKUP(B393,CSP!$A$2:$B$795,2,FALSE)</f>
        <v>Ce143</v>
      </c>
      <c r="J393" s="52" t="s">
        <v>62</v>
      </c>
      <c r="K393">
        <v>143</v>
      </c>
      <c r="M393" t="str">
        <f t="shared" si="9"/>
        <v>143Ce</v>
      </c>
      <c r="N393" t="s">
        <v>998</v>
      </c>
    </row>
    <row r="394" spans="1:14">
      <c r="A394" s="52" t="s">
        <v>999</v>
      </c>
      <c r="B394" s="52" t="s">
        <v>1000</v>
      </c>
      <c r="C394" s="53">
        <f>1*10^5</f>
        <v>100000</v>
      </c>
      <c r="D394" s="53">
        <v>10</v>
      </c>
      <c r="E394" s="53">
        <f>1*10^2</f>
        <v>100</v>
      </c>
      <c r="F394" s="53">
        <f>9*10^11</f>
        <v>900000000000</v>
      </c>
      <c r="G394" s="53">
        <f>9*10^12</f>
        <v>9000000000000</v>
      </c>
      <c r="H394" s="53">
        <f>9*10^14</f>
        <v>900000000000000</v>
      </c>
      <c r="I394" t="str">
        <f>VLOOKUP(B394,CSP!$A$2:$B$795,2,FALSE)</f>
        <v>Ce144</v>
      </c>
      <c r="J394" s="52" t="s">
        <v>62</v>
      </c>
      <c r="K394">
        <v>144</v>
      </c>
      <c r="M394" t="str">
        <f t="shared" si="9"/>
        <v>144Ce</v>
      </c>
      <c r="N394" t="s">
        <v>1000</v>
      </c>
    </row>
    <row r="395" spans="1:14">
      <c r="A395" s="52" t="s">
        <v>1001</v>
      </c>
      <c r="B395" s="52" t="s">
        <v>1002</v>
      </c>
      <c r="C395" s="53">
        <f>1*10^5</f>
        <v>100000</v>
      </c>
      <c r="D395" s="53" t="s">
        <v>1815</v>
      </c>
      <c r="E395" s="53" t="s">
        <v>1815</v>
      </c>
      <c r="F395" s="53" t="s">
        <v>234</v>
      </c>
      <c r="G395" s="53" t="s">
        <v>234</v>
      </c>
      <c r="H395" s="53" t="s">
        <v>234</v>
      </c>
      <c r="I395" t="str">
        <f>VLOOKUP(B395,CSP!$A$2:$B$795,2,FALSE)</f>
        <v>Pr136</v>
      </c>
      <c r="J395" s="52" t="s">
        <v>63</v>
      </c>
      <c r="K395">
        <v>136</v>
      </c>
      <c r="M395" t="str">
        <f t="shared" si="9"/>
        <v>136Pr</v>
      </c>
      <c r="N395" t="s">
        <v>1002</v>
      </c>
    </row>
    <row r="396" spans="1:14">
      <c r="A396" s="52" t="s">
        <v>1003</v>
      </c>
      <c r="B396" s="52" t="s">
        <v>1004</v>
      </c>
      <c r="C396" s="53">
        <f>1*10^6</f>
        <v>1000000</v>
      </c>
      <c r="D396" s="53" t="s">
        <v>1815</v>
      </c>
      <c r="E396" s="53" t="s">
        <v>1815</v>
      </c>
      <c r="F396" s="53" t="s">
        <v>234</v>
      </c>
      <c r="G396" s="53" t="s">
        <v>234</v>
      </c>
      <c r="H396" s="53" t="s">
        <v>234</v>
      </c>
      <c r="I396" t="str">
        <f>VLOOKUP(B396,CSP!$A$2:$B$795,2,FALSE)</f>
        <v>Pr137</v>
      </c>
      <c r="J396" s="52" t="s">
        <v>63</v>
      </c>
      <c r="K396">
        <v>137</v>
      </c>
      <c r="M396" t="str">
        <f t="shared" si="9"/>
        <v>137Pr</v>
      </c>
      <c r="N396" t="s">
        <v>1004</v>
      </c>
    </row>
    <row r="397" spans="1:14">
      <c r="A397" s="52" t="s">
        <v>1005</v>
      </c>
      <c r="B397" s="52" t="s">
        <v>1006</v>
      </c>
      <c r="C397" s="53">
        <f>1*10^6</f>
        <v>1000000</v>
      </c>
      <c r="D397" s="53" t="s">
        <v>1815</v>
      </c>
      <c r="E397" s="53" t="s">
        <v>1815</v>
      </c>
      <c r="F397" s="53" t="s">
        <v>234</v>
      </c>
      <c r="G397" s="53" t="s">
        <v>234</v>
      </c>
      <c r="H397" s="53" t="s">
        <v>234</v>
      </c>
      <c r="I397" t="str">
        <f>VLOOKUP(B397,CSP!$A$2:$B$795,2,FALSE)</f>
        <v>Pr138 m</v>
      </c>
      <c r="J397" s="52" t="s">
        <v>63</v>
      </c>
      <c r="K397">
        <v>138</v>
      </c>
      <c r="L397" t="s">
        <v>156</v>
      </c>
      <c r="M397" t="str">
        <f t="shared" si="9"/>
        <v>138Pr m</v>
      </c>
      <c r="N397" t="s">
        <v>1006</v>
      </c>
    </row>
    <row r="398" spans="1:14">
      <c r="A398" s="52" t="s">
        <v>1007</v>
      </c>
      <c r="B398" s="52" t="s">
        <v>1008</v>
      </c>
      <c r="C398" s="53">
        <f>1*10^7</f>
        <v>10000000</v>
      </c>
      <c r="D398" s="53" t="s">
        <v>1815</v>
      </c>
      <c r="E398" s="53" t="s">
        <v>1815</v>
      </c>
      <c r="F398" s="53" t="s">
        <v>234</v>
      </c>
      <c r="G398" s="53" t="s">
        <v>234</v>
      </c>
      <c r="H398" s="53" t="s">
        <v>234</v>
      </c>
      <c r="I398" t="str">
        <f>VLOOKUP(B398,CSP!$A$2:$B$795,2,FALSE)</f>
        <v>Pr139</v>
      </c>
      <c r="J398" s="52" t="s">
        <v>63</v>
      </c>
      <c r="K398">
        <v>139</v>
      </c>
      <c r="M398" t="str">
        <f t="shared" si="9"/>
        <v>139Pr</v>
      </c>
      <c r="N398" t="s">
        <v>1008</v>
      </c>
    </row>
    <row r="399" spans="1:14">
      <c r="A399" s="52" t="s">
        <v>1009</v>
      </c>
      <c r="B399" s="52" t="s">
        <v>1010</v>
      </c>
      <c r="C399" s="53">
        <f>1*10^5</f>
        <v>100000</v>
      </c>
      <c r="D399" s="53">
        <v>100</v>
      </c>
      <c r="E399" s="53">
        <f>1*10^2</f>
        <v>100</v>
      </c>
      <c r="F399" s="53">
        <f>1*10^12</f>
        <v>1000000000000</v>
      </c>
      <c r="G399" s="53">
        <f>1*10^13</f>
        <v>10000000000000</v>
      </c>
      <c r="H399" s="53">
        <f>1*10^15</f>
        <v>1000000000000000</v>
      </c>
      <c r="I399" t="str">
        <f>VLOOKUP(B399,CSP!$A$2:$B$795,2,FALSE)</f>
        <v>Pr142</v>
      </c>
      <c r="J399" s="52" t="s">
        <v>63</v>
      </c>
      <c r="K399">
        <v>142</v>
      </c>
      <c r="M399" t="str">
        <f t="shared" si="9"/>
        <v>142Pr</v>
      </c>
      <c r="N399" t="s">
        <v>1010</v>
      </c>
    </row>
    <row r="400" spans="1:14">
      <c r="A400" s="52" t="s">
        <v>1011</v>
      </c>
      <c r="B400" s="52" t="s">
        <v>1012</v>
      </c>
      <c r="C400" s="53">
        <f>1*10^9</f>
        <v>1000000000</v>
      </c>
      <c r="D400" s="53" t="s">
        <v>1815</v>
      </c>
      <c r="E400" s="53" t="s">
        <v>1815</v>
      </c>
      <c r="F400" s="53" t="s">
        <v>234</v>
      </c>
      <c r="G400" s="53" t="s">
        <v>234</v>
      </c>
      <c r="H400" s="53" t="s">
        <v>234</v>
      </c>
      <c r="I400" t="str">
        <f>VLOOKUP(B400,CSP!$A$2:$B$795,2,FALSE)</f>
        <v>Pr142 m</v>
      </c>
      <c r="J400" s="52" t="s">
        <v>63</v>
      </c>
      <c r="K400">
        <v>142</v>
      </c>
      <c r="L400" t="s">
        <v>156</v>
      </c>
      <c r="M400" t="str">
        <f t="shared" si="9"/>
        <v>142Pr m</v>
      </c>
      <c r="N400" t="s">
        <v>1012</v>
      </c>
    </row>
    <row r="401" spans="1:14">
      <c r="A401" s="52" t="s">
        <v>1013</v>
      </c>
      <c r="B401" s="52" t="s">
        <v>1014</v>
      </c>
      <c r="C401" s="53">
        <f>1*10^6</f>
        <v>1000000</v>
      </c>
      <c r="D401" s="53">
        <v>1000</v>
      </c>
      <c r="E401" s="53">
        <f>1*10^4</f>
        <v>10000</v>
      </c>
      <c r="F401" s="53">
        <f>3*10^13</f>
        <v>30000000000000</v>
      </c>
      <c r="G401" s="53">
        <f>3*10^14</f>
        <v>300000000000000</v>
      </c>
      <c r="H401" s="53">
        <f>3*10^16</f>
        <v>3E+16</v>
      </c>
      <c r="I401" t="str">
        <f>VLOOKUP(B401,CSP!$A$2:$B$795,2,FALSE)</f>
        <v>Pr143</v>
      </c>
      <c r="J401" s="52" t="s">
        <v>63</v>
      </c>
      <c r="K401">
        <v>143</v>
      </c>
      <c r="M401" t="str">
        <f t="shared" si="9"/>
        <v>143Pr</v>
      </c>
      <c r="N401" t="s">
        <v>1014</v>
      </c>
    </row>
    <row r="402" spans="1:14">
      <c r="A402" s="52" t="s">
        <v>1015</v>
      </c>
      <c r="B402" s="52" t="s">
        <v>1016</v>
      </c>
      <c r="C402" s="53">
        <f>1*10^5</f>
        <v>100000</v>
      </c>
      <c r="D402" s="53" t="s">
        <v>1815</v>
      </c>
      <c r="E402" s="53" t="s">
        <v>1815</v>
      </c>
      <c r="F402" s="53" t="s">
        <v>234</v>
      </c>
      <c r="G402" s="53" t="s">
        <v>234</v>
      </c>
      <c r="H402" s="53" t="s">
        <v>234</v>
      </c>
      <c r="I402" t="str">
        <f>VLOOKUP(B402,CSP!$A$2:$B$795,2,FALSE)</f>
        <v>Pr144</v>
      </c>
      <c r="J402" s="52" t="s">
        <v>63</v>
      </c>
      <c r="K402">
        <v>144</v>
      </c>
      <c r="M402" t="str">
        <f t="shared" si="9"/>
        <v>144Pr</v>
      </c>
      <c r="N402" t="s">
        <v>1016</v>
      </c>
    </row>
    <row r="403" spans="1:14">
      <c r="A403" s="52" t="s">
        <v>1017</v>
      </c>
      <c r="B403" s="52" t="s">
        <v>1018</v>
      </c>
      <c r="C403" s="53">
        <f>1*10^5</f>
        <v>100000</v>
      </c>
      <c r="D403" s="53" t="s">
        <v>1815</v>
      </c>
      <c r="E403" s="53" t="s">
        <v>1815</v>
      </c>
      <c r="F403" s="53" t="s">
        <v>234</v>
      </c>
      <c r="G403" s="53" t="s">
        <v>234</v>
      </c>
      <c r="H403" s="53" t="s">
        <v>234</v>
      </c>
      <c r="I403" t="str">
        <f>VLOOKUP(B403,CSP!$A$2:$B$795,2,FALSE)</f>
        <v>Pr145</v>
      </c>
      <c r="J403" s="52" t="s">
        <v>63</v>
      </c>
      <c r="K403">
        <v>145</v>
      </c>
      <c r="M403" t="str">
        <f t="shared" si="9"/>
        <v>145Pr</v>
      </c>
      <c r="N403" t="s">
        <v>1018</v>
      </c>
    </row>
    <row r="404" spans="1:14">
      <c r="A404" s="52" t="s">
        <v>1019</v>
      </c>
      <c r="B404" s="52" t="s">
        <v>1020</v>
      </c>
      <c r="C404" s="53">
        <f>1*10^5</f>
        <v>100000</v>
      </c>
      <c r="D404" s="53" t="s">
        <v>1815</v>
      </c>
      <c r="E404" s="53" t="s">
        <v>1815</v>
      </c>
      <c r="F404" s="53" t="s">
        <v>234</v>
      </c>
      <c r="G404" s="53" t="s">
        <v>234</v>
      </c>
      <c r="H404" s="53" t="s">
        <v>234</v>
      </c>
      <c r="I404" t="str">
        <f>VLOOKUP(B404,CSP!$A$2:$B$795,2,FALSE)</f>
        <v>Pr147</v>
      </c>
      <c r="J404" s="52" t="s">
        <v>63</v>
      </c>
      <c r="K404">
        <v>147</v>
      </c>
      <c r="M404" t="str">
        <f t="shared" si="9"/>
        <v>147Pr</v>
      </c>
      <c r="N404" t="s">
        <v>1020</v>
      </c>
    </row>
    <row r="405" spans="1:14">
      <c r="A405" s="52" t="s">
        <v>1021</v>
      </c>
      <c r="B405" s="52" t="s">
        <v>1022</v>
      </c>
      <c r="C405" s="53">
        <f>1*10^6</f>
        <v>1000000</v>
      </c>
      <c r="D405" s="53" t="s">
        <v>1815</v>
      </c>
      <c r="E405" s="53" t="s">
        <v>1815</v>
      </c>
      <c r="F405" s="53" t="s">
        <v>234</v>
      </c>
      <c r="G405" s="53" t="s">
        <v>234</v>
      </c>
      <c r="H405" s="53" t="s">
        <v>234</v>
      </c>
      <c r="I405" t="str">
        <f>VLOOKUP(B405,CSP!$A$2:$B$795,2,FALSE)</f>
        <v>Nd136</v>
      </c>
      <c r="J405" s="52" t="s">
        <v>64</v>
      </c>
      <c r="K405">
        <v>136</v>
      </c>
      <c r="M405" t="str">
        <f t="shared" si="9"/>
        <v>136Nd</v>
      </c>
      <c r="N405" t="s">
        <v>1022</v>
      </c>
    </row>
    <row r="406" spans="1:14">
      <c r="A406" s="52" t="s">
        <v>1023</v>
      </c>
      <c r="B406" s="52" t="s">
        <v>1024</v>
      </c>
      <c r="C406" s="53">
        <f>1*10^7</f>
        <v>10000000</v>
      </c>
      <c r="D406" s="53" t="s">
        <v>1815</v>
      </c>
      <c r="E406" s="53" t="s">
        <v>1815</v>
      </c>
      <c r="F406" s="53" t="s">
        <v>234</v>
      </c>
      <c r="G406" s="53" t="s">
        <v>234</v>
      </c>
      <c r="H406" s="53" t="s">
        <v>234</v>
      </c>
      <c r="I406" t="str">
        <f>VLOOKUP(B406,CSP!$A$2:$B$795,2,FALSE)</f>
        <v>Nd138</v>
      </c>
      <c r="J406" s="52" t="s">
        <v>64</v>
      </c>
      <c r="K406">
        <v>138</v>
      </c>
      <c r="M406" t="str">
        <f t="shared" si="9"/>
        <v>138Nd</v>
      </c>
      <c r="N406" t="s">
        <v>1024</v>
      </c>
    </row>
    <row r="407" spans="1:14">
      <c r="A407" s="52" t="s">
        <v>1025</v>
      </c>
      <c r="B407" s="52" t="s">
        <v>1026</v>
      </c>
      <c r="C407" s="53">
        <f>1*10^6</f>
        <v>1000000</v>
      </c>
      <c r="D407" s="53" t="s">
        <v>1815</v>
      </c>
      <c r="E407" s="53" t="s">
        <v>1815</v>
      </c>
      <c r="F407" s="53" t="s">
        <v>234</v>
      </c>
      <c r="G407" s="53" t="s">
        <v>234</v>
      </c>
      <c r="H407" s="53" t="s">
        <v>234</v>
      </c>
      <c r="I407" t="str">
        <f>VLOOKUP(B407,CSP!$A$2:$B$795,2,FALSE)</f>
        <v>Nd139</v>
      </c>
      <c r="J407" s="52" t="s">
        <v>64</v>
      </c>
      <c r="K407">
        <v>139</v>
      </c>
      <c r="M407" t="str">
        <f t="shared" si="9"/>
        <v>139Nd</v>
      </c>
      <c r="N407" t="s">
        <v>1026</v>
      </c>
    </row>
    <row r="408" spans="1:14">
      <c r="A408" s="52" t="s">
        <v>1027</v>
      </c>
      <c r="B408" s="52" t="s">
        <v>1028</v>
      </c>
      <c r="C408" s="53">
        <f>1*10^6</f>
        <v>1000000</v>
      </c>
      <c r="D408" s="53" t="s">
        <v>1815</v>
      </c>
      <c r="E408" s="53" t="s">
        <v>1815</v>
      </c>
      <c r="F408" s="53" t="s">
        <v>234</v>
      </c>
      <c r="G408" s="53" t="s">
        <v>234</v>
      </c>
      <c r="H408" s="53" t="s">
        <v>234</v>
      </c>
      <c r="I408" t="str">
        <f>VLOOKUP(B408,CSP!$A$2:$B$795,2,FALSE)</f>
        <v>Nd139 m</v>
      </c>
      <c r="J408" s="52" t="s">
        <v>64</v>
      </c>
      <c r="K408">
        <v>139</v>
      </c>
      <c r="L408" t="s">
        <v>156</v>
      </c>
      <c r="M408" t="str">
        <f t="shared" si="9"/>
        <v>139Nd m</v>
      </c>
      <c r="N408" t="s">
        <v>1028</v>
      </c>
    </row>
    <row r="409" spans="1:14">
      <c r="A409" s="52" t="s">
        <v>1029</v>
      </c>
      <c r="B409" s="52" t="s">
        <v>1030</v>
      </c>
      <c r="C409" s="53">
        <f>1*10^7</f>
        <v>10000000</v>
      </c>
      <c r="D409" s="53" t="s">
        <v>1815</v>
      </c>
      <c r="E409" s="53" t="s">
        <v>1815</v>
      </c>
      <c r="F409" s="53" t="s">
        <v>234</v>
      </c>
      <c r="G409" s="53" t="s">
        <v>234</v>
      </c>
      <c r="H409" s="53" t="s">
        <v>234</v>
      </c>
      <c r="I409" t="str">
        <f>VLOOKUP(B409,CSP!$A$2:$B$795,2,FALSE)</f>
        <v>Nd141</v>
      </c>
      <c r="J409" s="52" t="s">
        <v>64</v>
      </c>
      <c r="K409">
        <v>141</v>
      </c>
      <c r="M409" t="str">
        <f t="shared" si="9"/>
        <v>141Nd</v>
      </c>
      <c r="N409" t="s">
        <v>1030</v>
      </c>
    </row>
    <row r="410" spans="1:14">
      <c r="A410" s="52" t="s">
        <v>1031</v>
      </c>
      <c r="B410" s="52" t="s">
        <v>1032</v>
      </c>
      <c r="C410" s="53">
        <f>1*10^6</f>
        <v>1000000</v>
      </c>
      <c r="D410" s="53">
        <v>100</v>
      </c>
      <c r="E410" s="53">
        <f>1*10^2</f>
        <v>100</v>
      </c>
      <c r="F410" s="53">
        <f>6*10^11</f>
        <v>600000000000</v>
      </c>
      <c r="G410" s="53">
        <f>6*10^12</f>
        <v>6000000000000</v>
      </c>
      <c r="H410" s="53">
        <f>6*10^14</f>
        <v>600000000000000</v>
      </c>
      <c r="I410" t="str">
        <f>VLOOKUP(B410,CSP!$A$2:$B$795,2,FALSE)</f>
        <v>Nd147</v>
      </c>
      <c r="J410" s="52" t="s">
        <v>64</v>
      </c>
      <c r="K410">
        <v>147</v>
      </c>
      <c r="M410" t="str">
        <f t="shared" si="9"/>
        <v>147Nd</v>
      </c>
      <c r="N410" t="s">
        <v>1032</v>
      </c>
    </row>
    <row r="411" spans="1:14">
      <c r="A411" s="52" t="s">
        <v>1033</v>
      </c>
      <c r="B411" s="52" t="s">
        <v>1034</v>
      </c>
      <c r="C411" s="53">
        <f>1*10^6</f>
        <v>1000000</v>
      </c>
      <c r="D411" s="53">
        <v>100</v>
      </c>
      <c r="E411" s="53">
        <f>1*10^2</f>
        <v>100</v>
      </c>
      <c r="F411" s="53">
        <f>2*10^11</f>
        <v>200000000000</v>
      </c>
      <c r="G411" s="53">
        <f>2*10^12</f>
        <v>2000000000000</v>
      </c>
      <c r="H411" s="53">
        <f>2*10^14</f>
        <v>200000000000000</v>
      </c>
      <c r="I411" t="str">
        <f>VLOOKUP(B411,CSP!$A$2:$B$795,2,FALSE)</f>
        <v>Nd149</v>
      </c>
      <c r="J411" s="52" t="s">
        <v>64</v>
      </c>
      <c r="K411">
        <v>149</v>
      </c>
      <c r="M411" t="str">
        <f t="shared" si="9"/>
        <v>149Nd</v>
      </c>
      <c r="N411" t="s">
        <v>1034</v>
      </c>
    </row>
    <row r="412" spans="1:14">
      <c r="A412" s="52" t="s">
        <v>1035</v>
      </c>
      <c r="B412" s="52" t="s">
        <v>1036</v>
      </c>
      <c r="C412" s="53">
        <f>1*10^5</f>
        <v>100000</v>
      </c>
      <c r="D412" s="53" t="s">
        <v>1815</v>
      </c>
      <c r="E412" s="53" t="s">
        <v>1815</v>
      </c>
      <c r="F412" s="53" t="s">
        <v>234</v>
      </c>
      <c r="G412" s="53" t="s">
        <v>234</v>
      </c>
      <c r="H412" s="53" t="s">
        <v>234</v>
      </c>
      <c r="I412" t="str">
        <f>VLOOKUP(B412,CSP!$A$2:$B$795,2,FALSE)</f>
        <v>Nd151</v>
      </c>
      <c r="J412" s="52" t="s">
        <v>64</v>
      </c>
      <c r="K412">
        <v>151</v>
      </c>
      <c r="M412" t="str">
        <f t="shared" si="9"/>
        <v>151Nd</v>
      </c>
      <c r="N412" t="s">
        <v>1036</v>
      </c>
    </row>
    <row r="413" spans="1:14">
      <c r="A413" s="52" t="s">
        <v>1037</v>
      </c>
      <c r="B413" s="52" t="s">
        <v>1038</v>
      </c>
      <c r="C413" s="53">
        <f>1*10^5</f>
        <v>100000</v>
      </c>
      <c r="D413" s="53" t="s">
        <v>1815</v>
      </c>
      <c r="E413" s="53" t="s">
        <v>1815</v>
      </c>
      <c r="F413" s="53" t="s">
        <v>234</v>
      </c>
      <c r="G413" s="53" t="s">
        <v>234</v>
      </c>
      <c r="H413" s="53" t="s">
        <v>234</v>
      </c>
      <c r="I413" t="str">
        <f>VLOOKUP(B413,CSP!$A$2:$B$795,2,FALSE)</f>
        <v>Pm141</v>
      </c>
      <c r="J413" s="52" t="s">
        <v>65</v>
      </c>
      <c r="K413">
        <v>141</v>
      </c>
      <c r="M413" t="str">
        <f t="shared" si="9"/>
        <v>141Pm</v>
      </c>
      <c r="N413" t="s">
        <v>1038</v>
      </c>
    </row>
    <row r="414" spans="1:14">
      <c r="A414" s="52" t="s">
        <v>1039</v>
      </c>
      <c r="B414" s="52" t="s">
        <v>1040</v>
      </c>
      <c r="C414" s="53">
        <f>1*10^6</f>
        <v>1000000</v>
      </c>
      <c r="D414" s="53" t="s">
        <v>1815</v>
      </c>
      <c r="E414" s="53" t="s">
        <v>1815</v>
      </c>
      <c r="F414" s="53">
        <f>2*10^11</f>
        <v>200000000000</v>
      </c>
      <c r="G414" s="53">
        <f>2*10^12</f>
        <v>2000000000000</v>
      </c>
      <c r="H414" s="53">
        <f>2*10^14</f>
        <v>200000000000000</v>
      </c>
      <c r="I414" t="str">
        <f>VLOOKUP(B414,CSP!$A$2:$B$795,2,FALSE)</f>
        <v>Pm143</v>
      </c>
      <c r="J414" s="52" t="s">
        <v>65</v>
      </c>
      <c r="K414">
        <v>143</v>
      </c>
      <c r="M414" t="str">
        <f t="shared" si="9"/>
        <v>143Pm</v>
      </c>
      <c r="N414" t="s">
        <v>1040</v>
      </c>
    </row>
    <row r="415" spans="1:14">
      <c r="A415" s="52" t="s">
        <v>1041</v>
      </c>
      <c r="B415" s="52" t="s">
        <v>1042</v>
      </c>
      <c r="C415" s="53">
        <f>1*10^6</f>
        <v>1000000</v>
      </c>
      <c r="D415" s="53" t="s">
        <v>1815</v>
      </c>
      <c r="E415" s="53" t="s">
        <v>1815</v>
      </c>
      <c r="F415" s="53">
        <f>4*10^10</f>
        <v>40000000000</v>
      </c>
      <c r="G415" s="53">
        <f>4*10^11</f>
        <v>400000000000</v>
      </c>
      <c r="H415" s="53">
        <f>4*10^13</f>
        <v>40000000000000</v>
      </c>
      <c r="I415" t="str">
        <f>VLOOKUP(B415,CSP!$A$2:$B$795,2,FALSE)</f>
        <v>Pm144</v>
      </c>
      <c r="J415" s="52" t="s">
        <v>65</v>
      </c>
      <c r="K415">
        <v>144</v>
      </c>
      <c r="M415" t="str">
        <f t="shared" si="9"/>
        <v>144Pm</v>
      </c>
      <c r="N415" t="s">
        <v>1042</v>
      </c>
    </row>
    <row r="416" spans="1:14">
      <c r="A416" s="52" t="s">
        <v>1043</v>
      </c>
      <c r="B416" s="52" t="s">
        <v>1044</v>
      </c>
      <c r="C416" s="53">
        <f>1*10^7</f>
        <v>10000000</v>
      </c>
      <c r="D416" s="53" t="s">
        <v>1815</v>
      </c>
      <c r="E416" s="53" t="s">
        <v>1815</v>
      </c>
      <c r="F416" s="53">
        <f>1*10^13</f>
        <v>10000000000000</v>
      </c>
      <c r="G416" s="53">
        <f>1*10^14</f>
        <v>100000000000000</v>
      </c>
      <c r="H416" s="53">
        <f>1*10^16</f>
        <v>1E+16</v>
      </c>
      <c r="I416" t="str">
        <f>VLOOKUP(B416,CSP!$A$2:$B$795,2,FALSE)</f>
        <v>Pm145</v>
      </c>
      <c r="J416" s="52" t="s">
        <v>65</v>
      </c>
      <c r="K416">
        <v>145</v>
      </c>
      <c r="M416" t="str">
        <f t="shared" si="9"/>
        <v>145Pm</v>
      </c>
      <c r="N416" t="s">
        <v>1044</v>
      </c>
    </row>
    <row r="417" spans="1:14">
      <c r="A417" s="52" t="s">
        <v>1045</v>
      </c>
      <c r="B417" s="52" t="s">
        <v>1046</v>
      </c>
      <c r="C417" s="53">
        <f>1*10^6</f>
        <v>1000000</v>
      </c>
      <c r="D417" s="53" t="s">
        <v>1815</v>
      </c>
      <c r="E417" s="53" t="s">
        <v>1815</v>
      </c>
      <c r="F417" s="53" t="s">
        <v>234</v>
      </c>
      <c r="G417" s="53" t="s">
        <v>234</v>
      </c>
      <c r="H417" s="53" t="s">
        <v>234</v>
      </c>
      <c r="I417" t="str">
        <f>VLOOKUP(B417,CSP!$A$2:$B$795,2,FALSE)</f>
        <v>Pm146</v>
      </c>
      <c r="J417" s="52" t="s">
        <v>65</v>
      </c>
      <c r="K417">
        <v>146</v>
      </c>
      <c r="M417" t="str">
        <f t="shared" si="9"/>
        <v>146Pm</v>
      </c>
      <c r="N417" t="s">
        <v>1046</v>
      </c>
    </row>
    <row r="418" spans="1:14">
      <c r="A418" s="52" t="s">
        <v>1047</v>
      </c>
      <c r="B418" s="52" t="s">
        <v>1048</v>
      </c>
      <c r="C418" s="53">
        <f>1*10^7</f>
        <v>10000000</v>
      </c>
      <c r="D418" s="53">
        <v>1000</v>
      </c>
      <c r="E418" s="53">
        <f>1*10^4</f>
        <v>10000</v>
      </c>
      <c r="F418" s="53">
        <f>4*10^13</f>
        <v>40000000000000</v>
      </c>
      <c r="G418" s="53">
        <f>4*10^14</f>
        <v>400000000000000</v>
      </c>
      <c r="H418" s="53">
        <f>4*10^16</f>
        <v>4E+16</v>
      </c>
      <c r="I418" t="str">
        <f>VLOOKUP(B418,CSP!$A$2:$B$795,2,FALSE)</f>
        <v>Pm147</v>
      </c>
      <c r="J418" s="52" t="s">
        <v>65</v>
      </c>
      <c r="K418">
        <v>147</v>
      </c>
      <c r="M418" t="str">
        <f t="shared" si="9"/>
        <v>147Pm</v>
      </c>
      <c r="N418" t="s">
        <v>1048</v>
      </c>
    </row>
    <row r="419" spans="1:14">
      <c r="A419" s="52" t="s">
        <v>1049</v>
      </c>
      <c r="B419" s="52" t="s">
        <v>1050</v>
      </c>
      <c r="C419" s="53">
        <f>1*10^5</f>
        <v>100000</v>
      </c>
      <c r="D419" s="53" t="s">
        <v>1815</v>
      </c>
      <c r="E419" s="53" t="s">
        <v>1815</v>
      </c>
      <c r="F419" s="53" t="s">
        <v>234</v>
      </c>
      <c r="G419" s="53" t="s">
        <v>234</v>
      </c>
      <c r="H419" s="53" t="s">
        <v>234</v>
      </c>
      <c r="I419" t="str">
        <f>VLOOKUP(B419,CSP!$A$2:$B$795,2,FALSE)</f>
        <v>Pm148</v>
      </c>
      <c r="J419" s="52" t="s">
        <v>65</v>
      </c>
      <c r="K419">
        <v>148</v>
      </c>
      <c r="M419" t="str">
        <f t="shared" si="9"/>
        <v>148Pm</v>
      </c>
      <c r="N419" t="s">
        <v>1050</v>
      </c>
    </row>
    <row r="420" spans="1:14">
      <c r="A420" s="52" t="s">
        <v>1051</v>
      </c>
      <c r="B420" s="52" t="s">
        <v>1052</v>
      </c>
      <c r="C420" s="53">
        <f>1*10^6</f>
        <v>1000000</v>
      </c>
      <c r="D420" s="53" t="s">
        <v>1815</v>
      </c>
      <c r="E420" s="53" t="s">
        <v>1815</v>
      </c>
      <c r="F420" s="53">
        <f>3*10^10</f>
        <v>30000000000</v>
      </c>
      <c r="G420" s="53">
        <f>3*10^11</f>
        <v>300000000000</v>
      </c>
      <c r="H420" s="53">
        <f>3*10^13</f>
        <v>30000000000000</v>
      </c>
      <c r="I420" t="str">
        <f>VLOOKUP(B420,CSP!$A$2:$B$795,2,FALSE)</f>
        <v>Pm148 m</v>
      </c>
      <c r="J420" s="52" t="s">
        <v>65</v>
      </c>
      <c r="K420">
        <v>148</v>
      </c>
      <c r="L420" t="s">
        <v>156</v>
      </c>
      <c r="M420" t="str">
        <f t="shared" si="9"/>
        <v>148Pm m</v>
      </c>
      <c r="N420" t="s">
        <v>1052</v>
      </c>
    </row>
    <row r="421" spans="1:14">
      <c r="A421" s="52" t="s">
        <v>1053</v>
      </c>
      <c r="B421" s="52" t="s">
        <v>1054</v>
      </c>
      <c r="C421" s="53">
        <f>1*10^6</f>
        <v>1000000</v>
      </c>
      <c r="D421" s="53">
        <v>1000</v>
      </c>
      <c r="E421" s="53">
        <f>1*10^3</f>
        <v>1000</v>
      </c>
      <c r="F421" s="53">
        <f>6*10^12</f>
        <v>6000000000000</v>
      </c>
      <c r="G421" s="53">
        <f>6*10^13</f>
        <v>60000000000000</v>
      </c>
      <c r="H421" s="53">
        <f>6*10^15</f>
        <v>6000000000000000</v>
      </c>
      <c r="I421" t="str">
        <f>VLOOKUP(B421,CSP!$A$2:$B$795,2,FALSE)</f>
        <v>Pm149</v>
      </c>
      <c r="J421" s="52" t="s">
        <v>65</v>
      </c>
      <c r="K421">
        <v>149</v>
      </c>
      <c r="M421" t="str">
        <f t="shared" si="9"/>
        <v>149Pm</v>
      </c>
      <c r="N421" t="s">
        <v>1054</v>
      </c>
    </row>
    <row r="422" spans="1:14">
      <c r="A422" s="52" t="s">
        <v>1055</v>
      </c>
      <c r="B422" s="52" t="s">
        <v>1056</v>
      </c>
      <c r="C422" s="53">
        <f>1*10^5</f>
        <v>100000</v>
      </c>
      <c r="D422" s="53" t="s">
        <v>1815</v>
      </c>
      <c r="E422" s="53" t="s">
        <v>1815</v>
      </c>
      <c r="F422" s="53" t="s">
        <v>234</v>
      </c>
      <c r="G422" s="53" t="s">
        <v>234</v>
      </c>
      <c r="H422" s="53" t="s">
        <v>234</v>
      </c>
      <c r="I422" t="str">
        <f>VLOOKUP(B422,CSP!$A$2:$B$795,2,FALSE)</f>
        <v>Pm150</v>
      </c>
      <c r="J422" s="52" t="s">
        <v>65</v>
      </c>
      <c r="K422">
        <v>150</v>
      </c>
      <c r="M422" t="str">
        <f t="shared" si="9"/>
        <v>150Pm</v>
      </c>
      <c r="N422" t="s">
        <v>1056</v>
      </c>
    </row>
    <row r="423" spans="1:14">
      <c r="A423" s="52" t="s">
        <v>1057</v>
      </c>
      <c r="B423" s="52" t="s">
        <v>1058</v>
      </c>
      <c r="C423" s="53">
        <f>1*10^6</f>
        <v>1000000</v>
      </c>
      <c r="D423" s="53" t="s">
        <v>1815</v>
      </c>
      <c r="E423" s="53" t="s">
        <v>1815</v>
      </c>
      <c r="F423" s="53">
        <f>2*10^11</f>
        <v>200000000000</v>
      </c>
      <c r="G423" s="53">
        <f>2*10^12</f>
        <v>2000000000000</v>
      </c>
      <c r="H423" s="53">
        <f>2*10^14</f>
        <v>200000000000000</v>
      </c>
      <c r="I423" t="str">
        <f>VLOOKUP(B423,CSP!$A$2:$B$795,2,FALSE)</f>
        <v>Pm151</v>
      </c>
      <c r="J423" s="52" t="s">
        <v>65</v>
      </c>
      <c r="K423">
        <v>151</v>
      </c>
      <c r="M423" t="str">
        <f t="shared" si="9"/>
        <v>151Pm</v>
      </c>
      <c r="N423" t="s">
        <v>1058</v>
      </c>
    </row>
    <row r="424" spans="1:14">
      <c r="A424" s="52" t="s">
        <v>1059</v>
      </c>
      <c r="B424" s="52" t="s">
        <v>1060</v>
      </c>
      <c r="C424" s="53">
        <f>1*10^5</f>
        <v>100000</v>
      </c>
      <c r="D424" s="53" t="s">
        <v>1815</v>
      </c>
      <c r="E424" s="53" t="s">
        <v>1815</v>
      </c>
      <c r="F424" s="53" t="s">
        <v>234</v>
      </c>
      <c r="G424" s="53" t="s">
        <v>234</v>
      </c>
      <c r="H424" s="53" t="s">
        <v>234</v>
      </c>
      <c r="I424" t="str">
        <f>VLOOKUP(B424,CSP!$A$2:$B$795,2,FALSE)</f>
        <v>Sm141</v>
      </c>
      <c r="J424" s="52" t="s">
        <v>66</v>
      </c>
      <c r="K424">
        <v>141</v>
      </c>
      <c r="M424" t="str">
        <f t="shared" si="9"/>
        <v>141Sm</v>
      </c>
      <c r="N424" t="s">
        <v>1060</v>
      </c>
    </row>
    <row r="425" spans="1:14">
      <c r="A425" s="52" t="s">
        <v>1061</v>
      </c>
      <c r="B425" s="52" t="s">
        <v>1062</v>
      </c>
      <c r="C425" s="53">
        <f>1*10^6</f>
        <v>1000000</v>
      </c>
      <c r="D425" s="53" t="s">
        <v>1815</v>
      </c>
      <c r="E425" s="53" t="s">
        <v>1815</v>
      </c>
      <c r="F425" s="53" t="s">
        <v>234</v>
      </c>
      <c r="G425" s="53" t="s">
        <v>234</v>
      </c>
      <c r="H425" s="53" t="s">
        <v>234</v>
      </c>
      <c r="I425" t="str">
        <f>VLOOKUP(B425,CSP!$A$2:$B$795,2,FALSE)</f>
        <v>Sm141 m</v>
      </c>
      <c r="J425" s="52" t="s">
        <v>66</v>
      </c>
      <c r="K425">
        <v>141</v>
      </c>
      <c r="L425" t="s">
        <v>156</v>
      </c>
      <c r="M425" t="str">
        <f t="shared" si="9"/>
        <v>141Sm m</v>
      </c>
      <c r="N425" t="s">
        <v>1062</v>
      </c>
    </row>
    <row r="426" spans="1:14">
      <c r="A426" s="52" t="s">
        <v>1063</v>
      </c>
      <c r="B426" s="52" t="s">
        <v>1064</v>
      </c>
      <c r="C426" s="53">
        <f>1*10^7</f>
        <v>10000000</v>
      </c>
      <c r="D426" s="53" t="s">
        <v>1815</v>
      </c>
      <c r="E426" s="53" t="s">
        <v>1815</v>
      </c>
      <c r="F426" s="53" t="s">
        <v>234</v>
      </c>
      <c r="G426" s="53" t="s">
        <v>234</v>
      </c>
      <c r="H426" s="53" t="s">
        <v>234</v>
      </c>
      <c r="I426" t="str">
        <f>VLOOKUP(B426,CSP!$A$2:$B$795,2,FALSE)</f>
        <v>Sm142</v>
      </c>
      <c r="J426" s="52" t="s">
        <v>66</v>
      </c>
      <c r="K426">
        <v>142</v>
      </c>
      <c r="M426" t="str">
        <f t="shared" si="9"/>
        <v>142Sm</v>
      </c>
      <c r="N426" t="s">
        <v>1064</v>
      </c>
    </row>
    <row r="427" spans="1:14">
      <c r="A427" s="52" t="s">
        <v>1065</v>
      </c>
      <c r="B427" s="52" t="s">
        <v>1066</v>
      </c>
      <c r="C427" s="53">
        <f>1*10^7</f>
        <v>10000000</v>
      </c>
      <c r="D427" s="53" t="s">
        <v>1815</v>
      </c>
      <c r="E427" s="53" t="s">
        <v>1815</v>
      </c>
      <c r="F427" s="53">
        <f>4*10^12</f>
        <v>4000000000000</v>
      </c>
      <c r="G427" s="53">
        <f>4*10^13</f>
        <v>40000000000000</v>
      </c>
      <c r="H427" s="53">
        <f>4*10^15</f>
        <v>4000000000000000</v>
      </c>
      <c r="I427" t="str">
        <f>VLOOKUP(B427,CSP!$A$2:$B$795,2,FALSE)</f>
        <v>Sm145</v>
      </c>
      <c r="J427" s="52" t="s">
        <v>66</v>
      </c>
      <c r="K427">
        <v>145</v>
      </c>
      <c r="M427" t="str">
        <f t="shared" si="9"/>
        <v>145Sm</v>
      </c>
      <c r="N427" t="s">
        <v>1066</v>
      </c>
    </row>
    <row r="428" spans="1:14">
      <c r="A428" s="52" t="s">
        <v>1067</v>
      </c>
      <c r="B428" s="52" t="s">
        <v>1068</v>
      </c>
      <c r="C428" s="53">
        <f>1*10^5</f>
        <v>100000</v>
      </c>
      <c r="D428" s="53" t="s">
        <v>1815</v>
      </c>
      <c r="E428" s="53" t="s">
        <v>1815</v>
      </c>
      <c r="F428" s="53" t="s">
        <v>234</v>
      </c>
      <c r="G428" s="53" t="s">
        <v>234</v>
      </c>
      <c r="H428" s="53" t="s">
        <v>234</v>
      </c>
      <c r="I428" t="str">
        <f>VLOOKUP(B428,CSP!$A$2:$B$795,2,FALSE)</f>
        <v>Sm146</v>
      </c>
      <c r="J428" s="52" t="s">
        <v>66</v>
      </c>
      <c r="K428">
        <v>146</v>
      </c>
      <c r="M428" t="str">
        <f t="shared" si="9"/>
        <v>146Sm</v>
      </c>
      <c r="N428" t="s">
        <v>1068</v>
      </c>
    </row>
    <row r="429" spans="1:14">
      <c r="A429" s="52" t="s">
        <v>1069</v>
      </c>
      <c r="B429" s="52" t="s">
        <v>1070</v>
      </c>
      <c r="C429" s="53">
        <f>1*10^4</f>
        <v>10000</v>
      </c>
      <c r="D429" s="53" t="s">
        <v>1815</v>
      </c>
      <c r="E429" s="53" t="s">
        <v>1815</v>
      </c>
      <c r="F429" s="53" t="s">
        <v>234</v>
      </c>
      <c r="G429" s="53" t="s">
        <v>234</v>
      </c>
      <c r="H429" s="53" t="s">
        <v>234</v>
      </c>
      <c r="I429" t="str">
        <f>VLOOKUP(B429,CSP!$A$2:$B$795,2,FALSE)</f>
        <v>Sm147</v>
      </c>
      <c r="J429" s="52" t="s">
        <v>66</v>
      </c>
      <c r="K429">
        <v>147</v>
      </c>
      <c r="M429" t="str">
        <f t="shared" si="9"/>
        <v>147Sm</v>
      </c>
      <c r="N429" t="s">
        <v>1070</v>
      </c>
    </row>
    <row r="430" spans="1:14">
      <c r="A430" s="52" t="s">
        <v>1071</v>
      </c>
      <c r="B430" s="52" t="s">
        <v>1072</v>
      </c>
      <c r="C430" s="53">
        <f>1*10^8</f>
        <v>100000000</v>
      </c>
      <c r="D430" s="53">
        <v>1000</v>
      </c>
      <c r="E430" s="53">
        <f>1*10^4</f>
        <v>10000</v>
      </c>
      <c r="F430" s="53">
        <f>5*10^14</f>
        <v>500000000000000</v>
      </c>
      <c r="G430" s="53">
        <f>5*10^15</f>
        <v>5000000000000000</v>
      </c>
      <c r="H430" s="53">
        <f>5*10^17</f>
        <v>5E+17</v>
      </c>
      <c r="I430" t="str">
        <f>VLOOKUP(B430,CSP!$A$2:$B$795,2,FALSE)</f>
        <v>Sm151</v>
      </c>
      <c r="J430" s="52" t="s">
        <v>66</v>
      </c>
      <c r="K430">
        <v>151</v>
      </c>
      <c r="M430" t="str">
        <f t="shared" si="9"/>
        <v>151Sm</v>
      </c>
      <c r="N430" t="s">
        <v>1072</v>
      </c>
    </row>
    <row r="431" spans="1:14">
      <c r="A431" s="52" t="s">
        <v>1073</v>
      </c>
      <c r="B431" s="52" t="s">
        <v>1074</v>
      </c>
      <c r="C431" s="53">
        <f t="shared" ref="C431:C437" si="10">1*10^6</f>
        <v>1000000</v>
      </c>
      <c r="D431" s="53">
        <v>100</v>
      </c>
      <c r="E431" s="53">
        <f>1*10^2</f>
        <v>100</v>
      </c>
      <c r="F431" s="53">
        <f>2*10^12</f>
        <v>2000000000000</v>
      </c>
      <c r="G431" s="53">
        <f>2*10^13</f>
        <v>20000000000000</v>
      </c>
      <c r="H431" s="53">
        <f>2*10^15</f>
        <v>2000000000000000</v>
      </c>
      <c r="I431" t="str">
        <f>VLOOKUP(B431,CSP!$A$2:$B$795,2,FALSE)</f>
        <v>Sm153</v>
      </c>
      <c r="J431" s="52" t="s">
        <v>66</v>
      </c>
      <c r="K431">
        <v>153</v>
      </c>
      <c r="M431" t="str">
        <f t="shared" si="9"/>
        <v>153Sm</v>
      </c>
      <c r="N431" t="s">
        <v>1074</v>
      </c>
    </row>
    <row r="432" spans="1:14">
      <c r="A432" s="52" t="s">
        <v>1075</v>
      </c>
      <c r="B432" s="52" t="s">
        <v>1076</v>
      </c>
      <c r="C432" s="53">
        <f t="shared" si="10"/>
        <v>1000000</v>
      </c>
      <c r="D432" s="53" t="s">
        <v>1815</v>
      </c>
      <c r="E432" s="53" t="s">
        <v>1815</v>
      </c>
      <c r="F432" s="53" t="s">
        <v>234</v>
      </c>
      <c r="G432" s="53" t="s">
        <v>234</v>
      </c>
      <c r="H432" s="53" t="s">
        <v>234</v>
      </c>
      <c r="I432" t="str">
        <f>VLOOKUP(B432,CSP!$A$2:$B$795,2,FALSE)</f>
        <v>Sm155</v>
      </c>
      <c r="J432" s="52" t="s">
        <v>66</v>
      </c>
      <c r="K432">
        <v>155</v>
      </c>
      <c r="M432" t="str">
        <f t="shared" si="9"/>
        <v>155Sm</v>
      </c>
      <c r="N432" t="s">
        <v>1076</v>
      </c>
    </row>
    <row r="433" spans="1:14">
      <c r="A433" s="52" t="s">
        <v>1077</v>
      </c>
      <c r="B433" s="52" t="s">
        <v>1078</v>
      </c>
      <c r="C433" s="53">
        <f t="shared" si="10"/>
        <v>1000000</v>
      </c>
      <c r="D433" s="53" t="s">
        <v>1815</v>
      </c>
      <c r="E433" s="53" t="s">
        <v>1815</v>
      </c>
      <c r="F433" s="53" t="s">
        <v>234</v>
      </c>
      <c r="G433" s="53" t="s">
        <v>234</v>
      </c>
      <c r="H433" s="53" t="s">
        <v>234</v>
      </c>
      <c r="I433" t="str">
        <f>VLOOKUP(B433,CSP!$A$2:$B$795,2,FALSE)</f>
        <v>Sm156</v>
      </c>
      <c r="J433" s="52" t="s">
        <v>66</v>
      </c>
      <c r="K433">
        <v>156</v>
      </c>
      <c r="M433" t="str">
        <f t="shared" si="9"/>
        <v>156Sm</v>
      </c>
      <c r="N433" t="s">
        <v>1078</v>
      </c>
    </row>
    <row r="434" spans="1:14">
      <c r="A434" s="52" t="s">
        <v>1079</v>
      </c>
      <c r="B434" s="52" t="s">
        <v>1080</v>
      </c>
      <c r="C434" s="53">
        <f t="shared" si="10"/>
        <v>1000000</v>
      </c>
      <c r="D434" s="53" t="s">
        <v>1815</v>
      </c>
      <c r="E434" s="53" t="s">
        <v>1815</v>
      </c>
      <c r="F434" s="53" t="s">
        <v>234</v>
      </c>
      <c r="G434" s="53" t="s">
        <v>234</v>
      </c>
      <c r="H434" s="53" t="s">
        <v>234</v>
      </c>
      <c r="I434" t="str">
        <f>VLOOKUP(B434,CSP!$A$2:$B$795,2,FALSE)</f>
        <v>Eu145</v>
      </c>
      <c r="J434" s="52" t="s">
        <v>67</v>
      </c>
      <c r="K434">
        <v>145</v>
      </c>
      <c r="M434" t="str">
        <f t="shared" si="9"/>
        <v>145Eu</v>
      </c>
      <c r="N434" t="s">
        <v>1080</v>
      </c>
    </row>
    <row r="435" spans="1:14">
      <c r="A435" s="52" t="s">
        <v>1081</v>
      </c>
      <c r="B435" s="52" t="s">
        <v>1082</v>
      </c>
      <c r="C435" s="53">
        <f t="shared" si="10"/>
        <v>1000000</v>
      </c>
      <c r="D435" s="53" t="s">
        <v>1815</v>
      </c>
      <c r="E435" s="53" t="s">
        <v>1815</v>
      </c>
      <c r="F435" s="53" t="s">
        <v>234</v>
      </c>
      <c r="G435" s="53" t="s">
        <v>234</v>
      </c>
      <c r="H435" s="53" t="s">
        <v>234</v>
      </c>
      <c r="I435" t="str">
        <f>VLOOKUP(B435,CSP!$A$2:$B$795,2,FALSE)</f>
        <v>Eu146</v>
      </c>
      <c r="J435" s="52" t="s">
        <v>67</v>
      </c>
      <c r="K435">
        <v>146</v>
      </c>
      <c r="M435" t="str">
        <f t="shared" si="9"/>
        <v>146Eu</v>
      </c>
      <c r="N435" t="s">
        <v>1082</v>
      </c>
    </row>
    <row r="436" spans="1:14">
      <c r="A436" s="52" t="s">
        <v>1083</v>
      </c>
      <c r="B436" s="52" t="s">
        <v>1084</v>
      </c>
      <c r="C436" s="53">
        <f t="shared" si="10"/>
        <v>1000000</v>
      </c>
      <c r="D436" s="53" t="s">
        <v>1815</v>
      </c>
      <c r="E436" s="53" t="s">
        <v>1815</v>
      </c>
      <c r="F436" s="53">
        <f>2*10^11</f>
        <v>200000000000</v>
      </c>
      <c r="G436" s="53">
        <f>2*10^12</f>
        <v>2000000000000</v>
      </c>
      <c r="H436" s="53">
        <f>2*10^14</f>
        <v>200000000000000</v>
      </c>
      <c r="I436" t="str">
        <f>VLOOKUP(B436,CSP!$A$2:$B$795,2,FALSE)</f>
        <v>Eu147</v>
      </c>
      <c r="J436" s="52" t="s">
        <v>67</v>
      </c>
      <c r="K436">
        <v>147</v>
      </c>
      <c r="M436" t="str">
        <f t="shared" si="9"/>
        <v>147Eu</v>
      </c>
      <c r="N436" t="s">
        <v>1084</v>
      </c>
    </row>
    <row r="437" spans="1:14">
      <c r="A437" s="52" t="s">
        <v>1085</v>
      </c>
      <c r="B437" s="52" t="s">
        <v>1086</v>
      </c>
      <c r="C437" s="53">
        <f t="shared" si="10"/>
        <v>1000000</v>
      </c>
      <c r="D437" s="53" t="s">
        <v>1815</v>
      </c>
      <c r="E437" s="53" t="s">
        <v>1815</v>
      </c>
      <c r="F437" s="53">
        <f>3*10^10</f>
        <v>30000000000</v>
      </c>
      <c r="G437" s="53">
        <f>3*10^11</f>
        <v>300000000000</v>
      </c>
      <c r="H437" s="53">
        <f>3*10^13</f>
        <v>30000000000000</v>
      </c>
      <c r="I437" t="str">
        <f>VLOOKUP(B437,CSP!$A$2:$B$795,2,FALSE)</f>
        <v>Eu148</v>
      </c>
      <c r="J437" s="52" t="s">
        <v>67</v>
      </c>
      <c r="K437">
        <v>148</v>
      </c>
      <c r="M437" t="str">
        <f t="shared" si="9"/>
        <v>148Eu</v>
      </c>
      <c r="N437" t="s">
        <v>1086</v>
      </c>
    </row>
    <row r="438" spans="1:14">
      <c r="A438" s="52" t="s">
        <v>1087</v>
      </c>
      <c r="B438" s="52" t="s">
        <v>1088</v>
      </c>
      <c r="C438" s="53">
        <f>1*10^7</f>
        <v>10000000</v>
      </c>
      <c r="D438" s="53" t="s">
        <v>1815</v>
      </c>
      <c r="E438" s="53" t="s">
        <v>1815</v>
      </c>
      <c r="F438" s="53">
        <f>2*10^12</f>
        <v>2000000000000</v>
      </c>
      <c r="G438" s="53">
        <f>2*10^13</f>
        <v>20000000000000</v>
      </c>
      <c r="H438" s="53">
        <f>2*10^15</f>
        <v>2000000000000000</v>
      </c>
      <c r="I438" t="str">
        <f>VLOOKUP(B438,CSP!$A$2:$B$795,2,FALSE)</f>
        <v>Eu149</v>
      </c>
      <c r="J438" s="52" t="s">
        <v>67</v>
      </c>
      <c r="K438">
        <v>149</v>
      </c>
      <c r="M438" t="str">
        <f t="shared" si="9"/>
        <v>149Eu</v>
      </c>
      <c r="N438" t="s">
        <v>1088</v>
      </c>
    </row>
    <row r="439" spans="1:14" ht="38.25">
      <c r="A439" s="52" t="s">
        <v>1092</v>
      </c>
      <c r="B439" s="52" t="s">
        <v>1093</v>
      </c>
      <c r="C439" s="53">
        <f>1*10^6</f>
        <v>1000000</v>
      </c>
      <c r="D439" s="53" t="s">
        <v>1815</v>
      </c>
      <c r="E439" s="53" t="s">
        <v>1815</v>
      </c>
      <c r="F439" s="53">
        <f>5*10^10</f>
        <v>50000000000</v>
      </c>
      <c r="G439" s="53">
        <f>5*10^11</f>
        <v>500000000000</v>
      </c>
      <c r="H439" s="53">
        <f>5*10^13</f>
        <v>50000000000000</v>
      </c>
      <c r="I439" t="str">
        <f>VLOOKUP(B439,CSP!$A$2:$B$795,2,FALSE)</f>
        <v>Eu150 (2)</v>
      </c>
      <c r="J439" s="52" t="s">
        <v>67</v>
      </c>
      <c r="K439">
        <v>150</v>
      </c>
      <c r="L439" s="61" t="s">
        <v>164</v>
      </c>
      <c r="M439" t="str">
        <f t="shared" si="9"/>
        <v>150Eu (2)</v>
      </c>
      <c r="N439" t="s">
        <v>1093</v>
      </c>
    </row>
    <row r="440" spans="1:14" ht="38.25">
      <c r="A440" s="52" t="s">
        <v>1089</v>
      </c>
      <c r="B440" s="52" t="s">
        <v>1090</v>
      </c>
      <c r="C440" s="53">
        <f>1*10^6</f>
        <v>1000000</v>
      </c>
      <c r="D440" s="53" t="s">
        <v>1815</v>
      </c>
      <c r="E440" s="53" t="s">
        <v>1815</v>
      </c>
      <c r="F440" s="53">
        <f>2*10^12</f>
        <v>2000000000000</v>
      </c>
      <c r="G440" s="53">
        <f>2*10^13</f>
        <v>20000000000000</v>
      </c>
      <c r="H440" s="53">
        <f>2*10^15</f>
        <v>2000000000000000</v>
      </c>
      <c r="I440" t="str">
        <f>VLOOKUP(B440,CSP!$A$2:$B$795,2,FALSE)</f>
        <v>Eu150 (1)</v>
      </c>
      <c r="J440" s="52" t="s">
        <v>67</v>
      </c>
      <c r="K440">
        <v>150</v>
      </c>
      <c r="L440" s="61" t="s">
        <v>163</v>
      </c>
      <c r="M440" t="str">
        <f t="shared" si="9"/>
        <v>150Eu (1)</v>
      </c>
      <c r="N440" t="s">
        <v>1090</v>
      </c>
    </row>
    <row r="441" spans="1:14">
      <c r="A441" s="52" t="s">
        <v>1094</v>
      </c>
      <c r="B441" s="52" t="s">
        <v>1095</v>
      </c>
      <c r="C441" s="53">
        <f>1*10^6</f>
        <v>1000000</v>
      </c>
      <c r="D441" s="53">
        <v>0.1</v>
      </c>
      <c r="E441" s="53">
        <f>1*10^1</f>
        <v>10</v>
      </c>
      <c r="F441" s="53">
        <f>6*10^10</f>
        <v>60000000000</v>
      </c>
      <c r="G441" s="53">
        <f>6*10^11</f>
        <v>600000000000</v>
      </c>
      <c r="H441" s="53">
        <f>6*10^13</f>
        <v>60000000000000</v>
      </c>
      <c r="I441" t="str">
        <f>VLOOKUP(B441,CSP!$A$2:$B$795,2,FALSE)</f>
        <v>Eu152</v>
      </c>
      <c r="J441" s="52" t="s">
        <v>67</v>
      </c>
      <c r="K441">
        <v>152</v>
      </c>
      <c r="M441" t="str">
        <f t="shared" si="9"/>
        <v>152Eu</v>
      </c>
      <c r="N441" t="s">
        <v>1095</v>
      </c>
    </row>
    <row r="442" spans="1:14">
      <c r="A442" s="52" t="s">
        <v>1096</v>
      </c>
      <c r="B442" s="52" t="s">
        <v>1097</v>
      </c>
      <c r="C442" s="53">
        <f>1*10^6</f>
        <v>1000000</v>
      </c>
      <c r="D442" s="53">
        <v>100</v>
      </c>
      <c r="E442" s="53">
        <f>1*10^2</f>
        <v>100</v>
      </c>
      <c r="F442" s="53">
        <f>2*10^11</f>
        <v>200000000000</v>
      </c>
      <c r="G442" s="53">
        <f>2*10^12</f>
        <v>2000000000000</v>
      </c>
      <c r="H442" s="53">
        <f>2*10^14</f>
        <v>200000000000000</v>
      </c>
      <c r="I442" t="str">
        <f>VLOOKUP(B442,CSP!$A$2:$B$795,2,FALSE)</f>
        <v>Eu152 m</v>
      </c>
      <c r="J442" s="52" t="s">
        <v>67</v>
      </c>
      <c r="K442">
        <v>152</v>
      </c>
      <c r="L442" t="s">
        <v>156</v>
      </c>
      <c r="M442" t="str">
        <f t="shared" si="9"/>
        <v>152Eu m</v>
      </c>
      <c r="N442" t="s">
        <v>1097</v>
      </c>
    </row>
    <row r="443" spans="1:14">
      <c r="A443" s="52" t="s">
        <v>1098</v>
      </c>
      <c r="B443" s="52" t="s">
        <v>1099</v>
      </c>
      <c r="C443" s="53">
        <f>1*10^6</f>
        <v>1000000</v>
      </c>
      <c r="D443" s="53">
        <v>0.1</v>
      </c>
      <c r="E443" s="53">
        <f>1*10^1</f>
        <v>10</v>
      </c>
      <c r="F443" s="53">
        <f>6*10^10</f>
        <v>60000000000</v>
      </c>
      <c r="G443" s="53">
        <f>6*10^11</f>
        <v>600000000000</v>
      </c>
      <c r="H443" s="53">
        <f>6*10^13</f>
        <v>60000000000000</v>
      </c>
      <c r="I443" t="str">
        <f>VLOOKUP(B443,CSP!$A$2:$B$795,2,FALSE)</f>
        <v>Eu154</v>
      </c>
      <c r="J443" s="52" t="s">
        <v>67</v>
      </c>
      <c r="K443">
        <v>154</v>
      </c>
      <c r="M443" t="str">
        <f t="shared" si="9"/>
        <v>154Eu</v>
      </c>
      <c r="N443" t="s">
        <v>1099</v>
      </c>
    </row>
    <row r="444" spans="1:14">
      <c r="A444" s="52" t="s">
        <v>1100</v>
      </c>
      <c r="B444" s="52" t="s">
        <v>1101</v>
      </c>
      <c r="C444" s="53">
        <f>1*10^7</f>
        <v>10000000</v>
      </c>
      <c r="D444" s="53">
        <v>1</v>
      </c>
      <c r="E444" s="53">
        <f>1*10^2</f>
        <v>100</v>
      </c>
      <c r="F444" s="53">
        <f>2*10^12</f>
        <v>2000000000000</v>
      </c>
      <c r="G444" s="53">
        <f>2*10^13</f>
        <v>20000000000000</v>
      </c>
      <c r="H444" s="53">
        <f>2*10^15</f>
        <v>2000000000000000</v>
      </c>
      <c r="I444" t="str">
        <f>VLOOKUP(B444,CSP!$A$2:$B$795,2,FALSE)</f>
        <v>Eu155</v>
      </c>
      <c r="J444" s="52" t="s">
        <v>67</v>
      </c>
      <c r="K444">
        <v>155</v>
      </c>
      <c r="M444" t="str">
        <f t="shared" si="9"/>
        <v>155Eu</v>
      </c>
      <c r="N444" t="s">
        <v>1101</v>
      </c>
    </row>
    <row r="445" spans="1:14">
      <c r="A445" s="52" t="s">
        <v>1102</v>
      </c>
      <c r="B445" s="52" t="s">
        <v>1103</v>
      </c>
      <c r="C445" s="53">
        <f>1*10^6</f>
        <v>1000000</v>
      </c>
      <c r="D445" s="53" t="s">
        <v>1815</v>
      </c>
      <c r="E445" s="53" t="s">
        <v>1815</v>
      </c>
      <c r="F445" s="53">
        <f>5*10^10</f>
        <v>50000000000</v>
      </c>
      <c r="G445" s="53">
        <f>5*10^11</f>
        <v>500000000000</v>
      </c>
      <c r="H445" s="53">
        <f>5*10^13</f>
        <v>50000000000000</v>
      </c>
      <c r="I445" t="str">
        <f>VLOOKUP(B445,CSP!$A$2:$B$795,2,FALSE)</f>
        <v>Eu156</v>
      </c>
      <c r="J445" s="52" t="s">
        <v>67</v>
      </c>
      <c r="K445">
        <v>156</v>
      </c>
      <c r="M445" t="str">
        <f t="shared" si="9"/>
        <v>156Eu</v>
      </c>
      <c r="N445" t="s">
        <v>1103</v>
      </c>
    </row>
    <row r="446" spans="1:14">
      <c r="A446" s="52" t="s">
        <v>1104</v>
      </c>
      <c r="B446" s="52" t="s">
        <v>1105</v>
      </c>
      <c r="C446" s="53">
        <f>1*10^6</f>
        <v>1000000</v>
      </c>
      <c r="D446" s="53" t="s">
        <v>1815</v>
      </c>
      <c r="E446" s="53" t="s">
        <v>1815</v>
      </c>
      <c r="F446" s="53" t="s">
        <v>234</v>
      </c>
      <c r="G446" s="53" t="s">
        <v>234</v>
      </c>
      <c r="H446" s="53" t="s">
        <v>234</v>
      </c>
      <c r="I446" t="str">
        <f>VLOOKUP(B446,CSP!$A$2:$B$795,2,FALSE)</f>
        <v>Eu157</v>
      </c>
      <c r="J446" s="52" t="s">
        <v>67</v>
      </c>
      <c r="K446">
        <v>157</v>
      </c>
      <c r="M446" t="str">
        <f t="shared" si="9"/>
        <v>157Eu</v>
      </c>
      <c r="N446" t="s">
        <v>1105</v>
      </c>
    </row>
    <row r="447" spans="1:14">
      <c r="A447" s="52" t="s">
        <v>1106</v>
      </c>
      <c r="B447" s="52" t="s">
        <v>1107</v>
      </c>
      <c r="C447" s="53">
        <f>1*10^5</f>
        <v>100000</v>
      </c>
      <c r="D447" s="53" t="s">
        <v>1815</v>
      </c>
      <c r="E447" s="53" t="s">
        <v>1815</v>
      </c>
      <c r="F447" s="53" t="s">
        <v>234</v>
      </c>
      <c r="G447" s="53" t="s">
        <v>234</v>
      </c>
      <c r="H447" s="53" t="s">
        <v>234</v>
      </c>
      <c r="I447" t="str">
        <f>VLOOKUP(B447,CSP!$A$2:$B$795,2,FALSE)</f>
        <v>Eu158</v>
      </c>
      <c r="J447" s="52" t="s">
        <v>67</v>
      </c>
      <c r="K447">
        <v>158</v>
      </c>
      <c r="M447" t="str">
        <f t="shared" si="9"/>
        <v>158Eu</v>
      </c>
      <c r="N447" t="s">
        <v>1107</v>
      </c>
    </row>
    <row r="448" spans="1:14">
      <c r="A448" s="52" t="s">
        <v>1108</v>
      </c>
      <c r="B448" s="52" t="s">
        <v>1109</v>
      </c>
      <c r="C448" s="53">
        <f>1*10^5</f>
        <v>100000</v>
      </c>
      <c r="D448" s="53" t="s">
        <v>1815</v>
      </c>
      <c r="E448" s="53" t="s">
        <v>1815</v>
      </c>
      <c r="F448" s="53" t="s">
        <v>234</v>
      </c>
      <c r="G448" s="53" t="s">
        <v>234</v>
      </c>
      <c r="H448" s="53" t="s">
        <v>234</v>
      </c>
      <c r="I448" t="str">
        <f>VLOOKUP(B448,CSP!$A$2:$B$795,2,FALSE)</f>
        <v>Gd145</v>
      </c>
      <c r="J448" s="52" t="s">
        <v>68</v>
      </c>
      <c r="K448">
        <v>145</v>
      </c>
      <c r="M448" t="str">
        <f t="shared" si="9"/>
        <v>145Gd</v>
      </c>
      <c r="N448" t="s">
        <v>1109</v>
      </c>
    </row>
    <row r="449" spans="1:14">
      <c r="A449" s="52" t="s">
        <v>1110</v>
      </c>
      <c r="B449" s="52" t="s">
        <v>1111</v>
      </c>
      <c r="C449" s="53">
        <f>1*10^6</f>
        <v>1000000</v>
      </c>
      <c r="D449" s="53" t="s">
        <v>1815</v>
      </c>
      <c r="E449" s="53" t="s">
        <v>1815</v>
      </c>
      <c r="F449" s="53">
        <f>3*10^10</f>
        <v>30000000000</v>
      </c>
      <c r="G449" s="53">
        <f>3*10^11</f>
        <v>300000000000</v>
      </c>
      <c r="H449" s="53">
        <f>3*10^13</f>
        <v>30000000000000</v>
      </c>
      <c r="I449" t="str">
        <f>VLOOKUP(B449,CSP!$A$2:$B$795,2,FALSE)</f>
        <v>Gd146</v>
      </c>
      <c r="J449" s="52" t="s">
        <v>68</v>
      </c>
      <c r="K449">
        <v>146</v>
      </c>
      <c r="M449" t="str">
        <f t="shared" si="9"/>
        <v>146Gd</v>
      </c>
      <c r="N449" t="s">
        <v>1111</v>
      </c>
    </row>
    <row r="450" spans="1:14">
      <c r="A450" s="52" t="s">
        <v>1112</v>
      </c>
      <c r="B450" s="52" t="s">
        <v>1113</v>
      </c>
      <c r="C450" s="53">
        <f>1*10^6</f>
        <v>1000000</v>
      </c>
      <c r="D450" s="53" t="s">
        <v>1815</v>
      </c>
      <c r="E450" s="53" t="s">
        <v>1815</v>
      </c>
      <c r="F450" s="53" t="s">
        <v>234</v>
      </c>
      <c r="G450" s="53" t="s">
        <v>234</v>
      </c>
      <c r="H450" s="53" t="s">
        <v>234</v>
      </c>
      <c r="I450" t="str">
        <f>VLOOKUP(B450,CSP!$A$2:$B$795,2,FALSE)</f>
        <v>Gd147</v>
      </c>
      <c r="J450" s="52" t="s">
        <v>68</v>
      </c>
      <c r="K450">
        <v>147</v>
      </c>
      <c r="M450" t="str">
        <f t="shared" si="9"/>
        <v>147Gd</v>
      </c>
      <c r="N450" t="s">
        <v>1113</v>
      </c>
    </row>
    <row r="451" spans="1:14">
      <c r="A451" s="52" t="s">
        <v>1114</v>
      </c>
      <c r="B451" s="52" t="s">
        <v>1115</v>
      </c>
      <c r="C451" s="53">
        <f>1*10^4</f>
        <v>10000</v>
      </c>
      <c r="D451" s="53" t="s">
        <v>1815</v>
      </c>
      <c r="E451" s="53" t="s">
        <v>1815</v>
      </c>
      <c r="F451" s="53">
        <f>4*10^11</f>
        <v>400000000000</v>
      </c>
      <c r="G451" s="53">
        <f>4*10^12</f>
        <v>4000000000000</v>
      </c>
      <c r="H451" s="53">
        <f>4*10^14</f>
        <v>400000000000000</v>
      </c>
      <c r="I451" t="str">
        <f>VLOOKUP(B451,CSP!$A$2:$B$795,2,FALSE)</f>
        <v>Gd148</v>
      </c>
      <c r="J451" s="52" t="s">
        <v>68</v>
      </c>
      <c r="K451">
        <v>148</v>
      </c>
      <c r="M451" t="str">
        <f t="shared" si="9"/>
        <v>148Gd</v>
      </c>
      <c r="N451" t="s">
        <v>1115</v>
      </c>
    </row>
    <row r="452" spans="1:14">
      <c r="A452" s="52" t="s">
        <v>1116</v>
      </c>
      <c r="B452" s="52" t="s">
        <v>1117</v>
      </c>
      <c r="C452" s="53">
        <f>1*10^6</f>
        <v>1000000</v>
      </c>
      <c r="D452" s="53" t="s">
        <v>1815</v>
      </c>
      <c r="E452" s="53" t="s">
        <v>1815</v>
      </c>
      <c r="F452" s="53" t="s">
        <v>234</v>
      </c>
      <c r="G452" s="53" t="s">
        <v>234</v>
      </c>
      <c r="H452" s="53" t="s">
        <v>234</v>
      </c>
      <c r="I452" t="str">
        <f>VLOOKUP(B452,CSP!$A$2:$B$795,2,FALSE)</f>
        <v>Gd149</v>
      </c>
      <c r="J452" s="52" t="s">
        <v>68</v>
      </c>
      <c r="K452">
        <v>149</v>
      </c>
      <c r="M452" t="str">
        <f t="shared" si="9"/>
        <v>149Gd</v>
      </c>
      <c r="N452" t="s">
        <v>1117</v>
      </c>
    </row>
    <row r="453" spans="1:14">
      <c r="A453" s="52" t="s">
        <v>1118</v>
      </c>
      <c r="B453" s="52" t="s">
        <v>1119</v>
      </c>
      <c r="C453" s="53">
        <f>1*10^7</f>
        <v>10000000</v>
      </c>
      <c r="D453" s="53" t="s">
        <v>1815</v>
      </c>
      <c r="E453" s="53" t="s">
        <v>1815</v>
      </c>
      <c r="F453" s="53" t="s">
        <v>234</v>
      </c>
      <c r="G453" s="53" t="s">
        <v>234</v>
      </c>
      <c r="H453" s="53" t="s">
        <v>234</v>
      </c>
      <c r="I453" t="str">
        <f>VLOOKUP(B453,CSP!$A$2:$B$795,2,FALSE)</f>
        <v>Gd151</v>
      </c>
      <c r="J453" s="52" t="s">
        <v>68</v>
      </c>
      <c r="K453">
        <v>151</v>
      </c>
      <c r="M453" t="str">
        <f t="shared" si="9"/>
        <v>151Gd</v>
      </c>
      <c r="N453" t="s">
        <v>1119</v>
      </c>
    </row>
    <row r="454" spans="1:14">
      <c r="A454" s="52" t="s">
        <v>1120</v>
      </c>
      <c r="B454" s="52" t="s">
        <v>1121</v>
      </c>
      <c r="C454" s="53">
        <f>1*10^4</f>
        <v>10000</v>
      </c>
      <c r="D454" s="53" t="s">
        <v>1815</v>
      </c>
      <c r="E454" s="53" t="s">
        <v>1815</v>
      </c>
      <c r="F454" s="53" t="s">
        <v>234</v>
      </c>
      <c r="G454" s="53" t="s">
        <v>234</v>
      </c>
      <c r="H454" s="53" t="s">
        <v>234</v>
      </c>
      <c r="I454" t="str">
        <f>VLOOKUP(B454,CSP!$A$2:$B$795,2,FALSE)</f>
        <v>Gd152</v>
      </c>
      <c r="J454" s="52" t="s">
        <v>68</v>
      </c>
      <c r="K454">
        <v>152</v>
      </c>
      <c r="M454" t="str">
        <f t="shared" si="9"/>
        <v>152Gd</v>
      </c>
      <c r="N454" t="s">
        <v>1121</v>
      </c>
    </row>
    <row r="455" spans="1:14">
      <c r="A455" s="52" t="s">
        <v>1122</v>
      </c>
      <c r="B455" s="52" t="s">
        <v>1123</v>
      </c>
      <c r="C455" s="53">
        <f>1*10^7</f>
        <v>10000000</v>
      </c>
      <c r="D455" s="53">
        <v>10</v>
      </c>
      <c r="E455" s="53">
        <f>1*10^2</f>
        <v>100</v>
      </c>
      <c r="F455" s="53">
        <f>1*10^12</f>
        <v>1000000000000</v>
      </c>
      <c r="G455" s="53">
        <f>1*10^13</f>
        <v>10000000000000</v>
      </c>
      <c r="H455" s="53">
        <f>1*10^15</f>
        <v>1000000000000000</v>
      </c>
      <c r="I455" t="str">
        <f>VLOOKUP(B455,CSP!$A$2:$B$795,2,FALSE)</f>
        <v>Gd153</v>
      </c>
      <c r="J455" s="52" t="s">
        <v>68</v>
      </c>
      <c r="K455">
        <v>153</v>
      </c>
      <c r="M455" t="str">
        <f t="shared" si="9"/>
        <v>153Gd</v>
      </c>
      <c r="N455" t="s">
        <v>1123</v>
      </c>
    </row>
    <row r="456" spans="1:14">
      <c r="A456" s="52" t="s">
        <v>1124</v>
      </c>
      <c r="B456" s="52" t="s">
        <v>1125</v>
      </c>
      <c r="C456" s="53">
        <f>1*10^6</f>
        <v>1000000</v>
      </c>
      <c r="D456" s="53">
        <v>100</v>
      </c>
      <c r="E456" s="53">
        <f>1*10^3</f>
        <v>1000</v>
      </c>
      <c r="F456" s="53">
        <f>2*10^12</f>
        <v>2000000000000</v>
      </c>
      <c r="G456" s="53">
        <f>2*10^13</f>
        <v>20000000000000</v>
      </c>
      <c r="H456" s="53">
        <f>2*10^15</f>
        <v>2000000000000000</v>
      </c>
      <c r="I456" t="str">
        <f>VLOOKUP(B456,CSP!$A$2:$B$795,2,FALSE)</f>
        <v>Gd159</v>
      </c>
      <c r="J456" s="52" t="s">
        <v>68</v>
      </c>
      <c r="K456">
        <v>159</v>
      </c>
      <c r="M456" t="str">
        <f t="shared" ref="M456:M519" si="11">IF(L456="",CONCATENATE(K456,J456),CONCATENATE(K456,J456," ",L456))</f>
        <v>159Gd</v>
      </c>
      <c r="N456" t="s">
        <v>1125</v>
      </c>
    </row>
    <row r="457" spans="1:14">
      <c r="A457" s="52" t="s">
        <v>1126</v>
      </c>
      <c r="B457" s="52" t="s">
        <v>1127</v>
      </c>
      <c r="C457" s="53">
        <f>1*10^6</f>
        <v>1000000</v>
      </c>
      <c r="D457" s="53" t="s">
        <v>1815</v>
      </c>
      <c r="E457" s="53" t="s">
        <v>1815</v>
      </c>
      <c r="F457" s="53" t="s">
        <v>234</v>
      </c>
      <c r="G457" s="53" t="s">
        <v>234</v>
      </c>
      <c r="H457" s="53" t="s">
        <v>234</v>
      </c>
      <c r="I457" t="str">
        <f>VLOOKUP(B457,CSP!$A$2:$B$795,2,FALSE)</f>
        <v>Tb147</v>
      </c>
      <c r="J457" s="52" t="s">
        <v>69</v>
      </c>
      <c r="K457">
        <v>147</v>
      </c>
      <c r="M457" t="str">
        <f t="shared" si="11"/>
        <v>147Tb</v>
      </c>
      <c r="N457" t="s">
        <v>1127</v>
      </c>
    </row>
    <row r="458" spans="1:14">
      <c r="A458" s="52" t="s">
        <v>1128</v>
      </c>
      <c r="B458" s="52" t="s">
        <v>1129</v>
      </c>
      <c r="C458" s="53">
        <f>1*10^6</f>
        <v>1000000</v>
      </c>
      <c r="D458" s="53" t="s">
        <v>1815</v>
      </c>
      <c r="E458" s="53" t="s">
        <v>1815</v>
      </c>
      <c r="F458" s="53" t="s">
        <v>234</v>
      </c>
      <c r="G458" s="53" t="s">
        <v>234</v>
      </c>
      <c r="H458" s="53" t="s">
        <v>234</v>
      </c>
      <c r="I458" t="str">
        <f>VLOOKUP(B458,CSP!$A$2:$B$795,2,FALSE)</f>
        <v>Tb149</v>
      </c>
      <c r="J458" s="52" t="s">
        <v>69</v>
      </c>
      <c r="K458">
        <v>149</v>
      </c>
      <c r="M458" t="str">
        <f t="shared" si="11"/>
        <v>149Tb</v>
      </c>
      <c r="N458" t="s">
        <v>1129</v>
      </c>
    </row>
    <row r="459" spans="1:14">
      <c r="A459" s="52" t="s">
        <v>1130</v>
      </c>
      <c r="B459" s="52" t="s">
        <v>1131</v>
      </c>
      <c r="C459" s="53">
        <f>1*10^6</f>
        <v>1000000</v>
      </c>
      <c r="D459" s="53" t="s">
        <v>1815</v>
      </c>
      <c r="E459" s="53" t="s">
        <v>1815</v>
      </c>
      <c r="F459" s="53" t="s">
        <v>234</v>
      </c>
      <c r="G459" s="53" t="s">
        <v>234</v>
      </c>
      <c r="H459" s="53" t="s">
        <v>234</v>
      </c>
      <c r="I459" t="str">
        <f>VLOOKUP(B459,CSP!$A$2:$B$795,2,FALSE)</f>
        <v>Tb150</v>
      </c>
      <c r="J459" s="52" t="s">
        <v>69</v>
      </c>
      <c r="K459">
        <v>150</v>
      </c>
      <c r="M459" t="str">
        <f t="shared" si="11"/>
        <v>150Tb</v>
      </c>
      <c r="N459" t="s">
        <v>1131</v>
      </c>
    </row>
    <row r="460" spans="1:14">
      <c r="A460" s="52" t="s">
        <v>1132</v>
      </c>
      <c r="B460" s="52" t="s">
        <v>1133</v>
      </c>
      <c r="C460" s="53">
        <f>1*10^6</f>
        <v>1000000</v>
      </c>
      <c r="D460" s="53" t="s">
        <v>1815</v>
      </c>
      <c r="E460" s="53" t="s">
        <v>1815</v>
      </c>
      <c r="F460" s="53" t="s">
        <v>234</v>
      </c>
      <c r="G460" s="53" t="s">
        <v>234</v>
      </c>
      <c r="H460" s="53" t="s">
        <v>234</v>
      </c>
      <c r="I460" t="str">
        <f>VLOOKUP(B460,CSP!$A$2:$B$795,2,FALSE)</f>
        <v>Tb151</v>
      </c>
      <c r="J460" s="52" t="s">
        <v>69</v>
      </c>
      <c r="K460">
        <v>151</v>
      </c>
      <c r="M460" t="str">
        <f t="shared" si="11"/>
        <v>151Tb</v>
      </c>
      <c r="N460" t="s">
        <v>1133</v>
      </c>
    </row>
    <row r="461" spans="1:14">
      <c r="A461" s="52" t="s">
        <v>1134</v>
      </c>
      <c r="B461" s="52" t="s">
        <v>1135</v>
      </c>
      <c r="C461" s="53">
        <f>1*10^7</f>
        <v>10000000</v>
      </c>
      <c r="D461" s="53" t="s">
        <v>1815</v>
      </c>
      <c r="E461" s="53" t="s">
        <v>1815</v>
      </c>
      <c r="F461" s="53" t="s">
        <v>234</v>
      </c>
      <c r="G461" s="53" t="s">
        <v>234</v>
      </c>
      <c r="H461" s="53" t="s">
        <v>234</v>
      </c>
      <c r="I461" t="str">
        <f>VLOOKUP(B461,CSP!$A$2:$B$795,2,FALSE)</f>
        <v>Tb153</v>
      </c>
      <c r="J461" s="52" t="s">
        <v>69</v>
      </c>
      <c r="K461">
        <v>153</v>
      </c>
      <c r="M461" t="str">
        <f t="shared" si="11"/>
        <v>153Tb</v>
      </c>
      <c r="N461" t="s">
        <v>1135</v>
      </c>
    </row>
    <row r="462" spans="1:14">
      <c r="A462" s="52" t="s">
        <v>1136</v>
      </c>
      <c r="B462" s="52" t="s">
        <v>1137</v>
      </c>
      <c r="C462" s="53">
        <f>1*10^6</f>
        <v>1000000</v>
      </c>
      <c r="D462" s="53" t="s">
        <v>1815</v>
      </c>
      <c r="E462" s="53" t="s">
        <v>1815</v>
      </c>
      <c r="F462" s="53" t="s">
        <v>234</v>
      </c>
      <c r="G462" s="53" t="s">
        <v>234</v>
      </c>
      <c r="H462" s="53" t="s">
        <v>234</v>
      </c>
      <c r="I462" t="str">
        <f>VLOOKUP(B462,CSP!$A$2:$B$795,2,FALSE)</f>
        <v>Tb154</v>
      </c>
      <c r="J462" s="52" t="s">
        <v>69</v>
      </c>
      <c r="K462">
        <v>154</v>
      </c>
      <c r="M462" t="str">
        <f t="shared" si="11"/>
        <v>154Tb</v>
      </c>
      <c r="N462" t="s">
        <v>1137</v>
      </c>
    </row>
    <row r="463" spans="1:14">
      <c r="A463" s="52" t="s">
        <v>1138</v>
      </c>
      <c r="B463" s="52" t="s">
        <v>1139</v>
      </c>
      <c r="C463" s="53">
        <f>1*10^7</f>
        <v>10000000</v>
      </c>
      <c r="D463" s="53" t="s">
        <v>1815</v>
      </c>
      <c r="E463" s="53" t="s">
        <v>1815</v>
      </c>
      <c r="F463" s="53" t="s">
        <v>234</v>
      </c>
      <c r="G463" s="53" t="s">
        <v>234</v>
      </c>
      <c r="H463" s="53" t="s">
        <v>234</v>
      </c>
      <c r="I463" t="str">
        <f>VLOOKUP(B463,CSP!$A$2:$B$795,2,FALSE)</f>
        <v>Tb155</v>
      </c>
      <c r="J463" s="52" t="s">
        <v>69</v>
      </c>
      <c r="K463">
        <v>155</v>
      </c>
      <c r="M463" t="str">
        <f t="shared" si="11"/>
        <v>155Tb</v>
      </c>
      <c r="N463" t="s">
        <v>1139</v>
      </c>
    </row>
    <row r="464" spans="1:14">
      <c r="A464" s="52" t="s">
        <v>1140</v>
      </c>
      <c r="B464" s="52" t="s">
        <v>1141</v>
      </c>
      <c r="C464" s="53">
        <f>1*10^6</f>
        <v>1000000</v>
      </c>
      <c r="D464" s="53" t="s">
        <v>1815</v>
      </c>
      <c r="E464" s="53" t="s">
        <v>1815</v>
      </c>
      <c r="F464" s="53" t="s">
        <v>234</v>
      </c>
      <c r="G464" s="53" t="s">
        <v>234</v>
      </c>
      <c r="H464" s="53" t="s">
        <v>234</v>
      </c>
      <c r="I464" t="str">
        <f>VLOOKUP(B464,CSP!$A$2:$B$795,2,FALSE)</f>
        <v>Tb156</v>
      </c>
      <c r="J464" s="52" t="s">
        <v>69</v>
      </c>
      <c r="K464">
        <v>156</v>
      </c>
      <c r="M464" t="str">
        <f t="shared" si="11"/>
        <v>156Tb</v>
      </c>
      <c r="N464" t="s">
        <v>1141</v>
      </c>
    </row>
    <row r="465" spans="1:14" ht="38.25">
      <c r="A465" s="52" t="s">
        <v>1838</v>
      </c>
      <c r="B465" s="52" t="s">
        <v>1143</v>
      </c>
      <c r="C465" s="53">
        <f>1*10^7</f>
        <v>10000000</v>
      </c>
      <c r="D465" s="53" t="s">
        <v>1815</v>
      </c>
      <c r="E465" s="53" t="s">
        <v>1815</v>
      </c>
      <c r="F465" s="53" t="s">
        <v>234</v>
      </c>
      <c r="G465" s="53" t="s">
        <v>234</v>
      </c>
      <c r="H465" s="53" t="s">
        <v>234</v>
      </c>
      <c r="I465" t="str">
        <f>VLOOKUP(B465,CSP!$A$2:$B$795,2,FALSE)</f>
        <v>Tb156 m (1)</v>
      </c>
      <c r="J465" s="52" t="s">
        <v>69</v>
      </c>
      <c r="K465">
        <v>156</v>
      </c>
      <c r="L465" s="60" t="s">
        <v>1144</v>
      </c>
      <c r="M465" t="str">
        <f t="shared" si="11"/>
        <v>156Tb m (1)</v>
      </c>
      <c r="N465" t="s">
        <v>1143</v>
      </c>
    </row>
    <row r="466" spans="1:14" ht="25.5">
      <c r="A466" s="52" t="s">
        <v>1839</v>
      </c>
      <c r="B466" s="52" t="s">
        <v>1146</v>
      </c>
      <c r="C466" s="53">
        <f>1*10^7</f>
        <v>10000000</v>
      </c>
      <c r="D466" s="53" t="s">
        <v>1815</v>
      </c>
      <c r="E466" s="53" t="s">
        <v>1815</v>
      </c>
      <c r="F466" s="53" t="s">
        <v>234</v>
      </c>
      <c r="G466" s="53" t="s">
        <v>234</v>
      </c>
      <c r="H466" s="53" t="s">
        <v>234</v>
      </c>
      <c r="I466" t="str">
        <f>VLOOKUP(B466,CSP!$A$2:$B$795,2,FALSE)</f>
        <v>Tb156 m (2)</v>
      </c>
      <c r="J466" s="52" t="s">
        <v>69</v>
      </c>
      <c r="K466">
        <v>156</v>
      </c>
      <c r="L466" s="60" t="s">
        <v>1147</v>
      </c>
      <c r="M466" t="str">
        <f t="shared" si="11"/>
        <v>156Tb m (2)</v>
      </c>
      <c r="N466" t="s">
        <v>1146</v>
      </c>
    </row>
    <row r="467" spans="1:14">
      <c r="A467" s="52" t="s">
        <v>1148</v>
      </c>
      <c r="B467" s="52" t="s">
        <v>1149</v>
      </c>
      <c r="C467" s="53">
        <f>1*10^7</f>
        <v>10000000</v>
      </c>
      <c r="D467" s="53" t="s">
        <v>1815</v>
      </c>
      <c r="E467" s="53" t="s">
        <v>1815</v>
      </c>
      <c r="F467" s="53">
        <f>1*10^14</f>
        <v>100000000000000</v>
      </c>
      <c r="G467" s="53">
        <f>1*10^15</f>
        <v>1000000000000000</v>
      </c>
      <c r="H467" s="53">
        <f>1*10^17</f>
        <v>1E+17</v>
      </c>
      <c r="I467" t="str">
        <f>VLOOKUP(B467,CSP!$A$2:$B$795,2,FALSE)</f>
        <v>Tb157</v>
      </c>
      <c r="J467" s="52" t="s">
        <v>69</v>
      </c>
      <c r="K467">
        <v>157</v>
      </c>
      <c r="M467" t="str">
        <f t="shared" si="11"/>
        <v>157Tb</v>
      </c>
      <c r="N467" t="s">
        <v>1149</v>
      </c>
    </row>
    <row r="468" spans="1:14">
      <c r="A468" s="52" t="s">
        <v>1150</v>
      </c>
      <c r="B468" s="52" t="s">
        <v>1151</v>
      </c>
      <c r="C468" s="53">
        <f>1*10^6</f>
        <v>1000000</v>
      </c>
      <c r="D468" s="53" t="s">
        <v>1815</v>
      </c>
      <c r="E468" s="53" t="s">
        <v>1815</v>
      </c>
      <c r="F468" s="53">
        <f>9*10^10</f>
        <v>90000000000</v>
      </c>
      <c r="G468" s="53">
        <f>9*10^11</f>
        <v>900000000000</v>
      </c>
      <c r="H468" s="53">
        <f>9*10^13</f>
        <v>90000000000000</v>
      </c>
      <c r="I468" t="str">
        <f>VLOOKUP(B468,CSP!$A$2:$B$795,2,FALSE)</f>
        <v>Tb158</v>
      </c>
      <c r="J468" s="52" t="s">
        <v>69</v>
      </c>
      <c r="K468">
        <v>158</v>
      </c>
      <c r="M468" t="str">
        <f t="shared" si="11"/>
        <v>158Tb</v>
      </c>
      <c r="N468" t="s">
        <v>1151</v>
      </c>
    </row>
    <row r="469" spans="1:14">
      <c r="A469" s="52" t="s">
        <v>1152</v>
      </c>
      <c r="B469" s="52" t="s">
        <v>1153</v>
      </c>
      <c r="C469" s="53">
        <f>1*10^6</f>
        <v>1000000</v>
      </c>
      <c r="D469" s="53">
        <v>1</v>
      </c>
      <c r="E469" s="53">
        <f>1*10^1</f>
        <v>10</v>
      </c>
      <c r="F469" s="53">
        <f>6*10^10</f>
        <v>60000000000</v>
      </c>
      <c r="G469" s="53">
        <f>6*10^11</f>
        <v>600000000000</v>
      </c>
      <c r="H469" s="53">
        <f>6*10^13</f>
        <v>60000000000000</v>
      </c>
      <c r="I469" t="str">
        <f>VLOOKUP(B469,CSP!$A$2:$B$795,2,FALSE)</f>
        <v>Tb160</v>
      </c>
      <c r="J469" s="52" t="s">
        <v>69</v>
      </c>
      <c r="K469">
        <v>160</v>
      </c>
      <c r="M469" t="str">
        <f t="shared" si="11"/>
        <v>160Tb</v>
      </c>
      <c r="N469" t="s">
        <v>1153</v>
      </c>
    </row>
    <row r="470" spans="1:14">
      <c r="A470" s="52" t="s">
        <v>1154</v>
      </c>
      <c r="B470" s="52" t="s">
        <v>1155</v>
      </c>
      <c r="C470" s="53">
        <f>1*10^6</f>
        <v>1000000</v>
      </c>
      <c r="D470" s="53" t="s">
        <v>1815</v>
      </c>
      <c r="E470" s="53" t="s">
        <v>1815</v>
      </c>
      <c r="F470" s="53" t="s">
        <v>234</v>
      </c>
      <c r="G470" s="53" t="s">
        <v>234</v>
      </c>
      <c r="H470" s="53" t="s">
        <v>234</v>
      </c>
      <c r="I470" t="str">
        <f>VLOOKUP(B470,CSP!$A$2:$B$795,2,FALSE)</f>
        <v>Tb161</v>
      </c>
      <c r="J470" s="52" t="s">
        <v>69</v>
      </c>
      <c r="K470">
        <v>161</v>
      </c>
      <c r="M470" t="str">
        <f t="shared" si="11"/>
        <v>161Tb</v>
      </c>
      <c r="N470" t="s">
        <v>1155</v>
      </c>
    </row>
    <row r="471" spans="1:14">
      <c r="A471" s="52" t="s">
        <v>1156</v>
      </c>
      <c r="B471" s="52" t="s">
        <v>1157</v>
      </c>
      <c r="C471" s="53">
        <f>1*10^6</f>
        <v>1000000</v>
      </c>
      <c r="D471" s="53" t="s">
        <v>1815</v>
      </c>
      <c r="E471" s="53" t="s">
        <v>1815</v>
      </c>
      <c r="F471" s="53" t="s">
        <v>234</v>
      </c>
      <c r="G471" s="53" t="s">
        <v>234</v>
      </c>
      <c r="H471" s="53" t="s">
        <v>234</v>
      </c>
      <c r="I471" t="str">
        <f>VLOOKUP(B471,CSP!$A$2:$B$795,2,FALSE)</f>
        <v>Dy155</v>
      </c>
      <c r="J471" s="52" t="s">
        <v>70</v>
      </c>
      <c r="K471">
        <v>155</v>
      </c>
      <c r="M471" t="str">
        <f t="shared" si="11"/>
        <v>155Dy</v>
      </c>
      <c r="N471" t="s">
        <v>1157</v>
      </c>
    </row>
    <row r="472" spans="1:14">
      <c r="A472" s="52" t="s">
        <v>1158</v>
      </c>
      <c r="B472" s="52" t="s">
        <v>1159</v>
      </c>
      <c r="C472" s="53">
        <f>1*10^6</f>
        <v>1000000</v>
      </c>
      <c r="D472" s="53" t="s">
        <v>1815</v>
      </c>
      <c r="E472" s="53" t="s">
        <v>1815</v>
      </c>
      <c r="F472" s="53" t="s">
        <v>234</v>
      </c>
      <c r="G472" s="53" t="s">
        <v>234</v>
      </c>
      <c r="H472" s="53" t="s">
        <v>234</v>
      </c>
      <c r="I472" t="str">
        <f>VLOOKUP(B472,CSP!$A$2:$B$795,2,FALSE)</f>
        <v>Dy157</v>
      </c>
      <c r="J472" s="52" t="s">
        <v>70</v>
      </c>
      <c r="K472">
        <v>157</v>
      </c>
      <c r="M472" t="str">
        <f t="shared" si="11"/>
        <v>157Dy</v>
      </c>
      <c r="N472" t="s">
        <v>1159</v>
      </c>
    </row>
    <row r="473" spans="1:14">
      <c r="A473" s="52" t="s">
        <v>1160</v>
      </c>
      <c r="B473" s="52" t="s">
        <v>1161</v>
      </c>
      <c r="C473" s="53">
        <f>1*10^7</f>
        <v>10000000</v>
      </c>
      <c r="D473" s="53" t="s">
        <v>1815</v>
      </c>
      <c r="E473" s="53" t="s">
        <v>1815</v>
      </c>
      <c r="F473" s="53">
        <f>6*10^12</f>
        <v>6000000000000</v>
      </c>
      <c r="G473" s="53">
        <f>6*10^13</f>
        <v>60000000000000</v>
      </c>
      <c r="H473" s="53">
        <f>6*10^15</f>
        <v>6000000000000000</v>
      </c>
      <c r="I473" t="str">
        <f>VLOOKUP(B473,CSP!$A$2:$B$795,2,FALSE)</f>
        <v>Dy159</v>
      </c>
      <c r="J473" s="52" t="s">
        <v>70</v>
      </c>
      <c r="K473">
        <v>159</v>
      </c>
      <c r="M473" t="str">
        <f t="shared" si="11"/>
        <v>159Dy</v>
      </c>
      <c r="N473" t="s">
        <v>1161</v>
      </c>
    </row>
    <row r="474" spans="1:14">
      <c r="A474" s="52" t="s">
        <v>1162</v>
      </c>
      <c r="B474" s="52" t="s">
        <v>1163</v>
      </c>
      <c r="C474" s="53">
        <f>1*10^6</f>
        <v>1000000</v>
      </c>
      <c r="D474" s="53">
        <v>1000</v>
      </c>
      <c r="E474" s="53">
        <f>1*10^3</f>
        <v>1000</v>
      </c>
      <c r="F474" s="53">
        <f>3*10^12</f>
        <v>3000000000000</v>
      </c>
      <c r="G474" s="53">
        <f>3*10^13</f>
        <v>30000000000000</v>
      </c>
      <c r="H474" s="53">
        <f>3*10^15</f>
        <v>3000000000000000</v>
      </c>
      <c r="I474" t="str">
        <f>VLOOKUP(B474,CSP!$A$2:$B$795,2,FALSE)</f>
        <v>Dy165</v>
      </c>
      <c r="J474" s="52" t="s">
        <v>70</v>
      </c>
      <c r="K474">
        <v>165</v>
      </c>
      <c r="M474" t="str">
        <f t="shared" si="11"/>
        <v>165Dy</v>
      </c>
      <c r="N474" t="s">
        <v>1163</v>
      </c>
    </row>
    <row r="475" spans="1:14">
      <c r="A475" s="52" t="s">
        <v>1164</v>
      </c>
      <c r="B475" s="52" t="s">
        <v>1165</v>
      </c>
      <c r="C475" s="53">
        <f>1*10^6</f>
        <v>1000000</v>
      </c>
      <c r="D475" s="53">
        <v>100</v>
      </c>
      <c r="E475" s="53">
        <f>1*10^3</f>
        <v>1000</v>
      </c>
      <c r="F475" s="53">
        <f>1*10^12</f>
        <v>1000000000000</v>
      </c>
      <c r="G475" s="53">
        <f>1*10^13</f>
        <v>10000000000000</v>
      </c>
      <c r="H475" s="53">
        <f>1*10^15</f>
        <v>1000000000000000</v>
      </c>
      <c r="I475" t="str">
        <f>VLOOKUP(B475,CSP!$A$2:$B$795,2,FALSE)</f>
        <v>Dy166</v>
      </c>
      <c r="J475" s="52" t="s">
        <v>70</v>
      </c>
      <c r="K475">
        <v>166</v>
      </c>
      <c r="M475" t="str">
        <f t="shared" si="11"/>
        <v>166Dy</v>
      </c>
      <c r="N475" t="s">
        <v>1165</v>
      </c>
    </row>
    <row r="476" spans="1:14">
      <c r="A476" s="52" t="s">
        <v>1166</v>
      </c>
      <c r="B476" s="52" t="s">
        <v>1167</v>
      </c>
      <c r="C476" s="53">
        <f>1*10^6</f>
        <v>1000000</v>
      </c>
      <c r="D476" s="53" t="s">
        <v>1815</v>
      </c>
      <c r="E476" s="53" t="s">
        <v>1815</v>
      </c>
      <c r="F476" s="53" t="s">
        <v>234</v>
      </c>
      <c r="G476" s="53" t="s">
        <v>234</v>
      </c>
      <c r="H476" s="53" t="s">
        <v>234</v>
      </c>
      <c r="I476" t="str">
        <f>VLOOKUP(B476,CSP!$A$2:$B$795,2,FALSE)</f>
        <v>Ho155</v>
      </c>
      <c r="J476" s="52" t="s">
        <v>71</v>
      </c>
      <c r="K476">
        <v>155</v>
      </c>
      <c r="M476" t="str">
        <f t="shared" si="11"/>
        <v>155Ho</v>
      </c>
      <c r="N476" t="s">
        <v>1167</v>
      </c>
    </row>
    <row r="477" spans="1:14">
      <c r="A477" s="52" t="s">
        <v>1168</v>
      </c>
      <c r="B477" s="52" t="s">
        <v>1169</v>
      </c>
      <c r="C477" s="53">
        <f>1*10^6</f>
        <v>1000000</v>
      </c>
      <c r="D477" s="53" t="s">
        <v>1815</v>
      </c>
      <c r="E477" s="53" t="s">
        <v>1815</v>
      </c>
      <c r="F477" s="53" t="s">
        <v>234</v>
      </c>
      <c r="G477" s="53" t="s">
        <v>234</v>
      </c>
      <c r="H477" s="53" t="s">
        <v>234</v>
      </c>
      <c r="I477" t="str">
        <f>VLOOKUP(B477,CSP!$A$2:$B$795,2,FALSE)</f>
        <v>Ho157</v>
      </c>
      <c r="J477" s="52" t="s">
        <v>71</v>
      </c>
      <c r="K477">
        <v>157</v>
      </c>
      <c r="M477" t="str">
        <f t="shared" si="11"/>
        <v>157Ho</v>
      </c>
      <c r="N477" t="s">
        <v>1169</v>
      </c>
    </row>
    <row r="478" spans="1:14">
      <c r="A478" s="52" t="s">
        <v>1170</v>
      </c>
      <c r="B478" s="52" t="s">
        <v>1171</v>
      </c>
      <c r="C478" s="53">
        <f>1*10^6</f>
        <v>1000000</v>
      </c>
      <c r="D478" s="53" t="s">
        <v>1815</v>
      </c>
      <c r="E478" s="53" t="s">
        <v>1815</v>
      </c>
      <c r="F478" s="53" t="s">
        <v>234</v>
      </c>
      <c r="G478" s="53" t="s">
        <v>234</v>
      </c>
      <c r="H478" s="53" t="s">
        <v>234</v>
      </c>
      <c r="I478" t="str">
        <f>VLOOKUP(B478,CSP!$A$2:$B$795,2,FALSE)</f>
        <v>Ho159</v>
      </c>
      <c r="J478" s="52" t="s">
        <v>71</v>
      </c>
      <c r="K478">
        <v>159</v>
      </c>
      <c r="M478" t="str">
        <f t="shared" si="11"/>
        <v>159Ho</v>
      </c>
      <c r="N478" t="s">
        <v>1171</v>
      </c>
    </row>
    <row r="479" spans="1:14">
      <c r="A479" s="52" t="s">
        <v>1172</v>
      </c>
      <c r="B479" s="52" t="s">
        <v>1173</v>
      </c>
      <c r="C479" s="53">
        <f>1*10^7</f>
        <v>10000000</v>
      </c>
      <c r="D479" s="53" t="s">
        <v>1815</v>
      </c>
      <c r="E479" s="53" t="s">
        <v>1815</v>
      </c>
      <c r="F479" s="53" t="s">
        <v>234</v>
      </c>
      <c r="G479" s="53" t="s">
        <v>234</v>
      </c>
      <c r="H479" s="53" t="s">
        <v>234</v>
      </c>
      <c r="I479" t="str">
        <f>VLOOKUP(B479,CSP!$A$2:$B$795,2,FALSE)</f>
        <v>Ho161</v>
      </c>
      <c r="J479" s="52" t="s">
        <v>71</v>
      </c>
      <c r="K479">
        <v>161</v>
      </c>
      <c r="M479" t="str">
        <f t="shared" si="11"/>
        <v>161Ho</v>
      </c>
      <c r="N479" t="s">
        <v>1173</v>
      </c>
    </row>
    <row r="480" spans="1:14">
      <c r="A480" s="52" t="s">
        <v>1174</v>
      </c>
      <c r="B480" s="52" t="s">
        <v>1175</v>
      </c>
      <c r="C480" s="53">
        <f>1*10^7</f>
        <v>10000000</v>
      </c>
      <c r="D480" s="53" t="s">
        <v>1815</v>
      </c>
      <c r="E480" s="53" t="s">
        <v>1815</v>
      </c>
      <c r="F480" s="53" t="s">
        <v>234</v>
      </c>
      <c r="G480" s="53" t="s">
        <v>234</v>
      </c>
      <c r="H480" s="53" t="s">
        <v>234</v>
      </c>
      <c r="I480" t="str">
        <f>VLOOKUP(B480,CSP!$A$2:$B$795,2,FALSE)</f>
        <v>Ho162</v>
      </c>
      <c r="J480" s="52" t="s">
        <v>71</v>
      </c>
      <c r="K480">
        <v>162</v>
      </c>
      <c r="M480" t="str">
        <f t="shared" si="11"/>
        <v>162Ho</v>
      </c>
      <c r="N480" t="s">
        <v>1175</v>
      </c>
    </row>
    <row r="481" spans="1:14">
      <c r="A481" s="52" t="s">
        <v>1176</v>
      </c>
      <c r="B481" s="52" t="s">
        <v>1177</v>
      </c>
      <c r="C481" s="53">
        <f>1*10^6</f>
        <v>1000000</v>
      </c>
      <c r="D481" s="53" t="s">
        <v>1815</v>
      </c>
      <c r="E481" s="53" t="s">
        <v>1815</v>
      </c>
      <c r="F481" s="53" t="s">
        <v>234</v>
      </c>
      <c r="G481" s="53" t="s">
        <v>234</v>
      </c>
      <c r="H481" s="53" t="s">
        <v>234</v>
      </c>
      <c r="I481" t="str">
        <f>VLOOKUP(B481,CSP!$A$2:$B$795,2,FALSE)</f>
        <v>Ho162 m</v>
      </c>
      <c r="J481" s="52" t="s">
        <v>71</v>
      </c>
      <c r="K481">
        <v>162</v>
      </c>
      <c r="L481" t="s">
        <v>156</v>
      </c>
      <c r="M481" t="str">
        <f t="shared" si="11"/>
        <v>162Ho m</v>
      </c>
      <c r="N481" t="s">
        <v>1177</v>
      </c>
    </row>
    <row r="482" spans="1:14">
      <c r="A482" s="52" t="s">
        <v>1178</v>
      </c>
      <c r="B482" s="52" t="s">
        <v>1179</v>
      </c>
      <c r="C482" s="53">
        <f>1*10^6</f>
        <v>1000000</v>
      </c>
      <c r="D482" s="53" t="s">
        <v>1815</v>
      </c>
      <c r="E482" s="53" t="s">
        <v>1815</v>
      </c>
      <c r="F482" s="53" t="s">
        <v>234</v>
      </c>
      <c r="G482" s="53" t="s">
        <v>234</v>
      </c>
      <c r="H482" s="53" t="s">
        <v>234</v>
      </c>
      <c r="I482" t="str">
        <f>VLOOKUP(B482,CSP!$A$2:$B$795,2,FALSE)</f>
        <v>Ho164</v>
      </c>
      <c r="J482" s="52" t="s">
        <v>71</v>
      </c>
      <c r="K482">
        <v>164</v>
      </c>
      <c r="M482" t="str">
        <f t="shared" si="11"/>
        <v>164Ho</v>
      </c>
      <c r="N482" t="s">
        <v>1179</v>
      </c>
    </row>
    <row r="483" spans="1:14">
      <c r="A483" s="52" t="s">
        <v>1180</v>
      </c>
      <c r="B483" s="52" t="s">
        <v>1181</v>
      </c>
      <c r="C483" s="53">
        <f>1*10^7</f>
        <v>10000000</v>
      </c>
      <c r="D483" s="53" t="s">
        <v>1815</v>
      </c>
      <c r="E483" s="53" t="s">
        <v>1815</v>
      </c>
      <c r="F483" s="53" t="s">
        <v>234</v>
      </c>
      <c r="G483" s="53" t="s">
        <v>234</v>
      </c>
      <c r="H483" s="53" t="s">
        <v>234</v>
      </c>
      <c r="I483" t="str">
        <f>VLOOKUP(B483,CSP!$A$2:$B$795,2,FALSE)</f>
        <v>Ho164 m</v>
      </c>
      <c r="J483" s="52" t="s">
        <v>71</v>
      </c>
      <c r="K483">
        <v>164</v>
      </c>
      <c r="L483" t="s">
        <v>156</v>
      </c>
      <c r="M483" t="str">
        <f t="shared" si="11"/>
        <v>164Ho m</v>
      </c>
      <c r="N483" t="s">
        <v>1181</v>
      </c>
    </row>
    <row r="484" spans="1:14">
      <c r="A484" s="52" t="s">
        <v>1182</v>
      </c>
      <c r="B484" s="52" t="s">
        <v>1183</v>
      </c>
      <c r="C484" s="53">
        <f>1*10^5</f>
        <v>100000</v>
      </c>
      <c r="D484" s="53">
        <v>100</v>
      </c>
      <c r="E484" s="53">
        <f>1*10^3</f>
        <v>1000</v>
      </c>
      <c r="F484" s="53">
        <f>2*10^12</f>
        <v>2000000000000</v>
      </c>
      <c r="G484" s="53">
        <f>2*10^13</f>
        <v>20000000000000</v>
      </c>
      <c r="H484" s="53">
        <f>2*10^15</f>
        <v>2000000000000000</v>
      </c>
      <c r="I484" t="str">
        <f>VLOOKUP(B484,CSP!$A$2:$B$795,2,FALSE)</f>
        <v>Ho166</v>
      </c>
      <c r="J484" s="52" t="s">
        <v>71</v>
      </c>
      <c r="K484">
        <v>166</v>
      </c>
      <c r="M484" t="str">
        <f t="shared" si="11"/>
        <v>166Ho</v>
      </c>
      <c r="N484" t="s">
        <v>1183</v>
      </c>
    </row>
    <row r="485" spans="1:14">
      <c r="A485" s="52" t="s">
        <v>1184</v>
      </c>
      <c r="B485" s="52" t="s">
        <v>1185</v>
      </c>
      <c r="C485" s="53">
        <f>1*10^6</f>
        <v>1000000</v>
      </c>
      <c r="D485" s="53" t="s">
        <v>1815</v>
      </c>
      <c r="E485" s="53" t="s">
        <v>1815</v>
      </c>
      <c r="F485" s="53">
        <f>4*10^10</f>
        <v>40000000000</v>
      </c>
      <c r="G485" s="53">
        <f>4*10^11</f>
        <v>400000000000</v>
      </c>
      <c r="H485" s="53">
        <f>4*10^13</f>
        <v>40000000000000</v>
      </c>
      <c r="I485" t="str">
        <f>VLOOKUP(B485,CSP!$A$2:$B$795,2,FALSE)</f>
        <v>Ho166 m</v>
      </c>
      <c r="J485" s="52" t="s">
        <v>71</v>
      </c>
      <c r="K485">
        <v>166</v>
      </c>
      <c r="L485" t="s">
        <v>156</v>
      </c>
      <c r="M485" t="str">
        <f t="shared" si="11"/>
        <v>166Ho m</v>
      </c>
      <c r="N485" t="s">
        <v>1185</v>
      </c>
    </row>
    <row r="486" spans="1:14">
      <c r="A486" s="52" t="s">
        <v>1186</v>
      </c>
      <c r="B486" s="52" t="s">
        <v>1187</v>
      </c>
      <c r="C486" s="53">
        <f>1*10^6</f>
        <v>1000000</v>
      </c>
      <c r="D486" s="53" t="s">
        <v>1815</v>
      </c>
      <c r="E486" s="53" t="s">
        <v>1815</v>
      </c>
      <c r="F486" s="53" t="s">
        <v>234</v>
      </c>
      <c r="G486" s="53" t="s">
        <v>234</v>
      </c>
      <c r="H486" s="53" t="s">
        <v>234</v>
      </c>
      <c r="I486" t="str">
        <f>VLOOKUP(B486,CSP!$A$2:$B$795,2,FALSE)</f>
        <v>Ho167</v>
      </c>
      <c r="J486" s="52" t="s">
        <v>71</v>
      </c>
      <c r="K486">
        <v>167</v>
      </c>
      <c r="M486" t="str">
        <f t="shared" si="11"/>
        <v>167Ho</v>
      </c>
      <c r="N486" t="s">
        <v>1187</v>
      </c>
    </row>
    <row r="487" spans="1:14">
      <c r="A487" s="52" t="s">
        <v>1188</v>
      </c>
      <c r="B487" s="52" t="s">
        <v>1189</v>
      </c>
      <c r="C487" s="53">
        <f>1*10^6</f>
        <v>1000000</v>
      </c>
      <c r="D487" s="53" t="s">
        <v>1815</v>
      </c>
      <c r="E487" s="53" t="s">
        <v>1815</v>
      </c>
      <c r="F487" s="53" t="s">
        <v>234</v>
      </c>
      <c r="G487" s="53" t="s">
        <v>234</v>
      </c>
      <c r="H487" s="53" t="s">
        <v>234</v>
      </c>
      <c r="I487" t="str">
        <f>VLOOKUP(B487,CSP!$A$2:$B$795,2,FALSE)</f>
        <v>Er161</v>
      </c>
      <c r="J487" s="52" t="s">
        <v>73</v>
      </c>
      <c r="K487">
        <v>161</v>
      </c>
      <c r="M487" t="str">
        <f t="shared" si="11"/>
        <v>161Er</v>
      </c>
      <c r="N487" t="s">
        <v>1189</v>
      </c>
    </row>
    <row r="488" spans="1:14">
      <c r="A488" s="52" t="s">
        <v>1190</v>
      </c>
      <c r="B488" s="52" t="s">
        <v>1191</v>
      </c>
      <c r="C488" s="53">
        <f>1*10^7</f>
        <v>10000000</v>
      </c>
      <c r="D488" s="53" t="s">
        <v>1815</v>
      </c>
      <c r="E488" s="53" t="s">
        <v>1815</v>
      </c>
      <c r="F488" s="53" t="s">
        <v>234</v>
      </c>
      <c r="G488" s="53" t="s">
        <v>234</v>
      </c>
      <c r="H488" s="53" t="s">
        <v>234</v>
      </c>
      <c r="I488" t="str">
        <f>VLOOKUP(B488,CSP!$A$2:$B$795,2,FALSE)</f>
        <v>Er165</v>
      </c>
      <c r="J488" s="52" t="s">
        <v>73</v>
      </c>
      <c r="K488">
        <v>165</v>
      </c>
      <c r="M488" t="str">
        <f t="shared" si="11"/>
        <v>165Er</v>
      </c>
      <c r="N488" t="s">
        <v>1191</v>
      </c>
    </row>
    <row r="489" spans="1:14">
      <c r="A489" s="52" t="s">
        <v>1192</v>
      </c>
      <c r="B489" s="52" t="s">
        <v>1193</v>
      </c>
      <c r="C489" s="53">
        <f>1*10^7</f>
        <v>10000000</v>
      </c>
      <c r="D489" s="53">
        <v>1000</v>
      </c>
      <c r="E489" s="53">
        <f>1*10^4</f>
        <v>10000</v>
      </c>
      <c r="F489" s="53">
        <f>2*10^14</f>
        <v>200000000000000</v>
      </c>
      <c r="G489" s="53">
        <f>2*10^15</f>
        <v>2000000000000000</v>
      </c>
      <c r="H489" s="53">
        <f>2*10^17</f>
        <v>2E+17</v>
      </c>
      <c r="I489" t="str">
        <f>VLOOKUP(B489,CSP!$A$2:$B$795,2,FALSE)</f>
        <v>Er169</v>
      </c>
      <c r="J489" s="52" t="s">
        <v>73</v>
      </c>
      <c r="K489">
        <v>169</v>
      </c>
      <c r="M489" t="str">
        <f t="shared" si="11"/>
        <v>169Er</v>
      </c>
      <c r="N489" t="s">
        <v>1193</v>
      </c>
    </row>
    <row r="490" spans="1:14">
      <c r="A490" s="52" t="s">
        <v>1194</v>
      </c>
      <c r="B490" s="52" t="s">
        <v>1195</v>
      </c>
      <c r="C490" s="53">
        <f t="shared" ref="C490:C495" si="12">1*10^6</f>
        <v>1000000</v>
      </c>
      <c r="D490" s="53">
        <v>100</v>
      </c>
      <c r="E490" s="53">
        <f>1*10^2</f>
        <v>100</v>
      </c>
      <c r="F490" s="53">
        <f>2*10^11</f>
        <v>200000000000</v>
      </c>
      <c r="G490" s="53">
        <f>2*10^12</f>
        <v>2000000000000</v>
      </c>
      <c r="H490" s="53">
        <f>2*10^14</f>
        <v>200000000000000</v>
      </c>
      <c r="I490" t="str">
        <f>VLOOKUP(B490,CSP!$A$2:$B$795,2,FALSE)</f>
        <v>Er171</v>
      </c>
      <c r="J490" s="52" t="s">
        <v>73</v>
      </c>
      <c r="K490">
        <v>171</v>
      </c>
      <c r="M490" t="str">
        <f t="shared" si="11"/>
        <v>171Er</v>
      </c>
      <c r="N490" t="s">
        <v>1195</v>
      </c>
    </row>
    <row r="491" spans="1:14">
      <c r="A491" s="52" t="s">
        <v>1196</v>
      </c>
      <c r="B491" s="52" t="s">
        <v>1197</v>
      </c>
      <c r="C491" s="53">
        <f t="shared" si="12"/>
        <v>1000000</v>
      </c>
      <c r="D491" s="53" t="s">
        <v>1815</v>
      </c>
      <c r="E491" s="53" t="s">
        <v>1815</v>
      </c>
      <c r="F491" s="53" t="s">
        <v>234</v>
      </c>
      <c r="G491" s="53" t="s">
        <v>234</v>
      </c>
      <c r="H491" s="53" t="s">
        <v>234</v>
      </c>
      <c r="I491" t="str">
        <f>VLOOKUP(B491,CSP!$A$2:$B$795,2,FALSE)</f>
        <v>Er172</v>
      </c>
      <c r="J491" s="52" t="s">
        <v>73</v>
      </c>
      <c r="K491">
        <v>172</v>
      </c>
      <c r="M491" t="str">
        <f t="shared" si="11"/>
        <v>172Er</v>
      </c>
      <c r="N491" t="s">
        <v>1197</v>
      </c>
    </row>
    <row r="492" spans="1:14">
      <c r="A492" s="52" t="s">
        <v>1198</v>
      </c>
      <c r="B492" s="52" t="s">
        <v>1199</v>
      </c>
      <c r="C492" s="53">
        <f t="shared" si="12"/>
        <v>1000000</v>
      </c>
      <c r="D492" s="53" t="s">
        <v>1815</v>
      </c>
      <c r="E492" s="53" t="s">
        <v>1815</v>
      </c>
      <c r="F492" s="53" t="s">
        <v>234</v>
      </c>
      <c r="G492" s="53" t="s">
        <v>234</v>
      </c>
      <c r="H492" s="53" t="s">
        <v>234</v>
      </c>
      <c r="I492" t="str">
        <f>VLOOKUP(B492,CSP!$A$2:$B$795,2,FALSE)</f>
        <v>Tm162</v>
      </c>
      <c r="J492" s="52" t="s">
        <v>74</v>
      </c>
      <c r="K492">
        <v>162</v>
      </c>
      <c r="M492" t="str">
        <f t="shared" si="11"/>
        <v>162Tm</v>
      </c>
      <c r="N492" t="s">
        <v>1199</v>
      </c>
    </row>
    <row r="493" spans="1:14">
      <c r="A493" s="52" t="s">
        <v>1200</v>
      </c>
      <c r="B493" s="52" t="s">
        <v>1201</v>
      </c>
      <c r="C493" s="53">
        <f t="shared" si="12"/>
        <v>1000000</v>
      </c>
      <c r="D493" s="53" t="s">
        <v>1815</v>
      </c>
      <c r="E493" s="53" t="s">
        <v>1815</v>
      </c>
      <c r="F493" s="53" t="s">
        <v>234</v>
      </c>
      <c r="G493" s="53" t="s">
        <v>234</v>
      </c>
      <c r="H493" s="53" t="s">
        <v>234</v>
      </c>
      <c r="I493" t="str">
        <f>VLOOKUP(B493,CSP!$A$2:$B$795,2,FALSE)</f>
        <v>Tm166</v>
      </c>
      <c r="J493" s="52" t="s">
        <v>74</v>
      </c>
      <c r="K493">
        <v>166</v>
      </c>
      <c r="M493" t="str">
        <f t="shared" si="11"/>
        <v>166Tm</v>
      </c>
      <c r="N493" t="s">
        <v>1201</v>
      </c>
    </row>
    <row r="494" spans="1:14">
      <c r="A494" s="52" t="s">
        <v>1202</v>
      </c>
      <c r="B494" s="52" t="s">
        <v>1203</v>
      </c>
      <c r="C494" s="53">
        <f t="shared" si="12"/>
        <v>1000000</v>
      </c>
      <c r="D494" s="53" t="s">
        <v>1815</v>
      </c>
      <c r="E494" s="53" t="s">
        <v>1815</v>
      </c>
      <c r="F494" s="53">
        <f>6*10^11</f>
        <v>600000000000</v>
      </c>
      <c r="G494" s="53">
        <f>6*10^12</f>
        <v>6000000000000</v>
      </c>
      <c r="H494" s="53">
        <f>6*10^14</f>
        <v>600000000000000</v>
      </c>
      <c r="I494" t="str">
        <f>VLOOKUP(B494,CSP!$A$2:$B$795,2,FALSE)</f>
        <v>Tm167</v>
      </c>
      <c r="J494" s="52" t="s">
        <v>74</v>
      </c>
      <c r="K494">
        <v>167</v>
      </c>
      <c r="M494" t="str">
        <f t="shared" si="11"/>
        <v>167Tm</v>
      </c>
      <c r="N494" t="s">
        <v>1203</v>
      </c>
    </row>
    <row r="495" spans="1:14">
      <c r="A495" s="52" t="s">
        <v>1204</v>
      </c>
      <c r="B495" s="52" t="s">
        <v>1205</v>
      </c>
      <c r="C495" s="53">
        <f t="shared" si="12"/>
        <v>1000000</v>
      </c>
      <c r="D495" s="53">
        <v>100</v>
      </c>
      <c r="E495" s="53">
        <f>1*10^3</f>
        <v>1000</v>
      </c>
      <c r="F495" s="53">
        <f>2*10^13</f>
        <v>20000000000000</v>
      </c>
      <c r="G495" s="53">
        <f>2*10^14</f>
        <v>200000000000000</v>
      </c>
      <c r="H495" s="53">
        <f>2*10^16</f>
        <v>2E+16</v>
      </c>
      <c r="I495" t="str">
        <f>VLOOKUP(B495,CSP!$A$2:$B$795,2,FALSE)</f>
        <v>Tm170</v>
      </c>
      <c r="J495" s="52" t="s">
        <v>74</v>
      </c>
      <c r="K495">
        <v>170</v>
      </c>
      <c r="M495" t="str">
        <f t="shared" si="11"/>
        <v>170Tm</v>
      </c>
      <c r="N495" t="s">
        <v>1205</v>
      </c>
    </row>
    <row r="496" spans="1:14">
      <c r="A496" s="52" t="s">
        <v>1206</v>
      </c>
      <c r="B496" s="52" t="s">
        <v>1207</v>
      </c>
      <c r="C496" s="53">
        <f>1*10^8</f>
        <v>100000000</v>
      </c>
      <c r="D496" s="53">
        <v>1000</v>
      </c>
      <c r="E496" s="53">
        <f>1*10^4</f>
        <v>10000</v>
      </c>
      <c r="F496" s="53">
        <f>3*10^14</f>
        <v>300000000000000</v>
      </c>
      <c r="G496" s="53">
        <f>3*10^15</f>
        <v>3000000000000000</v>
      </c>
      <c r="H496" s="53">
        <f>3*10^17</f>
        <v>3E+17</v>
      </c>
      <c r="I496" t="str">
        <f>VLOOKUP(B496,CSP!$A$2:$B$795,2,FALSE)</f>
        <v>Tm171</v>
      </c>
      <c r="J496" s="52" t="s">
        <v>74</v>
      </c>
      <c r="K496">
        <v>171</v>
      </c>
      <c r="M496" t="str">
        <f t="shared" si="11"/>
        <v>171Tm</v>
      </c>
      <c r="N496" t="s">
        <v>1207</v>
      </c>
    </row>
    <row r="497" spans="1:14">
      <c r="A497" s="52" t="s">
        <v>1208</v>
      </c>
      <c r="B497" s="52" t="s">
        <v>1209</v>
      </c>
      <c r="C497" s="53">
        <f>1*10^6</f>
        <v>1000000</v>
      </c>
      <c r="D497" s="53" t="s">
        <v>1815</v>
      </c>
      <c r="E497" s="53" t="s">
        <v>1815</v>
      </c>
      <c r="F497" s="53" t="s">
        <v>234</v>
      </c>
      <c r="G497" s="53" t="s">
        <v>234</v>
      </c>
      <c r="H497" s="53" t="s">
        <v>234</v>
      </c>
      <c r="I497" t="str">
        <f>VLOOKUP(B497,CSP!$A$2:$B$795,2,FALSE)</f>
        <v>Tm172</v>
      </c>
      <c r="J497" s="52" t="s">
        <v>74</v>
      </c>
      <c r="K497">
        <v>172</v>
      </c>
      <c r="M497" t="str">
        <f t="shared" si="11"/>
        <v>172Tm</v>
      </c>
      <c r="N497" t="s">
        <v>1209</v>
      </c>
    </row>
    <row r="498" spans="1:14">
      <c r="A498" s="52" t="s">
        <v>1210</v>
      </c>
      <c r="B498" s="52" t="s">
        <v>1211</v>
      </c>
      <c r="C498" s="53">
        <f>1*10^6</f>
        <v>1000000</v>
      </c>
      <c r="D498" s="53" t="s">
        <v>1815</v>
      </c>
      <c r="E498" s="53" t="s">
        <v>1815</v>
      </c>
      <c r="F498" s="53" t="s">
        <v>234</v>
      </c>
      <c r="G498" s="53" t="s">
        <v>234</v>
      </c>
      <c r="H498" s="53" t="s">
        <v>234</v>
      </c>
      <c r="I498" t="str">
        <f>VLOOKUP(B498,CSP!$A$2:$B$795,2,FALSE)</f>
        <v>Tm173</v>
      </c>
      <c r="J498" s="52" t="s">
        <v>74</v>
      </c>
      <c r="K498">
        <v>173</v>
      </c>
      <c r="M498" t="str">
        <f t="shared" si="11"/>
        <v>173Tm</v>
      </c>
      <c r="N498" t="s">
        <v>1211</v>
      </c>
    </row>
    <row r="499" spans="1:14">
      <c r="A499" s="52" t="s">
        <v>1212</v>
      </c>
      <c r="B499" s="52" t="s">
        <v>1213</v>
      </c>
      <c r="C499" s="53">
        <f>1*10^6</f>
        <v>1000000</v>
      </c>
      <c r="D499" s="53" t="s">
        <v>1815</v>
      </c>
      <c r="E499" s="53" t="s">
        <v>1815</v>
      </c>
      <c r="F499" s="53" t="s">
        <v>234</v>
      </c>
      <c r="G499" s="53" t="s">
        <v>234</v>
      </c>
      <c r="H499" s="53" t="s">
        <v>234</v>
      </c>
      <c r="I499" t="str">
        <f>VLOOKUP(B499,CSP!$A$2:$B$795,2,FALSE)</f>
        <v>Tm175</v>
      </c>
      <c r="J499" s="52" t="s">
        <v>74</v>
      </c>
      <c r="K499">
        <v>175</v>
      </c>
      <c r="M499" t="str">
        <f t="shared" si="11"/>
        <v>175Tm</v>
      </c>
      <c r="N499" t="s">
        <v>1213</v>
      </c>
    </row>
    <row r="500" spans="1:14">
      <c r="A500" s="52" t="s">
        <v>1214</v>
      </c>
      <c r="B500" s="52" t="s">
        <v>1215</v>
      </c>
      <c r="C500" s="53">
        <f>1*10^7</f>
        <v>10000000</v>
      </c>
      <c r="D500" s="53" t="s">
        <v>1815</v>
      </c>
      <c r="E500" s="53" t="s">
        <v>1815</v>
      </c>
      <c r="F500" s="53" t="s">
        <v>234</v>
      </c>
      <c r="G500" s="53" t="s">
        <v>234</v>
      </c>
      <c r="H500" s="53" t="s">
        <v>234</v>
      </c>
      <c r="I500" t="str">
        <f>VLOOKUP(B500,CSP!$A$2:$B$795,2,FALSE)</f>
        <v>Yb162</v>
      </c>
      <c r="J500" s="52" t="s">
        <v>75</v>
      </c>
      <c r="K500">
        <v>162</v>
      </c>
      <c r="M500" t="str">
        <f t="shared" si="11"/>
        <v>162Yb</v>
      </c>
      <c r="N500" t="s">
        <v>1215</v>
      </c>
    </row>
    <row r="501" spans="1:14">
      <c r="A501" s="52" t="s">
        <v>1216</v>
      </c>
      <c r="B501" s="52" t="s">
        <v>1217</v>
      </c>
      <c r="C501" s="53">
        <f>1*10^7</f>
        <v>10000000</v>
      </c>
      <c r="D501" s="53" t="s">
        <v>1815</v>
      </c>
      <c r="E501" s="53" t="s">
        <v>1815</v>
      </c>
      <c r="F501" s="53" t="s">
        <v>234</v>
      </c>
      <c r="G501" s="53" t="s">
        <v>234</v>
      </c>
      <c r="H501" s="53" t="s">
        <v>234</v>
      </c>
      <c r="I501" t="str">
        <f>VLOOKUP(B501,CSP!$A$2:$B$795,2,FALSE)</f>
        <v>Yb166</v>
      </c>
      <c r="J501" s="52" t="s">
        <v>75</v>
      </c>
      <c r="K501">
        <v>166</v>
      </c>
      <c r="M501" t="str">
        <f t="shared" si="11"/>
        <v>166Yb</v>
      </c>
      <c r="N501" t="s">
        <v>1217</v>
      </c>
    </row>
    <row r="502" spans="1:14">
      <c r="A502" s="52" t="s">
        <v>1218</v>
      </c>
      <c r="B502" s="52" t="s">
        <v>1219</v>
      </c>
      <c r="C502" s="53">
        <f>1*10^6</f>
        <v>1000000</v>
      </c>
      <c r="D502" s="53" t="s">
        <v>1815</v>
      </c>
      <c r="E502" s="53" t="s">
        <v>1815</v>
      </c>
      <c r="F502" s="53" t="s">
        <v>234</v>
      </c>
      <c r="G502" s="53" t="s">
        <v>234</v>
      </c>
      <c r="H502" s="53" t="s">
        <v>234</v>
      </c>
      <c r="I502" t="str">
        <f>VLOOKUP(B502,CSP!$A$2:$B$795,2,FALSE)</f>
        <v>Yb167</v>
      </c>
      <c r="J502" s="52" t="s">
        <v>75</v>
      </c>
      <c r="K502">
        <v>167</v>
      </c>
      <c r="M502" t="str">
        <f t="shared" si="11"/>
        <v>167Yb</v>
      </c>
      <c r="N502" t="s">
        <v>1219</v>
      </c>
    </row>
    <row r="503" spans="1:14">
      <c r="A503" s="52" t="s">
        <v>1220</v>
      </c>
      <c r="B503" s="52" t="s">
        <v>1221</v>
      </c>
      <c r="C503" s="53">
        <f>1*10^7</f>
        <v>10000000</v>
      </c>
      <c r="D503" s="53" t="s">
        <v>1815</v>
      </c>
      <c r="E503" s="53" t="s">
        <v>1815</v>
      </c>
      <c r="F503" s="53">
        <f>3*10^11</f>
        <v>300000000000</v>
      </c>
      <c r="G503" s="53">
        <f>3*10^12</f>
        <v>3000000000000</v>
      </c>
      <c r="H503" s="53">
        <f>3*10^14</f>
        <v>300000000000000</v>
      </c>
      <c r="I503" t="str">
        <f>VLOOKUP(B503,CSP!$A$2:$B$795,2,FALSE)</f>
        <v>Yb169</v>
      </c>
      <c r="J503" s="52" t="s">
        <v>75</v>
      </c>
      <c r="K503">
        <v>169</v>
      </c>
      <c r="M503" t="str">
        <f t="shared" si="11"/>
        <v>169Yb</v>
      </c>
      <c r="N503" t="s">
        <v>1221</v>
      </c>
    </row>
    <row r="504" spans="1:14">
      <c r="A504" s="52" t="s">
        <v>1222</v>
      </c>
      <c r="B504" s="52" t="s">
        <v>1223</v>
      </c>
      <c r="C504" s="53">
        <f>1*10^7</f>
        <v>10000000</v>
      </c>
      <c r="D504" s="53">
        <v>100</v>
      </c>
      <c r="E504" s="53">
        <f>1*10^3</f>
        <v>1000</v>
      </c>
      <c r="F504" s="53">
        <f>2*10^12</f>
        <v>2000000000000</v>
      </c>
      <c r="G504" s="53">
        <f>2*10^13</f>
        <v>20000000000000</v>
      </c>
      <c r="H504" s="53">
        <f>2*10^15</f>
        <v>2000000000000000</v>
      </c>
      <c r="I504" t="str">
        <f>VLOOKUP(B504,CSP!$A$2:$B$795,2,FALSE)</f>
        <v>Yb175</v>
      </c>
      <c r="J504" s="52" t="s">
        <v>75</v>
      </c>
      <c r="K504">
        <v>175</v>
      </c>
      <c r="M504" t="str">
        <f t="shared" si="11"/>
        <v>175Yb</v>
      </c>
      <c r="N504" t="s">
        <v>1223</v>
      </c>
    </row>
    <row r="505" spans="1:14">
      <c r="A505" s="52" t="s">
        <v>1224</v>
      </c>
      <c r="B505" s="52" t="s">
        <v>1225</v>
      </c>
      <c r="C505" s="53">
        <f t="shared" ref="C505:C510" si="13">1*10^6</f>
        <v>1000000</v>
      </c>
      <c r="D505" s="53" t="s">
        <v>1815</v>
      </c>
      <c r="E505" s="53" t="s">
        <v>1815</v>
      </c>
      <c r="F505" s="53" t="s">
        <v>234</v>
      </c>
      <c r="G505" s="53" t="s">
        <v>234</v>
      </c>
      <c r="H505" s="53" t="s">
        <v>234</v>
      </c>
      <c r="I505" t="str">
        <f>VLOOKUP(B505,CSP!$A$2:$B$795,2,FALSE)</f>
        <v>Yb177</v>
      </c>
      <c r="J505" s="52" t="s">
        <v>75</v>
      </c>
      <c r="K505">
        <v>177</v>
      </c>
      <c r="M505" t="str">
        <f t="shared" si="11"/>
        <v>177Yb</v>
      </c>
      <c r="N505" t="s">
        <v>1225</v>
      </c>
    </row>
    <row r="506" spans="1:14">
      <c r="A506" s="52" t="s">
        <v>1226</v>
      </c>
      <c r="B506" s="52" t="s">
        <v>1227</v>
      </c>
      <c r="C506" s="53">
        <f t="shared" si="13"/>
        <v>1000000</v>
      </c>
      <c r="D506" s="53" t="s">
        <v>1815</v>
      </c>
      <c r="E506" s="53" t="s">
        <v>1815</v>
      </c>
      <c r="F506" s="53" t="s">
        <v>234</v>
      </c>
      <c r="G506" s="53" t="s">
        <v>234</v>
      </c>
      <c r="H506" s="53" t="s">
        <v>234</v>
      </c>
      <c r="I506" t="str">
        <f>VLOOKUP(B506,CSP!$A$2:$B$795,2,FALSE)</f>
        <v>Yb178</v>
      </c>
      <c r="J506" s="52" t="s">
        <v>75</v>
      </c>
      <c r="K506">
        <v>178</v>
      </c>
      <c r="M506" t="str">
        <f t="shared" si="11"/>
        <v>178Yb</v>
      </c>
      <c r="N506" t="s">
        <v>1227</v>
      </c>
    </row>
    <row r="507" spans="1:14">
      <c r="A507" s="52" t="s">
        <v>1228</v>
      </c>
      <c r="B507" s="52" t="s">
        <v>1229</v>
      </c>
      <c r="C507" s="53">
        <f t="shared" si="13"/>
        <v>1000000</v>
      </c>
      <c r="D507" s="53" t="s">
        <v>1815</v>
      </c>
      <c r="E507" s="53" t="s">
        <v>1815</v>
      </c>
      <c r="F507" s="53" t="s">
        <v>234</v>
      </c>
      <c r="G507" s="53" t="s">
        <v>234</v>
      </c>
      <c r="H507" s="53" t="s">
        <v>234</v>
      </c>
      <c r="I507" t="str">
        <f>VLOOKUP(B507,CSP!$A$2:$B$795,2,FALSE)</f>
        <v>Lu169</v>
      </c>
      <c r="J507" s="52" t="s">
        <v>76</v>
      </c>
      <c r="K507">
        <v>169</v>
      </c>
      <c r="M507" t="str">
        <f t="shared" si="11"/>
        <v>169Lu</v>
      </c>
      <c r="N507" t="s">
        <v>1229</v>
      </c>
    </row>
    <row r="508" spans="1:14">
      <c r="A508" s="52" t="s">
        <v>1230</v>
      </c>
      <c r="B508" s="52" t="s">
        <v>1231</v>
      </c>
      <c r="C508" s="53">
        <f t="shared" si="13"/>
        <v>1000000</v>
      </c>
      <c r="D508" s="53" t="s">
        <v>1815</v>
      </c>
      <c r="E508" s="53" t="s">
        <v>1815</v>
      </c>
      <c r="F508" s="53" t="s">
        <v>234</v>
      </c>
      <c r="G508" s="53" t="s">
        <v>234</v>
      </c>
      <c r="H508" s="53" t="s">
        <v>234</v>
      </c>
      <c r="I508" t="str">
        <f>VLOOKUP(B508,CSP!$A$2:$B$795,2,FALSE)</f>
        <v>Lu170</v>
      </c>
      <c r="J508" s="52" t="s">
        <v>76</v>
      </c>
      <c r="K508">
        <v>170</v>
      </c>
      <c r="M508" t="str">
        <f t="shared" si="11"/>
        <v>170Lu</v>
      </c>
      <c r="N508" t="s">
        <v>1231</v>
      </c>
    </row>
    <row r="509" spans="1:14">
      <c r="A509" s="52" t="s">
        <v>1232</v>
      </c>
      <c r="B509" s="52" t="s">
        <v>1233</v>
      </c>
      <c r="C509" s="53">
        <f t="shared" si="13"/>
        <v>1000000</v>
      </c>
      <c r="D509" s="53" t="s">
        <v>1815</v>
      </c>
      <c r="E509" s="53" t="s">
        <v>1815</v>
      </c>
      <c r="F509" s="53" t="s">
        <v>234</v>
      </c>
      <c r="G509" s="53" t="s">
        <v>234</v>
      </c>
      <c r="H509" s="53" t="s">
        <v>234</v>
      </c>
      <c r="I509" t="str">
        <f>VLOOKUP(B509,CSP!$A$2:$B$795,2,FALSE)</f>
        <v>Lu171</v>
      </c>
      <c r="J509" s="52" t="s">
        <v>76</v>
      </c>
      <c r="K509">
        <v>171</v>
      </c>
      <c r="M509" t="str">
        <f t="shared" si="11"/>
        <v>171Lu</v>
      </c>
      <c r="N509" t="s">
        <v>1233</v>
      </c>
    </row>
    <row r="510" spans="1:14">
      <c r="A510" s="52" t="s">
        <v>1234</v>
      </c>
      <c r="B510" s="52" t="s">
        <v>1235</v>
      </c>
      <c r="C510" s="53">
        <f t="shared" si="13"/>
        <v>1000000</v>
      </c>
      <c r="D510" s="53" t="s">
        <v>1815</v>
      </c>
      <c r="E510" s="53" t="s">
        <v>1815</v>
      </c>
      <c r="F510" s="53">
        <f>4*10^10</f>
        <v>40000000000</v>
      </c>
      <c r="G510" s="53">
        <f>4*10^11</f>
        <v>400000000000</v>
      </c>
      <c r="H510" s="53">
        <f>4*10^13</f>
        <v>40000000000000</v>
      </c>
      <c r="I510" t="str">
        <f>VLOOKUP(B510,CSP!$A$2:$B$795,2,FALSE)</f>
        <v>Lu172</v>
      </c>
      <c r="J510" s="52" t="s">
        <v>76</v>
      </c>
      <c r="K510">
        <v>172</v>
      </c>
      <c r="M510" t="str">
        <f t="shared" si="11"/>
        <v>172Lu</v>
      </c>
      <c r="N510" t="s">
        <v>1235</v>
      </c>
    </row>
    <row r="511" spans="1:14">
      <c r="A511" s="52" t="s">
        <v>1236</v>
      </c>
      <c r="B511" s="52" t="s">
        <v>1237</v>
      </c>
      <c r="C511" s="53">
        <f>1*10^7</f>
        <v>10000000</v>
      </c>
      <c r="D511" s="53" t="s">
        <v>1815</v>
      </c>
      <c r="E511" s="53" t="s">
        <v>1815</v>
      </c>
      <c r="F511" s="53">
        <f>9*10^11</f>
        <v>900000000000</v>
      </c>
      <c r="G511" s="53">
        <f>9*10^12</f>
        <v>9000000000000</v>
      </c>
      <c r="H511" s="53">
        <f>9*10^14</f>
        <v>900000000000000</v>
      </c>
      <c r="I511" t="str">
        <f>VLOOKUP(B511,CSP!$A$2:$B$795,2,FALSE)</f>
        <v>Lu173</v>
      </c>
      <c r="J511" s="52" t="s">
        <v>76</v>
      </c>
      <c r="K511">
        <v>173</v>
      </c>
      <c r="M511" t="str">
        <f t="shared" si="11"/>
        <v>173Lu</v>
      </c>
      <c r="N511" t="s">
        <v>1237</v>
      </c>
    </row>
    <row r="512" spans="1:14">
      <c r="A512" s="52" t="s">
        <v>1238</v>
      </c>
      <c r="B512" s="52" t="s">
        <v>1239</v>
      </c>
      <c r="C512" s="53">
        <f>1*10^7</f>
        <v>10000000</v>
      </c>
      <c r="D512" s="53" t="s">
        <v>1815</v>
      </c>
      <c r="E512" s="53" t="s">
        <v>1815</v>
      </c>
      <c r="F512" s="53">
        <f>8*10^11</f>
        <v>800000000000</v>
      </c>
      <c r="G512" s="53">
        <f>8*10^12</f>
        <v>8000000000000</v>
      </c>
      <c r="H512" s="53">
        <f>8*10^14</f>
        <v>800000000000000</v>
      </c>
      <c r="I512" t="str">
        <f>VLOOKUP(B512,CSP!$A$2:$B$795,2,FALSE)</f>
        <v>Lu174</v>
      </c>
      <c r="J512" s="52" t="s">
        <v>76</v>
      </c>
      <c r="K512">
        <v>174</v>
      </c>
      <c r="M512" t="str">
        <f t="shared" si="11"/>
        <v>174Lu</v>
      </c>
      <c r="N512" t="s">
        <v>1239</v>
      </c>
    </row>
    <row r="513" spans="1:14">
      <c r="A513" s="52" t="s">
        <v>1240</v>
      </c>
      <c r="B513" s="52" t="s">
        <v>1241</v>
      </c>
      <c r="C513" s="53">
        <f>1*10^7</f>
        <v>10000000</v>
      </c>
      <c r="D513" s="53" t="s">
        <v>1815</v>
      </c>
      <c r="E513" s="53" t="s">
        <v>1815</v>
      </c>
      <c r="F513" s="53">
        <f>6*10^11</f>
        <v>600000000000</v>
      </c>
      <c r="G513" s="53">
        <f>6*10^12</f>
        <v>6000000000000</v>
      </c>
      <c r="H513" s="53">
        <f>6*10^14</f>
        <v>600000000000000</v>
      </c>
      <c r="I513" t="str">
        <f>VLOOKUP(B513,CSP!$A$2:$B$795,2,FALSE)</f>
        <v>Lu174 m</v>
      </c>
      <c r="J513" s="52" t="s">
        <v>76</v>
      </c>
      <c r="K513">
        <v>174</v>
      </c>
      <c r="L513" t="s">
        <v>156</v>
      </c>
      <c r="M513" t="str">
        <f t="shared" si="11"/>
        <v>174Lu m</v>
      </c>
      <c r="N513" t="s">
        <v>1241</v>
      </c>
    </row>
    <row r="514" spans="1:14">
      <c r="A514" s="52" t="s">
        <v>1242</v>
      </c>
      <c r="B514" s="52" t="s">
        <v>1243</v>
      </c>
      <c r="C514" s="53">
        <f>1*10^6</f>
        <v>1000000</v>
      </c>
      <c r="D514" s="53" t="s">
        <v>1815</v>
      </c>
      <c r="E514" s="53" t="s">
        <v>1815</v>
      </c>
      <c r="F514" s="53" t="s">
        <v>234</v>
      </c>
      <c r="G514" s="53" t="s">
        <v>234</v>
      </c>
      <c r="H514" s="53" t="s">
        <v>234</v>
      </c>
      <c r="I514" t="str">
        <f>VLOOKUP(B514,CSP!$A$2:$B$795,2,FALSE)</f>
        <v>Lu176</v>
      </c>
      <c r="J514" s="52" t="s">
        <v>76</v>
      </c>
      <c r="K514">
        <v>176</v>
      </c>
      <c r="M514" t="str">
        <f t="shared" si="11"/>
        <v>176Lu</v>
      </c>
      <c r="N514" t="s">
        <v>1243</v>
      </c>
    </row>
    <row r="515" spans="1:14">
      <c r="A515" s="52" t="s">
        <v>1244</v>
      </c>
      <c r="B515" s="52" t="s">
        <v>1245</v>
      </c>
      <c r="C515" s="53">
        <f>1*10^6</f>
        <v>1000000</v>
      </c>
      <c r="D515" s="53" t="s">
        <v>1815</v>
      </c>
      <c r="E515" s="53" t="s">
        <v>1815</v>
      </c>
      <c r="F515" s="53" t="s">
        <v>234</v>
      </c>
      <c r="G515" s="53" t="s">
        <v>234</v>
      </c>
      <c r="H515" s="53" t="s">
        <v>234</v>
      </c>
      <c r="I515" t="str">
        <f>VLOOKUP(B515,CSP!$A$2:$B$795,2,FALSE)</f>
        <v>Lu176 m</v>
      </c>
      <c r="J515" s="52" t="s">
        <v>76</v>
      </c>
      <c r="K515">
        <v>176</v>
      </c>
      <c r="L515" t="s">
        <v>156</v>
      </c>
      <c r="M515" t="str">
        <f t="shared" si="11"/>
        <v>176Lu m</v>
      </c>
      <c r="N515" t="s">
        <v>1245</v>
      </c>
    </row>
    <row r="516" spans="1:14">
      <c r="A516" s="52" t="s">
        <v>1246</v>
      </c>
      <c r="B516" s="52" t="s">
        <v>1247</v>
      </c>
      <c r="C516" s="53">
        <f>1*10^7</f>
        <v>10000000</v>
      </c>
      <c r="D516" s="53">
        <v>100</v>
      </c>
      <c r="E516" s="53">
        <f>1*10^3</f>
        <v>1000</v>
      </c>
      <c r="F516" s="53">
        <f>2*10^12</f>
        <v>2000000000000</v>
      </c>
      <c r="G516" s="53">
        <f>2*10^13</f>
        <v>20000000000000</v>
      </c>
      <c r="H516" s="53">
        <f>2*10^15</f>
        <v>2000000000000000</v>
      </c>
      <c r="I516" t="str">
        <f>VLOOKUP(B516,CSP!$A$2:$B$795,2,FALSE)</f>
        <v>Lu177</v>
      </c>
      <c r="J516" s="52" t="s">
        <v>76</v>
      </c>
      <c r="K516">
        <v>177</v>
      </c>
      <c r="M516" t="str">
        <f t="shared" si="11"/>
        <v>177Lu</v>
      </c>
      <c r="N516" t="s">
        <v>1247</v>
      </c>
    </row>
    <row r="517" spans="1:14">
      <c r="A517" s="52" t="s">
        <v>1248</v>
      </c>
      <c r="B517" s="52" t="s">
        <v>1249</v>
      </c>
      <c r="C517" s="53">
        <f>1*10^6</f>
        <v>1000000</v>
      </c>
      <c r="D517" s="53" t="s">
        <v>1815</v>
      </c>
      <c r="E517" s="53" t="s">
        <v>1815</v>
      </c>
      <c r="F517" s="53" t="s">
        <v>234</v>
      </c>
      <c r="G517" s="53" t="s">
        <v>234</v>
      </c>
      <c r="H517" s="53" t="s">
        <v>234</v>
      </c>
      <c r="I517" t="str">
        <f>VLOOKUP(B517,CSP!$A$2:$B$795,2,FALSE)</f>
        <v>Lu177 m</v>
      </c>
      <c r="J517" s="52" t="s">
        <v>76</v>
      </c>
      <c r="K517">
        <v>177</v>
      </c>
      <c r="L517" t="s">
        <v>156</v>
      </c>
      <c r="M517" t="str">
        <f t="shared" si="11"/>
        <v>177Lu m</v>
      </c>
      <c r="N517" t="s">
        <v>1249</v>
      </c>
    </row>
    <row r="518" spans="1:14">
      <c r="A518" s="52" t="s">
        <v>1250</v>
      </c>
      <c r="B518" s="52" t="s">
        <v>1251</v>
      </c>
      <c r="C518" s="53">
        <f>1*10^5</f>
        <v>100000</v>
      </c>
      <c r="D518" s="53" t="s">
        <v>1815</v>
      </c>
      <c r="E518" s="53" t="s">
        <v>1815</v>
      </c>
      <c r="F518" s="53" t="s">
        <v>234</v>
      </c>
      <c r="G518" s="53" t="s">
        <v>234</v>
      </c>
      <c r="H518" s="53" t="s">
        <v>234</v>
      </c>
      <c r="I518" t="str">
        <f>VLOOKUP(B518,CSP!$A$2:$B$795,2,FALSE)</f>
        <v>Lu178</v>
      </c>
      <c r="J518" s="52" t="s">
        <v>76</v>
      </c>
      <c r="K518">
        <v>178</v>
      </c>
      <c r="M518" t="str">
        <f t="shared" si="11"/>
        <v>178Lu</v>
      </c>
      <c r="N518" t="s">
        <v>1251</v>
      </c>
    </row>
    <row r="519" spans="1:14">
      <c r="A519" s="52" t="s">
        <v>1252</v>
      </c>
      <c r="B519" s="52" t="s">
        <v>1253</v>
      </c>
      <c r="C519" s="53">
        <f>1*10^5</f>
        <v>100000</v>
      </c>
      <c r="D519" s="53" t="s">
        <v>1815</v>
      </c>
      <c r="E519" s="53" t="s">
        <v>1815</v>
      </c>
      <c r="F519" s="53" t="s">
        <v>234</v>
      </c>
      <c r="G519" s="53" t="s">
        <v>234</v>
      </c>
      <c r="H519" s="53" t="s">
        <v>234</v>
      </c>
      <c r="I519" t="str">
        <f>VLOOKUP(B519,CSP!$A$2:$B$795,2,FALSE)</f>
        <v>Lu178 m</v>
      </c>
      <c r="J519" s="52" t="s">
        <v>76</v>
      </c>
      <c r="K519">
        <v>178</v>
      </c>
      <c r="L519" t="s">
        <v>156</v>
      </c>
      <c r="M519" t="str">
        <f t="shared" si="11"/>
        <v>178Lu m</v>
      </c>
      <c r="N519" t="s">
        <v>1253</v>
      </c>
    </row>
    <row r="520" spans="1:14">
      <c r="A520" s="52" t="s">
        <v>1254</v>
      </c>
      <c r="B520" s="52" t="s">
        <v>1255</v>
      </c>
      <c r="C520" s="53">
        <f>1*10^6</f>
        <v>1000000</v>
      </c>
      <c r="D520" s="53" t="s">
        <v>1815</v>
      </c>
      <c r="E520" s="53" t="s">
        <v>1815</v>
      </c>
      <c r="F520" s="53" t="s">
        <v>234</v>
      </c>
      <c r="G520" s="53" t="s">
        <v>234</v>
      </c>
      <c r="H520" s="53" t="s">
        <v>234</v>
      </c>
      <c r="I520" t="str">
        <f>VLOOKUP(B520,CSP!$A$2:$B$795,2,FALSE)</f>
        <v>Lu179</v>
      </c>
      <c r="J520" s="52" t="s">
        <v>76</v>
      </c>
      <c r="K520">
        <v>179</v>
      </c>
      <c r="M520" t="str">
        <f t="shared" ref="M520:M583" si="14">IF(L520="",CONCATENATE(K520,J520),CONCATENATE(K520,J520," ",L520))</f>
        <v>179Lu</v>
      </c>
      <c r="N520" t="s">
        <v>1255</v>
      </c>
    </row>
    <row r="521" spans="1:14">
      <c r="A521" s="52" t="s">
        <v>1256</v>
      </c>
      <c r="B521" s="52" t="s">
        <v>1257</v>
      </c>
      <c r="C521" s="53">
        <f>1*10^6</f>
        <v>1000000</v>
      </c>
      <c r="D521" s="53" t="s">
        <v>1815</v>
      </c>
      <c r="E521" s="53" t="s">
        <v>1815</v>
      </c>
      <c r="F521" s="53" t="s">
        <v>234</v>
      </c>
      <c r="G521" s="53" t="s">
        <v>234</v>
      </c>
      <c r="H521" s="53" t="s">
        <v>234</v>
      </c>
      <c r="I521" t="str">
        <f>VLOOKUP(B521,CSP!$A$2:$B$795,2,FALSE)</f>
        <v>Hf170</v>
      </c>
      <c r="J521" s="52" t="s">
        <v>77</v>
      </c>
      <c r="K521">
        <v>170</v>
      </c>
      <c r="M521" t="str">
        <f t="shared" si="14"/>
        <v>170Hf</v>
      </c>
      <c r="N521" t="s">
        <v>1257</v>
      </c>
    </row>
    <row r="522" spans="1:14">
      <c r="A522" s="52" t="s">
        <v>1258</v>
      </c>
      <c r="B522" s="52" t="s">
        <v>1259</v>
      </c>
      <c r="C522" s="53">
        <f>1*10^6</f>
        <v>1000000</v>
      </c>
      <c r="D522" s="53" t="s">
        <v>1815</v>
      </c>
      <c r="E522" s="53" t="s">
        <v>1815</v>
      </c>
      <c r="F522" s="53">
        <f>4*10^10</f>
        <v>40000000000</v>
      </c>
      <c r="G522" s="53">
        <f>4*10^11</f>
        <v>400000000000</v>
      </c>
      <c r="H522" s="53">
        <f>4*10^13</f>
        <v>40000000000000</v>
      </c>
      <c r="I522" t="str">
        <f>VLOOKUP(B522,CSP!$A$2:$B$795,2,FALSE)</f>
        <v>Hf172</v>
      </c>
      <c r="J522" s="52" t="s">
        <v>77</v>
      </c>
      <c r="K522">
        <v>172</v>
      </c>
      <c r="M522" t="str">
        <f t="shared" si="14"/>
        <v>172Hf</v>
      </c>
      <c r="N522" t="s">
        <v>1259</v>
      </c>
    </row>
    <row r="523" spans="1:14">
      <c r="A523" s="52" t="s">
        <v>1260</v>
      </c>
      <c r="B523" s="52" t="s">
        <v>1261</v>
      </c>
      <c r="C523" s="53">
        <f>1*10^6</f>
        <v>1000000</v>
      </c>
      <c r="D523" s="53" t="s">
        <v>1815</v>
      </c>
      <c r="E523" s="53" t="s">
        <v>1815</v>
      </c>
      <c r="F523" s="53" t="s">
        <v>234</v>
      </c>
      <c r="G523" s="53" t="s">
        <v>234</v>
      </c>
      <c r="H523" s="53" t="s">
        <v>234</v>
      </c>
      <c r="I523" t="str">
        <f>VLOOKUP(B523,CSP!$A$2:$B$795,2,FALSE)</f>
        <v>Hf173</v>
      </c>
      <c r="J523" s="52" t="s">
        <v>77</v>
      </c>
      <c r="K523">
        <v>173</v>
      </c>
      <c r="M523" t="str">
        <f t="shared" si="14"/>
        <v>173Hf</v>
      </c>
      <c r="N523" t="s">
        <v>1261</v>
      </c>
    </row>
    <row r="524" spans="1:14">
      <c r="A524" s="52" t="s">
        <v>1262</v>
      </c>
      <c r="B524" s="52" t="s">
        <v>1263</v>
      </c>
      <c r="C524" s="53">
        <f>1*10^6</f>
        <v>1000000</v>
      </c>
      <c r="D524" s="53" t="s">
        <v>1815</v>
      </c>
      <c r="E524" s="53" t="s">
        <v>1815</v>
      </c>
      <c r="F524" s="53">
        <f>2*10^11</f>
        <v>200000000000</v>
      </c>
      <c r="G524" s="53">
        <f>2*10^12</f>
        <v>2000000000000</v>
      </c>
      <c r="H524" s="53">
        <f>2*10^14</f>
        <v>200000000000000</v>
      </c>
      <c r="I524" t="str">
        <f>VLOOKUP(B524,CSP!$A$2:$B$795,2,FALSE)</f>
        <v>Hf175</v>
      </c>
      <c r="J524" s="52" t="s">
        <v>77</v>
      </c>
      <c r="K524">
        <v>175</v>
      </c>
      <c r="M524" t="str">
        <f t="shared" si="14"/>
        <v>175Hf</v>
      </c>
      <c r="N524" t="s">
        <v>1263</v>
      </c>
    </row>
    <row r="525" spans="1:14">
      <c r="A525" s="52" t="s">
        <v>1264</v>
      </c>
      <c r="B525" s="52" t="s">
        <v>1265</v>
      </c>
      <c r="C525" s="53">
        <f>1*10^5</f>
        <v>100000</v>
      </c>
      <c r="D525" s="53" t="s">
        <v>1815</v>
      </c>
      <c r="E525" s="53" t="s">
        <v>1815</v>
      </c>
      <c r="F525" s="53" t="s">
        <v>234</v>
      </c>
      <c r="G525" s="53" t="s">
        <v>234</v>
      </c>
      <c r="H525" s="53" t="s">
        <v>234</v>
      </c>
      <c r="I525" t="str">
        <f>VLOOKUP(B525,CSP!$A$2:$B$795,2,FALSE)</f>
        <v>Hf177 m</v>
      </c>
      <c r="J525" s="52" t="s">
        <v>77</v>
      </c>
      <c r="K525">
        <v>177</v>
      </c>
      <c r="L525" t="s">
        <v>156</v>
      </c>
      <c r="M525" t="str">
        <f t="shared" si="14"/>
        <v>177Hf m</v>
      </c>
      <c r="N525" t="s">
        <v>1265</v>
      </c>
    </row>
    <row r="526" spans="1:14">
      <c r="A526" s="52" t="s">
        <v>1266</v>
      </c>
      <c r="B526" s="52" t="s">
        <v>1267</v>
      </c>
      <c r="C526" s="53">
        <f t="shared" ref="C526:C538" si="15">1*10^6</f>
        <v>1000000</v>
      </c>
      <c r="D526" s="53" t="s">
        <v>1815</v>
      </c>
      <c r="E526" s="53" t="s">
        <v>1815</v>
      </c>
      <c r="F526" s="53" t="s">
        <v>234</v>
      </c>
      <c r="G526" s="53" t="s">
        <v>234</v>
      </c>
      <c r="H526" s="53" t="s">
        <v>234</v>
      </c>
      <c r="I526" t="str">
        <f>VLOOKUP(B526,CSP!$A$2:$B$795,2,FALSE)</f>
        <v>Hf178 m</v>
      </c>
      <c r="J526" s="52" t="s">
        <v>77</v>
      </c>
      <c r="K526">
        <v>178</v>
      </c>
      <c r="L526" t="s">
        <v>156</v>
      </c>
      <c r="M526" t="str">
        <f t="shared" si="14"/>
        <v>178Hf m</v>
      </c>
      <c r="N526" t="s">
        <v>1267</v>
      </c>
    </row>
    <row r="527" spans="1:14">
      <c r="A527" s="52" t="s">
        <v>1268</v>
      </c>
      <c r="B527" s="52" t="s">
        <v>1269</v>
      </c>
      <c r="C527" s="53">
        <f t="shared" si="15"/>
        <v>1000000</v>
      </c>
      <c r="D527" s="53" t="s">
        <v>1815</v>
      </c>
      <c r="E527" s="53" t="s">
        <v>1815</v>
      </c>
      <c r="F527" s="53" t="s">
        <v>234</v>
      </c>
      <c r="G527" s="53" t="s">
        <v>234</v>
      </c>
      <c r="H527" s="53" t="s">
        <v>234</v>
      </c>
      <c r="I527" t="str">
        <f>VLOOKUP(B527,CSP!$A$2:$B$795,2,FALSE)</f>
        <v>Hf179 m</v>
      </c>
      <c r="J527" s="52" t="s">
        <v>77</v>
      </c>
      <c r="K527">
        <v>179</v>
      </c>
      <c r="L527" t="s">
        <v>156</v>
      </c>
      <c r="M527" t="str">
        <f t="shared" si="14"/>
        <v>179Hf m</v>
      </c>
      <c r="N527" t="s">
        <v>1269</v>
      </c>
    </row>
    <row r="528" spans="1:14">
      <c r="A528" s="52" t="s">
        <v>1270</v>
      </c>
      <c r="B528" s="52" t="s">
        <v>1271</v>
      </c>
      <c r="C528" s="53">
        <f t="shared" si="15"/>
        <v>1000000</v>
      </c>
      <c r="D528" s="53" t="s">
        <v>1815</v>
      </c>
      <c r="E528" s="53" t="s">
        <v>1815</v>
      </c>
      <c r="F528" s="53" t="s">
        <v>234</v>
      </c>
      <c r="G528" s="53" t="s">
        <v>234</v>
      </c>
      <c r="H528" s="53" t="s">
        <v>234</v>
      </c>
      <c r="I528" t="str">
        <f>VLOOKUP(B528,CSP!$A$2:$B$795,2,FALSE)</f>
        <v>Hf180 m</v>
      </c>
      <c r="J528" s="52" t="s">
        <v>77</v>
      </c>
      <c r="K528">
        <v>180</v>
      </c>
      <c r="L528" t="s">
        <v>156</v>
      </c>
      <c r="M528" t="str">
        <f t="shared" si="14"/>
        <v>180Hf m</v>
      </c>
      <c r="N528" t="s">
        <v>1271</v>
      </c>
    </row>
    <row r="529" spans="1:14">
      <c r="A529" s="52" t="s">
        <v>1272</v>
      </c>
      <c r="B529" s="52" t="s">
        <v>1273</v>
      </c>
      <c r="C529" s="53">
        <f t="shared" si="15"/>
        <v>1000000</v>
      </c>
      <c r="D529" s="53">
        <v>1</v>
      </c>
      <c r="E529" s="53">
        <f>1*10^1</f>
        <v>10</v>
      </c>
      <c r="F529" s="53">
        <f>1*10^11</f>
        <v>100000000000</v>
      </c>
      <c r="G529" s="53">
        <f>1*10^12</f>
        <v>1000000000000</v>
      </c>
      <c r="H529" s="53">
        <f>1*10^14</f>
        <v>100000000000000</v>
      </c>
      <c r="I529" t="str">
        <f>VLOOKUP(B529,CSP!$A$2:$B$795,2,FALSE)</f>
        <v>Hf181</v>
      </c>
      <c r="J529" s="52" t="s">
        <v>77</v>
      </c>
      <c r="K529">
        <v>181</v>
      </c>
      <c r="M529" t="str">
        <f t="shared" si="14"/>
        <v>181Hf</v>
      </c>
      <c r="N529" t="s">
        <v>1273</v>
      </c>
    </row>
    <row r="530" spans="1:14">
      <c r="A530" s="52" t="s">
        <v>1274</v>
      </c>
      <c r="B530" s="52" t="s">
        <v>1275</v>
      </c>
      <c r="C530" s="53">
        <f t="shared" si="15"/>
        <v>1000000</v>
      </c>
      <c r="D530" s="53" t="s">
        <v>1815</v>
      </c>
      <c r="E530" s="53" t="s">
        <v>1815</v>
      </c>
      <c r="F530" s="53">
        <f>5*10^10</f>
        <v>50000000000</v>
      </c>
      <c r="G530" s="53">
        <f>5*10^11</f>
        <v>500000000000</v>
      </c>
      <c r="H530" s="53">
        <f>5*10^13</f>
        <v>50000000000000</v>
      </c>
      <c r="I530" t="str">
        <f>VLOOKUP(B530,CSP!$A$2:$B$795,2,FALSE)</f>
        <v>Hf182</v>
      </c>
      <c r="J530" s="52" t="s">
        <v>77</v>
      </c>
      <c r="K530">
        <v>182</v>
      </c>
      <c r="M530" t="str">
        <f t="shared" si="14"/>
        <v>182Hf</v>
      </c>
      <c r="N530" t="s">
        <v>1275</v>
      </c>
    </row>
    <row r="531" spans="1:14">
      <c r="A531" s="52" t="s">
        <v>1276</v>
      </c>
      <c r="B531" s="52" t="s">
        <v>1277</v>
      </c>
      <c r="C531" s="53">
        <f t="shared" si="15"/>
        <v>1000000</v>
      </c>
      <c r="D531" s="53" t="s">
        <v>1815</v>
      </c>
      <c r="E531" s="53" t="s">
        <v>1815</v>
      </c>
      <c r="F531" s="53" t="s">
        <v>234</v>
      </c>
      <c r="G531" s="53" t="s">
        <v>234</v>
      </c>
      <c r="H531" s="53" t="s">
        <v>234</v>
      </c>
      <c r="I531" t="str">
        <f>VLOOKUP(B531,CSP!$A$2:$B$795,2,FALSE)</f>
        <v>Hf182 m</v>
      </c>
      <c r="J531" s="52" t="s">
        <v>77</v>
      </c>
      <c r="K531">
        <v>182</v>
      </c>
      <c r="L531" t="s">
        <v>156</v>
      </c>
      <c r="M531" t="str">
        <f t="shared" si="14"/>
        <v>182Hf m</v>
      </c>
      <c r="N531" t="s">
        <v>1277</v>
      </c>
    </row>
    <row r="532" spans="1:14">
      <c r="A532" s="52" t="s">
        <v>1278</v>
      </c>
      <c r="B532" s="52" t="s">
        <v>1279</v>
      </c>
      <c r="C532" s="53">
        <f t="shared" si="15"/>
        <v>1000000</v>
      </c>
      <c r="D532" s="53" t="s">
        <v>1815</v>
      </c>
      <c r="E532" s="53" t="s">
        <v>1815</v>
      </c>
      <c r="F532" s="53" t="s">
        <v>234</v>
      </c>
      <c r="G532" s="53" t="s">
        <v>234</v>
      </c>
      <c r="H532" s="53" t="s">
        <v>234</v>
      </c>
      <c r="I532" t="str">
        <f>VLOOKUP(B532,CSP!$A$2:$B$795,2,FALSE)</f>
        <v>Hf183</v>
      </c>
      <c r="J532" s="52" t="s">
        <v>77</v>
      </c>
      <c r="K532">
        <v>183</v>
      </c>
      <c r="M532" t="str">
        <f t="shared" si="14"/>
        <v>183Hf</v>
      </c>
      <c r="N532" t="s">
        <v>1279</v>
      </c>
    </row>
    <row r="533" spans="1:14">
      <c r="A533" s="52" t="s">
        <v>1280</v>
      </c>
      <c r="B533" s="52" t="s">
        <v>1281</v>
      </c>
      <c r="C533" s="53">
        <f t="shared" si="15"/>
        <v>1000000</v>
      </c>
      <c r="D533" s="53" t="s">
        <v>1815</v>
      </c>
      <c r="E533" s="53" t="s">
        <v>1815</v>
      </c>
      <c r="F533" s="53" t="s">
        <v>234</v>
      </c>
      <c r="G533" s="53" t="s">
        <v>234</v>
      </c>
      <c r="H533" s="53" t="s">
        <v>234</v>
      </c>
      <c r="I533" t="str">
        <f>VLOOKUP(B533,CSP!$A$2:$B$795,2,FALSE)</f>
        <v>Hf184</v>
      </c>
      <c r="J533" s="52" t="s">
        <v>77</v>
      </c>
      <c r="K533">
        <v>184</v>
      </c>
      <c r="M533" t="str">
        <f t="shared" si="14"/>
        <v>184Hf</v>
      </c>
      <c r="N533" t="s">
        <v>1281</v>
      </c>
    </row>
    <row r="534" spans="1:14">
      <c r="A534" s="52" t="s">
        <v>1282</v>
      </c>
      <c r="B534" s="52" t="s">
        <v>1283</v>
      </c>
      <c r="C534" s="53">
        <f t="shared" si="15"/>
        <v>1000000</v>
      </c>
      <c r="D534" s="53" t="s">
        <v>1815</v>
      </c>
      <c r="E534" s="53" t="s">
        <v>1815</v>
      </c>
      <c r="F534" s="53" t="s">
        <v>234</v>
      </c>
      <c r="G534" s="53" t="s">
        <v>234</v>
      </c>
      <c r="H534" s="53" t="s">
        <v>234</v>
      </c>
      <c r="I534" t="str">
        <f>VLOOKUP(B534,CSP!$A$2:$B$795,2,FALSE)</f>
        <v>Ta172</v>
      </c>
      <c r="J534" s="52" t="s">
        <v>78</v>
      </c>
      <c r="K534">
        <v>172</v>
      </c>
      <c r="M534" t="str">
        <f t="shared" si="14"/>
        <v>172Ta</v>
      </c>
      <c r="N534" t="s">
        <v>1283</v>
      </c>
    </row>
    <row r="535" spans="1:14">
      <c r="A535" s="52" t="s">
        <v>1284</v>
      </c>
      <c r="B535" s="52" t="s">
        <v>1285</v>
      </c>
      <c r="C535" s="53">
        <f t="shared" si="15"/>
        <v>1000000</v>
      </c>
      <c r="D535" s="53" t="s">
        <v>1815</v>
      </c>
      <c r="E535" s="53" t="s">
        <v>1815</v>
      </c>
      <c r="F535" s="53" t="s">
        <v>234</v>
      </c>
      <c r="G535" s="53" t="s">
        <v>234</v>
      </c>
      <c r="H535" s="53" t="s">
        <v>234</v>
      </c>
      <c r="I535" t="str">
        <f>VLOOKUP(B535,CSP!$A$2:$B$795,2,FALSE)</f>
        <v>Ta173</v>
      </c>
      <c r="J535" s="52" t="s">
        <v>78</v>
      </c>
      <c r="K535">
        <v>173</v>
      </c>
      <c r="M535" t="str">
        <f t="shared" si="14"/>
        <v>173Ta</v>
      </c>
      <c r="N535" t="s">
        <v>1285</v>
      </c>
    </row>
    <row r="536" spans="1:14">
      <c r="A536" s="52" t="s">
        <v>1286</v>
      </c>
      <c r="B536" s="52" t="s">
        <v>1287</v>
      </c>
      <c r="C536" s="53">
        <f t="shared" si="15"/>
        <v>1000000</v>
      </c>
      <c r="D536" s="53" t="s">
        <v>1815</v>
      </c>
      <c r="E536" s="53" t="s">
        <v>1815</v>
      </c>
      <c r="F536" s="53" t="s">
        <v>234</v>
      </c>
      <c r="G536" s="53" t="s">
        <v>234</v>
      </c>
      <c r="H536" s="53" t="s">
        <v>234</v>
      </c>
      <c r="I536" t="str">
        <f>VLOOKUP(B536,CSP!$A$2:$B$795,2,FALSE)</f>
        <v>Ta174</v>
      </c>
      <c r="J536" s="52" t="s">
        <v>78</v>
      </c>
      <c r="K536">
        <v>174</v>
      </c>
      <c r="M536" t="str">
        <f t="shared" si="14"/>
        <v>174Ta</v>
      </c>
      <c r="N536" t="s">
        <v>1287</v>
      </c>
    </row>
    <row r="537" spans="1:14">
      <c r="A537" s="52" t="s">
        <v>1288</v>
      </c>
      <c r="B537" s="52" t="s">
        <v>1289</v>
      </c>
      <c r="C537" s="53">
        <f t="shared" si="15"/>
        <v>1000000</v>
      </c>
      <c r="D537" s="53" t="s">
        <v>1815</v>
      </c>
      <c r="E537" s="53" t="s">
        <v>1815</v>
      </c>
      <c r="F537" s="53" t="s">
        <v>234</v>
      </c>
      <c r="G537" s="53" t="s">
        <v>234</v>
      </c>
      <c r="H537" s="53" t="s">
        <v>234</v>
      </c>
      <c r="I537" t="str">
        <f>VLOOKUP(B537,CSP!$A$2:$B$795,2,FALSE)</f>
        <v>Ta175</v>
      </c>
      <c r="J537" s="52" t="s">
        <v>78</v>
      </c>
      <c r="K537">
        <v>175</v>
      </c>
      <c r="M537" t="str">
        <f t="shared" si="14"/>
        <v>175Ta</v>
      </c>
      <c r="N537" t="s">
        <v>1289</v>
      </c>
    </row>
    <row r="538" spans="1:14">
      <c r="A538" s="52" t="s">
        <v>1290</v>
      </c>
      <c r="B538" s="52" t="s">
        <v>1291</v>
      </c>
      <c r="C538" s="53">
        <f t="shared" si="15"/>
        <v>1000000</v>
      </c>
      <c r="D538" s="53" t="s">
        <v>1815</v>
      </c>
      <c r="E538" s="53" t="s">
        <v>1815</v>
      </c>
      <c r="F538" s="53" t="s">
        <v>234</v>
      </c>
      <c r="G538" s="53" t="s">
        <v>234</v>
      </c>
      <c r="H538" s="53" t="s">
        <v>234</v>
      </c>
      <c r="I538" t="str">
        <f>VLOOKUP(B538,CSP!$A$2:$B$795,2,FALSE)</f>
        <v>Ta176</v>
      </c>
      <c r="J538" s="52" t="s">
        <v>78</v>
      </c>
      <c r="K538">
        <v>176</v>
      </c>
      <c r="M538" t="str">
        <f t="shared" si="14"/>
        <v>176Ta</v>
      </c>
      <c r="N538" t="s">
        <v>1291</v>
      </c>
    </row>
    <row r="539" spans="1:14">
      <c r="A539" s="52" t="s">
        <v>1292</v>
      </c>
      <c r="B539" s="52" t="s">
        <v>1293</v>
      </c>
      <c r="C539" s="53">
        <f>1*10^7</f>
        <v>10000000</v>
      </c>
      <c r="D539" s="53" t="s">
        <v>1815</v>
      </c>
      <c r="E539" s="53" t="s">
        <v>1815</v>
      </c>
      <c r="F539" s="53" t="s">
        <v>234</v>
      </c>
      <c r="G539" s="53" t="s">
        <v>234</v>
      </c>
      <c r="H539" s="53" t="s">
        <v>234</v>
      </c>
      <c r="I539" t="str">
        <f>VLOOKUP(B539,CSP!$A$2:$B$795,2,FALSE)</f>
        <v>Ta177</v>
      </c>
      <c r="J539" s="52" t="s">
        <v>78</v>
      </c>
      <c r="K539">
        <v>177</v>
      </c>
      <c r="M539" t="str">
        <f t="shared" si="14"/>
        <v>177Ta</v>
      </c>
      <c r="N539" t="s">
        <v>1293</v>
      </c>
    </row>
    <row r="540" spans="1:14" ht="25.5">
      <c r="A540" s="54" t="s">
        <v>1840</v>
      </c>
      <c r="B540" s="54" t="s">
        <v>1295</v>
      </c>
      <c r="C540" s="55">
        <f>1*10^6</f>
        <v>1000000</v>
      </c>
      <c r="D540" s="55" t="s">
        <v>1815</v>
      </c>
      <c r="E540" s="55" t="s">
        <v>1815</v>
      </c>
      <c r="F540" s="55">
        <f>7*10^10</f>
        <v>70000000000</v>
      </c>
      <c r="G540" s="55">
        <f>7*10^11</f>
        <v>700000000000</v>
      </c>
      <c r="H540" s="55">
        <f>7*10^13</f>
        <v>70000000000000</v>
      </c>
      <c r="I540" t="str">
        <f>VLOOKUP(B540,CSP!$A$2:$B$795,2,FALSE)</f>
        <v>Ta178</v>
      </c>
      <c r="J540" s="54" t="s">
        <v>78</v>
      </c>
      <c r="K540">
        <v>178</v>
      </c>
      <c r="M540" t="str">
        <f t="shared" si="14"/>
        <v>178Ta</v>
      </c>
      <c r="N540" t="s">
        <v>1295</v>
      </c>
    </row>
    <row r="541" spans="1:14">
      <c r="A541" s="52" t="s">
        <v>1296</v>
      </c>
      <c r="B541" s="52" t="s">
        <v>1297</v>
      </c>
      <c r="C541" s="53">
        <f>1*10^7</f>
        <v>10000000</v>
      </c>
      <c r="D541" s="53" t="s">
        <v>1815</v>
      </c>
      <c r="E541" s="53" t="s">
        <v>1815</v>
      </c>
      <c r="F541" s="53">
        <f>6*10^12</f>
        <v>6000000000000</v>
      </c>
      <c r="G541" s="53">
        <f>6*10^13</f>
        <v>60000000000000</v>
      </c>
      <c r="H541" s="53">
        <f>6*10^15</f>
        <v>6000000000000000</v>
      </c>
      <c r="I541" t="str">
        <f>VLOOKUP(B541,CSP!$A$2:$B$795,2,FALSE)</f>
        <v>Ta179</v>
      </c>
      <c r="J541" s="52" t="s">
        <v>78</v>
      </c>
      <c r="K541">
        <v>179</v>
      </c>
      <c r="M541" t="str">
        <f t="shared" si="14"/>
        <v>179Ta</v>
      </c>
      <c r="N541" t="s">
        <v>1297</v>
      </c>
    </row>
    <row r="542" spans="1:14">
      <c r="A542" s="52" t="s">
        <v>1298</v>
      </c>
      <c r="B542" s="52" t="s">
        <v>1299</v>
      </c>
      <c r="C542" s="53">
        <f>1*10^6</f>
        <v>1000000</v>
      </c>
      <c r="D542" s="53" t="s">
        <v>1815</v>
      </c>
      <c r="E542" s="53" t="s">
        <v>1815</v>
      </c>
      <c r="F542" s="53" t="s">
        <v>234</v>
      </c>
      <c r="G542" s="53" t="s">
        <v>234</v>
      </c>
      <c r="H542" s="53" t="s">
        <v>234</v>
      </c>
      <c r="I542" t="str">
        <f>VLOOKUP(B542,CSP!$A$2:$B$795,2,FALSE)</f>
        <v>Ta180</v>
      </c>
      <c r="J542" s="52" t="s">
        <v>78</v>
      </c>
      <c r="K542">
        <v>180</v>
      </c>
      <c r="M542" t="str">
        <f t="shared" si="14"/>
        <v>180Ta</v>
      </c>
      <c r="N542" t="s">
        <v>1299</v>
      </c>
    </row>
    <row r="543" spans="1:14">
      <c r="A543" s="52" t="s">
        <v>1300</v>
      </c>
      <c r="B543" s="52" t="s">
        <v>1301</v>
      </c>
      <c r="C543" s="53">
        <f>1*10^7</f>
        <v>10000000</v>
      </c>
      <c r="D543" s="53" t="s">
        <v>1815</v>
      </c>
      <c r="E543" s="53" t="s">
        <v>1815</v>
      </c>
      <c r="F543" s="53" t="s">
        <v>234</v>
      </c>
      <c r="G543" s="53" t="s">
        <v>234</v>
      </c>
      <c r="H543" s="53" t="s">
        <v>234</v>
      </c>
      <c r="I543" t="str">
        <f>VLOOKUP(B543,CSP!$A$2:$B$795,2,FALSE)</f>
        <v>Ta180 m</v>
      </c>
      <c r="J543" s="52" t="s">
        <v>78</v>
      </c>
      <c r="K543">
        <v>180</v>
      </c>
      <c r="L543" t="s">
        <v>156</v>
      </c>
      <c r="M543" t="str">
        <f t="shared" si="14"/>
        <v>180Ta m</v>
      </c>
      <c r="N543" t="s">
        <v>1301</v>
      </c>
    </row>
    <row r="544" spans="1:14">
      <c r="A544" s="52" t="s">
        <v>1302</v>
      </c>
      <c r="B544" s="52" t="s">
        <v>1303</v>
      </c>
      <c r="C544" s="53">
        <f>1*10^4</f>
        <v>10000</v>
      </c>
      <c r="D544" s="53">
        <v>0.1</v>
      </c>
      <c r="E544" s="53">
        <f>1*10^1</f>
        <v>10</v>
      </c>
      <c r="F544" s="53">
        <f>6*10^10</f>
        <v>60000000000</v>
      </c>
      <c r="G544" s="53">
        <f>6*10^11</f>
        <v>600000000000</v>
      </c>
      <c r="H544" s="53">
        <f>6*10^13</f>
        <v>60000000000000</v>
      </c>
      <c r="I544" t="str">
        <f>VLOOKUP(B544,CSP!$A$2:$B$795,2,FALSE)</f>
        <v>Ta182</v>
      </c>
      <c r="J544" s="52" t="s">
        <v>78</v>
      </c>
      <c r="K544">
        <v>182</v>
      </c>
      <c r="M544" t="str">
        <f t="shared" si="14"/>
        <v>182Ta</v>
      </c>
      <c r="N544" t="s">
        <v>1303</v>
      </c>
    </row>
    <row r="545" spans="1:14">
      <c r="A545" s="52" t="s">
        <v>1304</v>
      </c>
      <c r="B545" s="52" t="s">
        <v>1305</v>
      </c>
      <c r="C545" s="53">
        <f>1*10^6</f>
        <v>1000000</v>
      </c>
      <c r="D545" s="53" t="s">
        <v>1815</v>
      </c>
      <c r="E545" s="53" t="s">
        <v>1815</v>
      </c>
      <c r="F545" s="53" t="s">
        <v>234</v>
      </c>
      <c r="G545" s="53" t="s">
        <v>234</v>
      </c>
      <c r="H545" s="53" t="s">
        <v>234</v>
      </c>
      <c r="I545" t="str">
        <f>VLOOKUP(B545,CSP!$A$2:$B$795,2,FALSE)</f>
        <v>Ta182 m</v>
      </c>
      <c r="J545" s="52" t="s">
        <v>78</v>
      </c>
      <c r="K545">
        <v>182</v>
      </c>
      <c r="L545" t="s">
        <v>156</v>
      </c>
      <c r="M545" t="str">
        <f t="shared" si="14"/>
        <v>182Ta m</v>
      </c>
      <c r="N545" t="s">
        <v>1305</v>
      </c>
    </row>
    <row r="546" spans="1:14">
      <c r="A546" s="52" t="s">
        <v>1306</v>
      </c>
      <c r="B546" s="52" t="s">
        <v>1307</v>
      </c>
      <c r="C546" s="53">
        <f>1*10^6</f>
        <v>1000000</v>
      </c>
      <c r="D546" s="53" t="s">
        <v>1815</v>
      </c>
      <c r="E546" s="53" t="s">
        <v>1815</v>
      </c>
      <c r="F546" s="53" t="s">
        <v>234</v>
      </c>
      <c r="G546" s="53" t="s">
        <v>234</v>
      </c>
      <c r="H546" s="53" t="s">
        <v>234</v>
      </c>
      <c r="I546" t="str">
        <f>VLOOKUP(B546,CSP!$A$2:$B$795,2,FALSE)</f>
        <v>Ta183</v>
      </c>
      <c r="J546" s="52" t="s">
        <v>78</v>
      </c>
      <c r="K546">
        <v>183</v>
      </c>
      <c r="M546" t="str">
        <f t="shared" si="14"/>
        <v>183Ta</v>
      </c>
      <c r="N546" t="s">
        <v>1307</v>
      </c>
    </row>
    <row r="547" spans="1:14">
      <c r="A547" s="52" t="s">
        <v>1308</v>
      </c>
      <c r="B547" s="52" t="s">
        <v>1309</v>
      </c>
      <c r="C547" s="53">
        <f>1*10^6</f>
        <v>1000000</v>
      </c>
      <c r="D547" s="53" t="s">
        <v>1815</v>
      </c>
      <c r="E547" s="53" t="s">
        <v>1815</v>
      </c>
      <c r="F547" s="53" t="s">
        <v>234</v>
      </c>
      <c r="G547" s="53" t="s">
        <v>234</v>
      </c>
      <c r="H547" s="53" t="s">
        <v>234</v>
      </c>
      <c r="I547" t="str">
        <f>VLOOKUP(B547,CSP!$A$2:$B$795,2,FALSE)</f>
        <v>Ta184</v>
      </c>
      <c r="J547" s="52" t="s">
        <v>78</v>
      </c>
      <c r="K547">
        <v>184</v>
      </c>
      <c r="M547" t="str">
        <f t="shared" si="14"/>
        <v>184Ta</v>
      </c>
      <c r="N547" t="s">
        <v>1309</v>
      </c>
    </row>
    <row r="548" spans="1:14">
      <c r="A548" s="52" t="s">
        <v>1310</v>
      </c>
      <c r="B548" s="52" t="s">
        <v>1311</v>
      </c>
      <c r="C548" s="53">
        <f>1*10^5</f>
        <v>100000</v>
      </c>
      <c r="D548" s="53" t="s">
        <v>1815</v>
      </c>
      <c r="E548" s="53" t="s">
        <v>1815</v>
      </c>
      <c r="F548" s="53" t="s">
        <v>234</v>
      </c>
      <c r="G548" s="53" t="s">
        <v>234</v>
      </c>
      <c r="H548" s="53" t="s">
        <v>234</v>
      </c>
      <c r="I548" t="str">
        <f>VLOOKUP(B548,CSP!$A$2:$B$795,2,FALSE)</f>
        <v>Ta185</v>
      </c>
      <c r="J548" s="52" t="s">
        <v>78</v>
      </c>
      <c r="K548">
        <v>185</v>
      </c>
      <c r="M548" t="str">
        <f t="shared" si="14"/>
        <v>185Ta</v>
      </c>
      <c r="N548" t="s">
        <v>1311</v>
      </c>
    </row>
    <row r="549" spans="1:14">
      <c r="A549" s="52" t="s">
        <v>1312</v>
      </c>
      <c r="B549" s="52" t="s">
        <v>1313</v>
      </c>
      <c r="C549" s="53">
        <f>1*10^5</f>
        <v>100000</v>
      </c>
      <c r="D549" s="53" t="s">
        <v>1815</v>
      </c>
      <c r="E549" s="53" t="s">
        <v>1815</v>
      </c>
      <c r="F549" s="53" t="s">
        <v>234</v>
      </c>
      <c r="G549" s="53" t="s">
        <v>234</v>
      </c>
      <c r="H549" s="53" t="s">
        <v>234</v>
      </c>
      <c r="I549" t="str">
        <f>VLOOKUP(B549,CSP!$A$2:$B$795,2,FALSE)</f>
        <v>Ta186</v>
      </c>
      <c r="J549" s="52" t="s">
        <v>78</v>
      </c>
      <c r="K549">
        <v>186</v>
      </c>
      <c r="M549" t="str">
        <f t="shared" si="14"/>
        <v>186Ta</v>
      </c>
      <c r="N549" t="s">
        <v>1313</v>
      </c>
    </row>
    <row r="550" spans="1:14">
      <c r="A550" s="52" t="s">
        <v>1314</v>
      </c>
      <c r="B550" s="52" t="s">
        <v>1315</v>
      </c>
      <c r="C550" s="53">
        <f>1*10^6</f>
        <v>1000000</v>
      </c>
      <c r="D550" s="53" t="s">
        <v>1815</v>
      </c>
      <c r="E550" s="53" t="s">
        <v>1815</v>
      </c>
      <c r="F550" s="53" t="s">
        <v>234</v>
      </c>
      <c r="G550" s="53" t="s">
        <v>234</v>
      </c>
      <c r="H550" s="53" t="s">
        <v>234</v>
      </c>
      <c r="I550" t="str">
        <f>VLOOKUP(B550,CSP!$A$2:$B$795,2,FALSE)</f>
        <v>W176</v>
      </c>
      <c r="J550" s="52" t="s">
        <v>79</v>
      </c>
      <c r="K550">
        <v>176</v>
      </c>
      <c r="M550" t="str">
        <f t="shared" si="14"/>
        <v>176W</v>
      </c>
      <c r="N550" t="s">
        <v>1315</v>
      </c>
    </row>
    <row r="551" spans="1:14">
      <c r="A551" s="52" t="s">
        <v>1316</v>
      </c>
      <c r="B551" s="52" t="s">
        <v>1317</v>
      </c>
      <c r="C551" s="53">
        <f>1*10^6</f>
        <v>1000000</v>
      </c>
      <c r="D551" s="53" t="s">
        <v>1815</v>
      </c>
      <c r="E551" s="53" t="s">
        <v>1815</v>
      </c>
      <c r="F551" s="53" t="s">
        <v>234</v>
      </c>
      <c r="G551" s="53" t="s">
        <v>234</v>
      </c>
      <c r="H551" s="53" t="s">
        <v>234</v>
      </c>
      <c r="I551" t="str">
        <f>VLOOKUP(B551,CSP!$A$2:$B$795,2,FALSE)</f>
        <v>W177</v>
      </c>
      <c r="J551" s="52" t="s">
        <v>79</v>
      </c>
      <c r="K551">
        <v>177</v>
      </c>
      <c r="M551" t="str">
        <f t="shared" si="14"/>
        <v>177W</v>
      </c>
      <c r="N551" t="s">
        <v>1317</v>
      </c>
    </row>
    <row r="552" spans="1:14">
      <c r="A552" s="52" t="s">
        <v>1318</v>
      </c>
      <c r="B552" s="52" t="s">
        <v>1319</v>
      </c>
      <c r="C552" s="53">
        <f>1*10^6</f>
        <v>1000000</v>
      </c>
      <c r="D552" s="53" t="s">
        <v>1815</v>
      </c>
      <c r="E552" s="53" t="s">
        <v>1815</v>
      </c>
      <c r="F552" s="53">
        <f>9*10^11</f>
        <v>900000000000</v>
      </c>
      <c r="G552" s="53">
        <f>9*10^12</f>
        <v>9000000000000</v>
      </c>
      <c r="H552" s="53">
        <f>9*10^14</f>
        <v>900000000000000</v>
      </c>
      <c r="I552" t="str">
        <f>VLOOKUP(B552,CSP!$A$2:$B$795,2,FALSE)</f>
        <v>W178</v>
      </c>
      <c r="J552" s="52" t="s">
        <v>79</v>
      </c>
      <c r="K552">
        <v>178</v>
      </c>
      <c r="M552" t="str">
        <f t="shared" si="14"/>
        <v>178W</v>
      </c>
      <c r="N552" t="s">
        <v>1319</v>
      </c>
    </row>
    <row r="553" spans="1:14">
      <c r="A553" s="52" t="s">
        <v>1320</v>
      </c>
      <c r="B553" s="52" t="s">
        <v>1321</v>
      </c>
      <c r="C553" s="53">
        <f>1*10^7</f>
        <v>10000000</v>
      </c>
      <c r="D553" s="53" t="s">
        <v>1815</v>
      </c>
      <c r="E553" s="53" t="s">
        <v>1815</v>
      </c>
      <c r="F553" s="53" t="s">
        <v>234</v>
      </c>
      <c r="G553" s="53" t="s">
        <v>234</v>
      </c>
      <c r="H553" s="53" t="s">
        <v>234</v>
      </c>
      <c r="I553" t="str">
        <f>VLOOKUP(B553,CSP!$A$2:$B$795,2,FALSE)</f>
        <v>W179</v>
      </c>
      <c r="J553" s="52" t="s">
        <v>79</v>
      </c>
      <c r="K553">
        <v>179</v>
      </c>
      <c r="M553" t="str">
        <f t="shared" si="14"/>
        <v>179W</v>
      </c>
      <c r="N553" t="s">
        <v>1321</v>
      </c>
    </row>
    <row r="554" spans="1:14">
      <c r="A554" s="52" t="s">
        <v>1322</v>
      </c>
      <c r="B554" s="52" t="s">
        <v>1323</v>
      </c>
      <c r="C554" s="53">
        <f>1*10^7</f>
        <v>10000000</v>
      </c>
      <c r="D554" s="53">
        <v>10</v>
      </c>
      <c r="E554" s="53">
        <f>1*10^3</f>
        <v>1000</v>
      </c>
      <c r="F554" s="53">
        <f>5*10^12</f>
        <v>5000000000000</v>
      </c>
      <c r="G554" s="53">
        <f>5*10^13</f>
        <v>50000000000000</v>
      </c>
      <c r="H554" s="53">
        <f>5*10^15</f>
        <v>5000000000000000</v>
      </c>
      <c r="I554" t="str">
        <f>VLOOKUP(B554,CSP!$A$2:$B$795,2,FALSE)</f>
        <v>W181</v>
      </c>
      <c r="J554" s="52" t="s">
        <v>79</v>
      </c>
      <c r="K554">
        <v>181</v>
      </c>
      <c r="M554" t="str">
        <f t="shared" si="14"/>
        <v>181W</v>
      </c>
      <c r="N554" t="s">
        <v>1323</v>
      </c>
    </row>
    <row r="555" spans="1:14">
      <c r="A555" s="52" t="s">
        <v>1324</v>
      </c>
      <c r="B555" s="52" t="s">
        <v>1325</v>
      </c>
      <c r="C555" s="53">
        <f>1*10^7</f>
        <v>10000000</v>
      </c>
      <c r="D555" s="53">
        <v>1000</v>
      </c>
      <c r="E555" s="53">
        <f>1*10^4</f>
        <v>10000</v>
      </c>
      <c r="F555" s="53">
        <f>1*10^14</f>
        <v>100000000000000</v>
      </c>
      <c r="G555" s="53">
        <f>1*10^15</f>
        <v>1000000000000000</v>
      </c>
      <c r="H555" s="53">
        <f>1*10^17</f>
        <v>1E+17</v>
      </c>
      <c r="I555" t="str">
        <f>VLOOKUP(B555,CSP!$A$2:$B$795,2,FALSE)</f>
        <v>W185</v>
      </c>
      <c r="J555" s="52" t="s">
        <v>79</v>
      </c>
      <c r="K555">
        <v>185</v>
      </c>
      <c r="M555" t="str">
        <f t="shared" si="14"/>
        <v>185W</v>
      </c>
      <c r="N555" t="s">
        <v>1325</v>
      </c>
    </row>
    <row r="556" spans="1:14">
      <c r="A556" s="52" t="s">
        <v>1326</v>
      </c>
      <c r="B556" s="52" t="s">
        <v>1327</v>
      </c>
      <c r="C556" s="53">
        <f>1*10^6</f>
        <v>1000000</v>
      </c>
      <c r="D556" s="53">
        <v>10</v>
      </c>
      <c r="E556" s="53">
        <f>1*10^2</f>
        <v>100</v>
      </c>
      <c r="F556" s="53">
        <f>1*10^11</f>
        <v>100000000000</v>
      </c>
      <c r="G556" s="53">
        <f>1*10^12</f>
        <v>1000000000000</v>
      </c>
      <c r="H556" s="53">
        <f>1*10^14</f>
        <v>100000000000000</v>
      </c>
      <c r="I556" t="str">
        <f>VLOOKUP(B556,CSP!$A$2:$B$795,2,FALSE)</f>
        <v>W187</v>
      </c>
      <c r="J556" s="52" t="s">
        <v>79</v>
      </c>
      <c r="K556">
        <v>187</v>
      </c>
      <c r="M556" t="str">
        <f t="shared" si="14"/>
        <v>187W</v>
      </c>
      <c r="N556" t="s">
        <v>1327</v>
      </c>
    </row>
    <row r="557" spans="1:14">
      <c r="A557" s="52" t="s">
        <v>1328</v>
      </c>
      <c r="B557" s="52" t="s">
        <v>1329</v>
      </c>
      <c r="C557" s="53">
        <f>1*10^5</f>
        <v>100000</v>
      </c>
      <c r="D557" s="53" t="s">
        <v>1815</v>
      </c>
      <c r="E557" s="53" t="s">
        <v>1815</v>
      </c>
      <c r="F557" s="53">
        <f>1*10^12</f>
        <v>1000000000000</v>
      </c>
      <c r="G557" s="53">
        <f>1*10^13</f>
        <v>10000000000000</v>
      </c>
      <c r="H557" s="53">
        <f>1*10^15</f>
        <v>1000000000000000</v>
      </c>
      <c r="I557" t="str">
        <f>VLOOKUP(B557,CSP!$A$2:$B$795,2,FALSE)</f>
        <v>W188</v>
      </c>
      <c r="J557" s="52" t="s">
        <v>79</v>
      </c>
      <c r="K557">
        <v>188</v>
      </c>
      <c r="M557" t="str">
        <f t="shared" si="14"/>
        <v>188W</v>
      </c>
      <c r="N557" t="s">
        <v>1329</v>
      </c>
    </row>
    <row r="558" spans="1:14">
      <c r="A558" s="52" t="s">
        <v>1330</v>
      </c>
      <c r="B558" s="52" t="s">
        <v>1331</v>
      </c>
      <c r="C558" s="53">
        <f t="shared" ref="C558:C565" si="16">1*10^6</f>
        <v>1000000</v>
      </c>
      <c r="D558" s="53" t="s">
        <v>1815</v>
      </c>
      <c r="E558" s="53" t="s">
        <v>1815</v>
      </c>
      <c r="F558" s="53" t="s">
        <v>234</v>
      </c>
      <c r="G558" s="53" t="s">
        <v>234</v>
      </c>
      <c r="H558" s="53" t="s">
        <v>234</v>
      </c>
      <c r="I558" t="str">
        <f>VLOOKUP(B558,CSP!$A$2:$B$795,2,FALSE)</f>
        <v>Re177</v>
      </c>
      <c r="J558" s="52" t="s">
        <v>80</v>
      </c>
      <c r="K558">
        <v>177</v>
      </c>
      <c r="M558" t="str">
        <f t="shared" si="14"/>
        <v>177Re</v>
      </c>
      <c r="N558" t="s">
        <v>1331</v>
      </c>
    </row>
    <row r="559" spans="1:14">
      <c r="A559" s="52" t="s">
        <v>1332</v>
      </c>
      <c r="B559" s="52" t="s">
        <v>1333</v>
      </c>
      <c r="C559" s="53">
        <f t="shared" si="16"/>
        <v>1000000</v>
      </c>
      <c r="D559" s="53" t="s">
        <v>1815</v>
      </c>
      <c r="E559" s="53" t="s">
        <v>1815</v>
      </c>
      <c r="F559" s="53" t="s">
        <v>234</v>
      </c>
      <c r="G559" s="53" t="s">
        <v>234</v>
      </c>
      <c r="H559" s="53" t="s">
        <v>234</v>
      </c>
      <c r="I559" t="str">
        <f>VLOOKUP(B559,CSP!$A$2:$B$795,2,FALSE)</f>
        <v>Re178</v>
      </c>
      <c r="J559" s="52" t="s">
        <v>80</v>
      </c>
      <c r="K559">
        <v>178</v>
      </c>
      <c r="M559" t="str">
        <f t="shared" si="14"/>
        <v>178Re</v>
      </c>
      <c r="N559" t="s">
        <v>1333</v>
      </c>
    </row>
    <row r="560" spans="1:14">
      <c r="A560" s="52" t="s">
        <v>1334</v>
      </c>
      <c r="B560" s="52" t="s">
        <v>1335</v>
      </c>
      <c r="C560" s="53">
        <f t="shared" si="16"/>
        <v>1000000</v>
      </c>
      <c r="D560" s="53" t="s">
        <v>1815</v>
      </c>
      <c r="E560" s="53" t="s">
        <v>1815</v>
      </c>
      <c r="F560" s="53" t="s">
        <v>234</v>
      </c>
      <c r="G560" s="53" t="s">
        <v>234</v>
      </c>
      <c r="H560" s="53" t="s">
        <v>234</v>
      </c>
      <c r="I560" t="str">
        <f>VLOOKUP(B560,CSP!$A$2:$B$795,2,FALSE)</f>
        <v>Re181</v>
      </c>
      <c r="J560" s="52" t="s">
        <v>80</v>
      </c>
      <c r="K560">
        <v>181</v>
      </c>
      <c r="M560" t="str">
        <f t="shared" si="14"/>
        <v>181Re</v>
      </c>
      <c r="N560" t="s">
        <v>1335</v>
      </c>
    </row>
    <row r="561" spans="1:14" ht="38.25">
      <c r="A561" s="52" t="s">
        <v>1841</v>
      </c>
      <c r="B561" s="52" t="s">
        <v>1337</v>
      </c>
      <c r="C561" s="53">
        <f t="shared" si="16"/>
        <v>1000000</v>
      </c>
      <c r="D561" s="53" t="s">
        <v>1815</v>
      </c>
      <c r="E561" s="53" t="s">
        <v>1815</v>
      </c>
      <c r="F561" s="53" t="s">
        <v>234</v>
      </c>
      <c r="G561" s="53" t="s">
        <v>234</v>
      </c>
      <c r="H561" s="53" t="s">
        <v>234</v>
      </c>
      <c r="I561" t="str">
        <f>VLOOKUP(B561,CSP!$A$2:$B$795,2,FALSE)</f>
        <v>Re182 (1)</v>
      </c>
      <c r="J561" s="52" t="s">
        <v>80</v>
      </c>
      <c r="K561">
        <v>182</v>
      </c>
      <c r="L561" s="61" t="s">
        <v>163</v>
      </c>
      <c r="M561" t="str">
        <f t="shared" si="14"/>
        <v>182Re (1)</v>
      </c>
      <c r="N561" t="s">
        <v>1337</v>
      </c>
    </row>
    <row r="562" spans="1:14" ht="38.25">
      <c r="A562" s="52" t="s">
        <v>1842</v>
      </c>
      <c r="B562" s="52" t="s">
        <v>1339</v>
      </c>
      <c r="C562" s="53">
        <f t="shared" si="16"/>
        <v>1000000</v>
      </c>
      <c r="D562" s="53" t="s">
        <v>1815</v>
      </c>
      <c r="E562" s="53" t="s">
        <v>1815</v>
      </c>
      <c r="F562" s="53" t="s">
        <v>234</v>
      </c>
      <c r="G562" s="53" t="s">
        <v>234</v>
      </c>
      <c r="H562" s="53" t="s">
        <v>234</v>
      </c>
      <c r="I562" t="str">
        <f>VLOOKUP(B562,CSP!$A$2:$B$795,2,FALSE)</f>
        <v>Re182 (2)</v>
      </c>
      <c r="J562" s="52" t="s">
        <v>80</v>
      </c>
      <c r="K562">
        <v>182</v>
      </c>
      <c r="L562" s="61" t="s">
        <v>164</v>
      </c>
      <c r="M562" t="str">
        <f t="shared" si="14"/>
        <v>182Re (2)</v>
      </c>
      <c r="N562" t="s">
        <v>1339</v>
      </c>
    </row>
    <row r="563" spans="1:14">
      <c r="A563" s="52" t="s">
        <v>1340</v>
      </c>
      <c r="B563" s="52" t="s">
        <v>1341</v>
      </c>
      <c r="C563" s="53">
        <f t="shared" si="16"/>
        <v>1000000</v>
      </c>
      <c r="D563" s="53" t="s">
        <v>1815</v>
      </c>
      <c r="E563" s="53" t="s">
        <v>1815</v>
      </c>
      <c r="F563" s="53">
        <f>8*10^10</f>
        <v>80000000000</v>
      </c>
      <c r="G563" s="53">
        <f>8*10^11</f>
        <v>800000000000</v>
      </c>
      <c r="H563" s="53">
        <f>8*10^13</f>
        <v>80000000000000</v>
      </c>
      <c r="I563" t="str">
        <f>VLOOKUP(B563,CSP!$A$2:$B$795,2,FALSE)</f>
        <v>Re184</v>
      </c>
      <c r="J563" s="52" t="s">
        <v>80</v>
      </c>
      <c r="K563">
        <v>184</v>
      </c>
      <c r="M563" t="str">
        <f t="shared" si="14"/>
        <v>184Re</v>
      </c>
      <c r="N563" t="s">
        <v>1341</v>
      </c>
    </row>
    <row r="564" spans="1:14">
      <c r="A564" s="52" t="s">
        <v>1342</v>
      </c>
      <c r="B564" s="52" t="s">
        <v>1343</v>
      </c>
      <c r="C564" s="53">
        <f t="shared" si="16"/>
        <v>1000000</v>
      </c>
      <c r="D564" s="53" t="s">
        <v>1815</v>
      </c>
      <c r="E564" s="53" t="s">
        <v>1815</v>
      </c>
      <c r="F564" s="53">
        <f>7*10^10</f>
        <v>70000000000</v>
      </c>
      <c r="G564" s="53">
        <f>7*10^11</f>
        <v>700000000000</v>
      </c>
      <c r="H564" s="53">
        <f>7*10^13</f>
        <v>70000000000000</v>
      </c>
      <c r="I564" t="str">
        <f>VLOOKUP(B564,CSP!$A$2:$B$795,2,FALSE)</f>
        <v>Re184 m</v>
      </c>
      <c r="J564" s="52" t="s">
        <v>80</v>
      </c>
      <c r="K564">
        <v>184</v>
      </c>
      <c r="L564" t="s">
        <v>156</v>
      </c>
      <c r="M564" t="str">
        <f t="shared" si="14"/>
        <v>184Re m</v>
      </c>
      <c r="N564" t="s">
        <v>1343</v>
      </c>
    </row>
    <row r="565" spans="1:14">
      <c r="A565" s="52" t="s">
        <v>1344</v>
      </c>
      <c r="B565" s="52" t="s">
        <v>1345</v>
      </c>
      <c r="C565" s="53">
        <f t="shared" si="16"/>
        <v>1000000</v>
      </c>
      <c r="D565" s="53">
        <v>1000</v>
      </c>
      <c r="E565" s="53">
        <f>1*10^3</f>
        <v>1000</v>
      </c>
      <c r="F565" s="53">
        <f>4*10^12</f>
        <v>4000000000000</v>
      </c>
      <c r="G565" s="53">
        <f>4*10^13</f>
        <v>40000000000000</v>
      </c>
      <c r="H565" s="53">
        <f>4*10^15</f>
        <v>4000000000000000</v>
      </c>
      <c r="I565" t="str">
        <f>VLOOKUP(B565,CSP!$A$2:$B$795,2,FALSE)</f>
        <v>Re186</v>
      </c>
      <c r="J565" s="52" t="s">
        <v>80</v>
      </c>
      <c r="K565">
        <v>186</v>
      </c>
      <c r="M565" t="str">
        <f t="shared" si="14"/>
        <v>186Re</v>
      </c>
      <c r="N565" t="s">
        <v>1345</v>
      </c>
    </row>
    <row r="566" spans="1:14">
      <c r="A566" s="52" t="s">
        <v>1843</v>
      </c>
      <c r="B566" s="52" t="s">
        <v>1346</v>
      </c>
      <c r="C566" s="53">
        <f>1*10^7</f>
        <v>10000000</v>
      </c>
      <c r="D566" s="53" t="s">
        <v>1815</v>
      </c>
      <c r="E566" s="53" t="s">
        <v>1815</v>
      </c>
      <c r="F566" s="53" t="s">
        <v>234</v>
      </c>
      <c r="G566" s="53" t="s">
        <v>234</v>
      </c>
      <c r="H566" s="53" t="s">
        <v>234</v>
      </c>
      <c r="I566" t="str">
        <f>VLOOKUP(B566,CSP!$A$2:$B$795,2,FALSE)</f>
        <v>Re186 m</v>
      </c>
      <c r="J566" s="52" t="s">
        <v>80</v>
      </c>
      <c r="K566">
        <v>186</v>
      </c>
      <c r="L566" t="s">
        <v>156</v>
      </c>
      <c r="M566" t="str">
        <f t="shared" si="14"/>
        <v>186Re m</v>
      </c>
      <c r="N566" t="s">
        <v>1346</v>
      </c>
    </row>
    <row r="567" spans="1:14">
      <c r="A567" s="52" t="s">
        <v>1347</v>
      </c>
      <c r="B567" s="52" t="s">
        <v>1348</v>
      </c>
      <c r="C567" s="53">
        <f>1*10^9</f>
        <v>1000000000</v>
      </c>
      <c r="D567" s="53" t="s">
        <v>1815</v>
      </c>
      <c r="E567" s="53" t="s">
        <v>1815</v>
      </c>
      <c r="F567" s="53" t="s">
        <v>234</v>
      </c>
      <c r="G567" s="53" t="s">
        <v>234</v>
      </c>
      <c r="H567" s="53" t="s">
        <v>234</v>
      </c>
      <c r="I567" t="str">
        <f>VLOOKUP(B567,CSP!$A$2:$B$795,2,FALSE)</f>
        <v>Re187</v>
      </c>
      <c r="J567" s="52" t="s">
        <v>80</v>
      </c>
      <c r="K567">
        <v>187</v>
      </c>
      <c r="M567" t="str">
        <f t="shared" si="14"/>
        <v>187Re</v>
      </c>
      <c r="N567" t="s">
        <v>1348</v>
      </c>
    </row>
    <row r="568" spans="1:14">
      <c r="A568" s="52" t="s">
        <v>1349</v>
      </c>
      <c r="B568" s="52" t="s">
        <v>1350</v>
      </c>
      <c r="C568" s="53">
        <f>1*10^5</f>
        <v>100000</v>
      </c>
      <c r="D568" s="53">
        <v>100</v>
      </c>
      <c r="E568" s="53">
        <f>1*10^2</f>
        <v>100</v>
      </c>
      <c r="F568" s="53">
        <f>1*10^12</f>
        <v>1000000000000</v>
      </c>
      <c r="G568" s="53">
        <f>1*10^13</f>
        <v>10000000000000</v>
      </c>
      <c r="H568" s="53">
        <f>1*10^15</f>
        <v>1000000000000000</v>
      </c>
      <c r="I568" t="str">
        <f>VLOOKUP(B568,CSP!$A$2:$B$795,2,FALSE)</f>
        <v>Re188</v>
      </c>
      <c r="J568" s="52" t="s">
        <v>80</v>
      </c>
      <c r="K568">
        <v>188</v>
      </c>
      <c r="M568" t="str">
        <f t="shared" si="14"/>
        <v>188Re</v>
      </c>
      <c r="N568" t="s">
        <v>1350</v>
      </c>
    </row>
    <row r="569" spans="1:14">
      <c r="A569" s="52" t="s">
        <v>1351</v>
      </c>
      <c r="B569" s="52" t="s">
        <v>1352</v>
      </c>
      <c r="C569" s="53">
        <f>1*10^7</f>
        <v>10000000</v>
      </c>
      <c r="D569" s="53" t="s">
        <v>1815</v>
      </c>
      <c r="E569" s="53" t="s">
        <v>1815</v>
      </c>
      <c r="F569" s="53" t="s">
        <v>234</v>
      </c>
      <c r="G569" s="53" t="s">
        <v>234</v>
      </c>
      <c r="H569" s="53" t="s">
        <v>234</v>
      </c>
      <c r="I569" t="str">
        <f>VLOOKUP(B569,CSP!$A$2:$B$795,2,FALSE)</f>
        <v>Re188 m</v>
      </c>
      <c r="J569" s="52" t="s">
        <v>80</v>
      </c>
      <c r="K569">
        <v>188</v>
      </c>
      <c r="L569" t="s">
        <v>156</v>
      </c>
      <c r="M569" t="str">
        <f t="shared" si="14"/>
        <v>188Re m</v>
      </c>
      <c r="N569" t="s">
        <v>1352</v>
      </c>
    </row>
    <row r="570" spans="1:14">
      <c r="A570" s="52" t="s">
        <v>1844</v>
      </c>
      <c r="B570" s="52" t="s">
        <v>1353</v>
      </c>
      <c r="C570" s="53">
        <f>1*10^6</f>
        <v>1000000</v>
      </c>
      <c r="D570" s="53" t="s">
        <v>1815</v>
      </c>
      <c r="E570" s="53" t="s">
        <v>1815</v>
      </c>
      <c r="F570" s="53">
        <f>1*10^12</f>
        <v>1000000000000</v>
      </c>
      <c r="G570" s="53">
        <f>1*10^13</f>
        <v>10000000000000</v>
      </c>
      <c r="H570" s="53">
        <f>1*10^15</f>
        <v>1000000000000000</v>
      </c>
      <c r="I570" t="str">
        <f>VLOOKUP(B570,CSP!$A$2:$B$795,2,FALSE)</f>
        <v>Re189</v>
      </c>
      <c r="J570" s="52" t="s">
        <v>80</v>
      </c>
      <c r="K570">
        <v>189</v>
      </c>
      <c r="M570" t="str">
        <f t="shared" si="14"/>
        <v>189Re</v>
      </c>
      <c r="N570" t="s">
        <v>1353</v>
      </c>
    </row>
    <row r="571" spans="1:14">
      <c r="A571" s="52" t="s">
        <v>1354</v>
      </c>
      <c r="B571" s="52" t="s">
        <v>1355</v>
      </c>
      <c r="C571" s="53">
        <f>1*10^7</f>
        <v>10000000</v>
      </c>
      <c r="D571" s="53" t="s">
        <v>1815</v>
      </c>
      <c r="E571" s="53" t="s">
        <v>1815</v>
      </c>
      <c r="F571" s="53" t="s">
        <v>234</v>
      </c>
      <c r="G571" s="53" t="s">
        <v>234</v>
      </c>
      <c r="H571" s="53" t="s">
        <v>234</v>
      </c>
      <c r="I571" t="str">
        <f>VLOOKUP(B571,CSP!$A$2:$B$795,2,FALSE)</f>
        <v>Os180</v>
      </c>
      <c r="J571" s="52" t="s">
        <v>81</v>
      </c>
      <c r="K571">
        <v>180</v>
      </c>
      <c r="M571" t="str">
        <f t="shared" si="14"/>
        <v>180Os</v>
      </c>
      <c r="N571" t="s">
        <v>1355</v>
      </c>
    </row>
    <row r="572" spans="1:14">
      <c r="A572" s="52" t="s">
        <v>1356</v>
      </c>
      <c r="B572" s="52" t="s">
        <v>1357</v>
      </c>
      <c r="C572" s="53">
        <f>1*10^6</f>
        <v>1000000</v>
      </c>
      <c r="D572" s="53" t="s">
        <v>1815</v>
      </c>
      <c r="E572" s="53" t="s">
        <v>1815</v>
      </c>
      <c r="F572" s="53" t="s">
        <v>234</v>
      </c>
      <c r="G572" s="53" t="s">
        <v>234</v>
      </c>
      <c r="H572" s="53" t="s">
        <v>234</v>
      </c>
      <c r="I572" t="str">
        <f>VLOOKUP(B572,CSP!$A$2:$B$795,2,FALSE)</f>
        <v>Os181</v>
      </c>
      <c r="J572" s="52" t="s">
        <v>81</v>
      </c>
      <c r="K572">
        <v>181</v>
      </c>
      <c r="M572" t="str">
        <f t="shared" si="14"/>
        <v>181Os</v>
      </c>
      <c r="N572" t="s">
        <v>1357</v>
      </c>
    </row>
    <row r="573" spans="1:14">
      <c r="A573" s="52" t="s">
        <v>1358</v>
      </c>
      <c r="B573" s="52" t="s">
        <v>1359</v>
      </c>
      <c r="C573" s="53">
        <f>1*10^6</f>
        <v>1000000</v>
      </c>
      <c r="D573" s="53" t="s">
        <v>1815</v>
      </c>
      <c r="E573" s="53" t="s">
        <v>1815</v>
      </c>
      <c r="F573" s="53" t="s">
        <v>234</v>
      </c>
      <c r="G573" s="53" t="s">
        <v>234</v>
      </c>
      <c r="H573" s="53" t="s">
        <v>234</v>
      </c>
      <c r="I573" t="str">
        <f>VLOOKUP(B573,CSP!$A$2:$B$795,2,FALSE)</f>
        <v>Os182</v>
      </c>
      <c r="J573" s="52" t="s">
        <v>81</v>
      </c>
      <c r="K573">
        <v>182</v>
      </c>
      <c r="M573" t="str">
        <f t="shared" si="14"/>
        <v>182Os</v>
      </c>
      <c r="N573" t="s">
        <v>1359</v>
      </c>
    </row>
    <row r="574" spans="1:14">
      <c r="A574" s="52" t="s">
        <v>1360</v>
      </c>
      <c r="B574" s="52" t="s">
        <v>1361</v>
      </c>
      <c r="C574" s="53">
        <f>1*10^6</f>
        <v>1000000</v>
      </c>
      <c r="D574" s="53">
        <v>1</v>
      </c>
      <c r="E574" s="53">
        <f>1*10^1</f>
        <v>10</v>
      </c>
      <c r="F574" s="53">
        <f>1*10^11</f>
        <v>100000000000</v>
      </c>
      <c r="G574" s="53">
        <f>1*10^12</f>
        <v>1000000000000</v>
      </c>
      <c r="H574" s="53">
        <f>1*10^14</f>
        <v>100000000000000</v>
      </c>
      <c r="I574" t="str">
        <f>VLOOKUP(B574,CSP!$A$2:$B$795,2,FALSE)</f>
        <v>Os185</v>
      </c>
      <c r="J574" s="52" t="s">
        <v>81</v>
      </c>
      <c r="K574">
        <v>185</v>
      </c>
      <c r="M574" t="str">
        <f t="shared" si="14"/>
        <v>185Os</v>
      </c>
      <c r="N574" t="s">
        <v>1361</v>
      </c>
    </row>
    <row r="575" spans="1:14">
      <c r="A575" s="52" t="s">
        <v>1362</v>
      </c>
      <c r="B575" s="52" t="s">
        <v>1363</v>
      </c>
      <c r="C575" s="53">
        <f>1*10^7</f>
        <v>10000000</v>
      </c>
      <c r="D575" s="53" t="s">
        <v>1815</v>
      </c>
      <c r="E575" s="53" t="s">
        <v>1815</v>
      </c>
      <c r="F575" s="53" t="s">
        <v>234</v>
      </c>
      <c r="G575" s="53" t="s">
        <v>234</v>
      </c>
      <c r="H575" s="53" t="s">
        <v>234</v>
      </c>
      <c r="I575" t="str">
        <f>VLOOKUP(B575,CSP!$A$2:$B$795,2,FALSE)</f>
        <v>Os189 m</v>
      </c>
      <c r="J575" s="52" t="s">
        <v>81</v>
      </c>
      <c r="K575">
        <v>189</v>
      </c>
      <c r="L575" t="s">
        <v>156</v>
      </c>
      <c r="M575" t="str">
        <f t="shared" si="14"/>
        <v>189Os m</v>
      </c>
      <c r="N575" t="s">
        <v>1363</v>
      </c>
    </row>
    <row r="576" spans="1:14">
      <c r="A576" s="52" t="s">
        <v>1364</v>
      </c>
      <c r="B576" s="52" t="s">
        <v>1365</v>
      </c>
      <c r="C576" s="53">
        <f>1*10^7</f>
        <v>10000000</v>
      </c>
      <c r="D576" s="53">
        <v>100</v>
      </c>
      <c r="E576" s="53">
        <f>1*10^2</f>
        <v>100</v>
      </c>
      <c r="F576" s="53">
        <f>2*10^12</f>
        <v>2000000000000</v>
      </c>
      <c r="G576" s="53">
        <f>2*10^13</f>
        <v>20000000000000</v>
      </c>
      <c r="H576" s="53">
        <f>2*10^15</f>
        <v>2000000000000000</v>
      </c>
      <c r="I576" t="str">
        <f>VLOOKUP(B576,CSP!$A$2:$B$795,2,FALSE)</f>
        <v>Os191</v>
      </c>
      <c r="J576" s="52" t="s">
        <v>81</v>
      </c>
      <c r="K576">
        <v>191</v>
      </c>
      <c r="M576" t="str">
        <f t="shared" si="14"/>
        <v>191Os</v>
      </c>
      <c r="N576" t="s">
        <v>1365</v>
      </c>
    </row>
    <row r="577" spans="1:14">
      <c r="A577" s="52" t="s">
        <v>1366</v>
      </c>
      <c r="B577" s="52" t="s">
        <v>1367</v>
      </c>
      <c r="C577" s="53">
        <f>1*10^7</f>
        <v>10000000</v>
      </c>
      <c r="D577" s="53">
        <v>1000</v>
      </c>
      <c r="E577" s="53">
        <f>1*10^3</f>
        <v>1000</v>
      </c>
      <c r="F577" s="53">
        <f>1*10^12</f>
        <v>1000000000000</v>
      </c>
      <c r="G577" s="53">
        <f>1*10^13</f>
        <v>10000000000000</v>
      </c>
      <c r="H577" s="53">
        <f>1*10^15</f>
        <v>1000000000000000</v>
      </c>
      <c r="I577" t="str">
        <f>VLOOKUP(B577,CSP!$A$2:$B$795,2,FALSE)</f>
        <v>Os191 m</v>
      </c>
      <c r="J577" s="52" t="s">
        <v>81</v>
      </c>
      <c r="K577">
        <v>191</v>
      </c>
      <c r="L577" t="s">
        <v>156</v>
      </c>
      <c r="M577" t="str">
        <f t="shared" si="14"/>
        <v>191Os m</v>
      </c>
      <c r="N577" t="s">
        <v>1367</v>
      </c>
    </row>
    <row r="578" spans="1:14">
      <c r="A578" s="52" t="s">
        <v>1368</v>
      </c>
      <c r="B578" s="52" t="s">
        <v>1369</v>
      </c>
      <c r="C578" s="53">
        <f>1*10^6</f>
        <v>1000000</v>
      </c>
      <c r="D578" s="53">
        <v>100</v>
      </c>
      <c r="E578" s="53">
        <f>1*10^2</f>
        <v>100</v>
      </c>
      <c r="F578" s="53">
        <f>1*10^12</f>
        <v>1000000000000</v>
      </c>
      <c r="G578" s="53">
        <f>1*10^13</f>
        <v>10000000000000</v>
      </c>
      <c r="H578" s="53">
        <f>1*10^15</f>
        <v>1000000000000000</v>
      </c>
      <c r="I578" t="str">
        <f>VLOOKUP(B578,CSP!$A$2:$B$795,2,FALSE)</f>
        <v>Os193</v>
      </c>
      <c r="J578" s="52" t="s">
        <v>81</v>
      </c>
      <c r="K578">
        <v>193</v>
      </c>
      <c r="M578" t="str">
        <f t="shared" si="14"/>
        <v>193Os</v>
      </c>
      <c r="N578" t="s">
        <v>1369</v>
      </c>
    </row>
    <row r="579" spans="1:14">
      <c r="A579" s="52" t="s">
        <v>1370</v>
      </c>
      <c r="B579" s="52" t="s">
        <v>1371</v>
      </c>
      <c r="C579" s="53">
        <f>1*10^5</f>
        <v>100000</v>
      </c>
      <c r="D579" s="53" t="s">
        <v>1815</v>
      </c>
      <c r="E579" s="53" t="s">
        <v>1815</v>
      </c>
      <c r="F579" s="53">
        <f>7*10^11</f>
        <v>700000000000</v>
      </c>
      <c r="G579" s="53">
        <f>7*10^12</f>
        <v>7000000000000</v>
      </c>
      <c r="H579" s="53">
        <f>7*10^14</f>
        <v>700000000000000</v>
      </c>
      <c r="I579" t="str">
        <f>VLOOKUP(B579,CSP!$A$2:$B$795,2,FALSE)</f>
        <v>Os194</v>
      </c>
      <c r="J579" s="52" t="s">
        <v>81</v>
      </c>
      <c r="K579">
        <v>194</v>
      </c>
      <c r="M579" t="str">
        <f t="shared" si="14"/>
        <v>194Os</v>
      </c>
      <c r="N579" t="s">
        <v>1371</v>
      </c>
    </row>
    <row r="580" spans="1:14">
      <c r="A580" s="52" t="s">
        <v>1372</v>
      </c>
      <c r="B580" s="52" t="s">
        <v>1373</v>
      </c>
      <c r="C580" s="53">
        <f>1*10^5</f>
        <v>100000</v>
      </c>
      <c r="D580" s="53" t="s">
        <v>1815</v>
      </c>
      <c r="E580" s="53" t="s">
        <v>1815</v>
      </c>
      <c r="F580" s="53" t="s">
        <v>234</v>
      </c>
      <c r="G580" s="53" t="s">
        <v>234</v>
      </c>
      <c r="H580" s="53" t="s">
        <v>234</v>
      </c>
      <c r="I580" t="str">
        <f>VLOOKUP(B580,CSP!$A$2:$B$795,2,FALSE)</f>
        <v>Ir182</v>
      </c>
      <c r="J580" s="52" t="s">
        <v>82</v>
      </c>
      <c r="K580">
        <v>182</v>
      </c>
      <c r="M580" t="str">
        <f t="shared" si="14"/>
        <v>182Ir</v>
      </c>
      <c r="N580" t="s">
        <v>1373</v>
      </c>
    </row>
    <row r="581" spans="1:14">
      <c r="A581" s="52" t="s">
        <v>1374</v>
      </c>
      <c r="B581" s="52" t="s">
        <v>1375</v>
      </c>
      <c r="C581" s="53">
        <f t="shared" ref="C581:C586" si="17">1*10^6</f>
        <v>1000000</v>
      </c>
      <c r="D581" s="53" t="s">
        <v>1815</v>
      </c>
      <c r="E581" s="53" t="s">
        <v>1815</v>
      </c>
      <c r="F581" s="53" t="s">
        <v>234</v>
      </c>
      <c r="G581" s="53" t="s">
        <v>234</v>
      </c>
      <c r="H581" s="53" t="s">
        <v>234</v>
      </c>
      <c r="I581" t="str">
        <f>VLOOKUP(B581,CSP!$A$2:$B$795,2,FALSE)</f>
        <v>Ir184</v>
      </c>
      <c r="J581" s="52" t="s">
        <v>82</v>
      </c>
      <c r="K581">
        <v>184</v>
      </c>
      <c r="M581" t="str">
        <f t="shared" si="14"/>
        <v>184Ir</v>
      </c>
      <c r="N581" t="s">
        <v>1375</v>
      </c>
    </row>
    <row r="582" spans="1:14">
      <c r="A582" s="52" t="s">
        <v>1376</v>
      </c>
      <c r="B582" s="52" t="s">
        <v>1377</v>
      </c>
      <c r="C582" s="53">
        <f t="shared" si="17"/>
        <v>1000000</v>
      </c>
      <c r="D582" s="53" t="s">
        <v>1815</v>
      </c>
      <c r="E582" s="53" t="s">
        <v>1815</v>
      </c>
      <c r="F582" s="53" t="s">
        <v>234</v>
      </c>
      <c r="G582" s="53" t="s">
        <v>234</v>
      </c>
      <c r="H582" s="53" t="s">
        <v>234</v>
      </c>
      <c r="I582" t="str">
        <f>VLOOKUP(B582,CSP!$A$2:$B$795,2,FALSE)</f>
        <v>Ir185</v>
      </c>
      <c r="J582" s="52" t="s">
        <v>82</v>
      </c>
      <c r="K582">
        <v>185</v>
      </c>
      <c r="M582" t="str">
        <f t="shared" si="14"/>
        <v>185Ir</v>
      </c>
      <c r="N582" t="s">
        <v>1377</v>
      </c>
    </row>
    <row r="583" spans="1:14" ht="38.25">
      <c r="A583" s="56" t="s">
        <v>1845</v>
      </c>
      <c r="B583" s="67" t="s">
        <v>1379</v>
      </c>
      <c r="C583" s="55">
        <f t="shared" si="17"/>
        <v>1000000</v>
      </c>
      <c r="D583" s="55" t="s">
        <v>1815</v>
      </c>
      <c r="E583" s="55" t="s">
        <v>1815</v>
      </c>
      <c r="F583" s="55" t="s">
        <v>234</v>
      </c>
      <c r="G583" s="55" t="s">
        <v>234</v>
      </c>
      <c r="H583" s="55" t="s">
        <v>234</v>
      </c>
      <c r="I583" t="str">
        <f>VLOOKUP(B583,CSP!$A$2:$B$795,2,FALSE)</f>
        <v>Ir186 (1)</v>
      </c>
      <c r="J583" s="56" t="s">
        <v>82</v>
      </c>
      <c r="K583">
        <v>186</v>
      </c>
      <c r="M583" t="str">
        <f t="shared" si="14"/>
        <v>186Ir</v>
      </c>
      <c r="N583" t="s">
        <v>1862</v>
      </c>
    </row>
    <row r="584" spans="1:14" ht="38.25">
      <c r="A584" s="56" t="s">
        <v>1846</v>
      </c>
      <c r="B584" s="67" t="s">
        <v>1381</v>
      </c>
      <c r="C584" s="55">
        <f t="shared" si="17"/>
        <v>1000000</v>
      </c>
      <c r="D584" s="55" t="s">
        <v>1815</v>
      </c>
      <c r="E584" s="55" t="s">
        <v>1815</v>
      </c>
      <c r="F584" s="55" t="s">
        <v>234</v>
      </c>
      <c r="G584" s="55" t="s">
        <v>234</v>
      </c>
      <c r="H584" s="55" t="s">
        <v>234</v>
      </c>
      <c r="I584" t="str">
        <f>VLOOKUP(B584,CSP!$A$2:$B$795,2,FALSE)</f>
        <v>Ir186 (2)</v>
      </c>
      <c r="J584" s="56" t="s">
        <v>82</v>
      </c>
      <c r="K584">
        <v>186</v>
      </c>
      <c r="M584" t="str">
        <f t="shared" ref="M584:M647" si="18">IF(L584="",CONCATENATE(K584,J584),CONCATENATE(K584,J584," ",L584))</f>
        <v>186Ir</v>
      </c>
      <c r="N584" t="s">
        <v>1862</v>
      </c>
    </row>
    <row r="585" spans="1:14">
      <c r="A585" s="52" t="s">
        <v>1382</v>
      </c>
      <c r="B585" s="52" t="s">
        <v>1383</v>
      </c>
      <c r="C585" s="53">
        <f t="shared" si="17"/>
        <v>1000000</v>
      </c>
      <c r="D585" s="53" t="s">
        <v>1815</v>
      </c>
      <c r="E585" s="53" t="s">
        <v>1815</v>
      </c>
      <c r="F585" s="53" t="s">
        <v>234</v>
      </c>
      <c r="G585" s="53" t="s">
        <v>234</v>
      </c>
      <c r="H585" s="53" t="s">
        <v>234</v>
      </c>
      <c r="I585" t="str">
        <f>VLOOKUP(B585,CSP!$A$2:$B$795,2,FALSE)</f>
        <v>Ir187</v>
      </c>
      <c r="J585" s="52" t="s">
        <v>82</v>
      </c>
      <c r="K585">
        <v>187</v>
      </c>
      <c r="M585" t="str">
        <f t="shared" si="18"/>
        <v>187Ir</v>
      </c>
      <c r="N585" t="s">
        <v>1383</v>
      </c>
    </row>
    <row r="586" spans="1:14">
      <c r="A586" s="52" t="s">
        <v>1384</v>
      </c>
      <c r="B586" s="52" t="s">
        <v>1385</v>
      </c>
      <c r="C586" s="53">
        <f t="shared" si="17"/>
        <v>1000000</v>
      </c>
      <c r="D586" s="53" t="s">
        <v>1815</v>
      </c>
      <c r="E586" s="53" t="s">
        <v>1815</v>
      </c>
      <c r="F586" s="53" t="s">
        <v>234</v>
      </c>
      <c r="G586" s="53" t="s">
        <v>234</v>
      </c>
      <c r="H586" s="53" t="s">
        <v>234</v>
      </c>
      <c r="I586" t="str">
        <f>VLOOKUP(B586,CSP!$A$2:$B$795,2,FALSE)</f>
        <v>Ir188</v>
      </c>
      <c r="J586" s="52" t="s">
        <v>82</v>
      </c>
      <c r="K586">
        <v>188</v>
      </c>
      <c r="M586" t="str">
        <f t="shared" si="18"/>
        <v>188Ir</v>
      </c>
      <c r="N586" t="s">
        <v>1385</v>
      </c>
    </row>
    <row r="587" spans="1:14">
      <c r="A587" s="52" t="s">
        <v>1847</v>
      </c>
      <c r="B587" s="52" t="s">
        <v>1387</v>
      </c>
      <c r="C587" s="53">
        <f>1*10^7</f>
        <v>10000000</v>
      </c>
      <c r="D587" s="53" t="s">
        <v>1815</v>
      </c>
      <c r="E587" s="53" t="s">
        <v>1815</v>
      </c>
      <c r="F587" s="53">
        <f>1*10^12</f>
        <v>1000000000000</v>
      </c>
      <c r="G587" s="53">
        <f>1*10^13</f>
        <v>10000000000000</v>
      </c>
      <c r="H587" s="53">
        <f>1*10^15</f>
        <v>1000000000000000</v>
      </c>
      <c r="I587" t="str">
        <f>VLOOKUP(B587,CSP!$A$2:$B$795,2,FALSE)</f>
        <v>Ir189</v>
      </c>
      <c r="J587" s="52" t="s">
        <v>82</v>
      </c>
      <c r="K587">
        <v>189</v>
      </c>
      <c r="M587" t="str">
        <f t="shared" si="18"/>
        <v>189Ir</v>
      </c>
      <c r="N587" t="s">
        <v>1387</v>
      </c>
    </row>
    <row r="588" spans="1:14">
      <c r="A588" s="52" t="s">
        <v>1388</v>
      </c>
      <c r="B588" s="52" t="s">
        <v>1389</v>
      </c>
      <c r="C588" s="53">
        <f>1*10^6</f>
        <v>1000000</v>
      </c>
      <c r="D588" s="53">
        <v>1</v>
      </c>
      <c r="E588" s="53">
        <f>1*10^1</f>
        <v>10</v>
      </c>
      <c r="F588" s="53">
        <f>5*10^10</f>
        <v>50000000000</v>
      </c>
      <c r="G588" s="53">
        <f>5*10^11</f>
        <v>500000000000</v>
      </c>
      <c r="H588" s="53">
        <f>5*10^13</f>
        <v>50000000000000</v>
      </c>
      <c r="I588" t="str">
        <f>VLOOKUP(B588,CSP!$A$2:$B$795,2,FALSE)</f>
        <v>Ir190</v>
      </c>
      <c r="J588" s="52" t="s">
        <v>82</v>
      </c>
      <c r="K588">
        <v>190</v>
      </c>
      <c r="M588" t="str">
        <f t="shared" si="18"/>
        <v>190Ir</v>
      </c>
      <c r="N588" t="s">
        <v>1389</v>
      </c>
    </row>
    <row r="589" spans="1:14" ht="38.25">
      <c r="A589" s="52" t="s">
        <v>1848</v>
      </c>
      <c r="B589" s="52" t="s">
        <v>1391</v>
      </c>
      <c r="C589" s="53">
        <f>1*10^6</f>
        <v>1000000</v>
      </c>
      <c r="D589" s="53" t="s">
        <v>1815</v>
      </c>
      <c r="E589" s="53" t="s">
        <v>1815</v>
      </c>
      <c r="F589" s="53" t="s">
        <v>234</v>
      </c>
      <c r="G589" s="53" t="s">
        <v>234</v>
      </c>
      <c r="H589" s="53" t="s">
        <v>234</v>
      </c>
      <c r="I589" t="str">
        <f>VLOOKUP(B589,CSP!$A$2:$B$795,2,FALSE)</f>
        <v>Ir190 m (1)</v>
      </c>
      <c r="J589" s="52" t="s">
        <v>82</v>
      </c>
      <c r="K589">
        <v>190</v>
      </c>
      <c r="L589" s="60" t="s">
        <v>1144</v>
      </c>
      <c r="M589" t="str">
        <f t="shared" si="18"/>
        <v>190Ir m (1)</v>
      </c>
      <c r="N589" t="s">
        <v>1391</v>
      </c>
    </row>
    <row r="590" spans="1:14" ht="38.25">
      <c r="A590" s="52" t="s">
        <v>1849</v>
      </c>
      <c r="B590" s="52" t="s">
        <v>1393</v>
      </c>
      <c r="C590" s="53">
        <f>1*10^7</f>
        <v>10000000</v>
      </c>
      <c r="D590" s="53" t="s">
        <v>1815</v>
      </c>
      <c r="E590" s="53" t="s">
        <v>1815</v>
      </c>
      <c r="F590" s="53" t="s">
        <v>234</v>
      </c>
      <c r="G590" s="53" t="s">
        <v>234</v>
      </c>
      <c r="H590" s="53" t="s">
        <v>234</v>
      </c>
      <c r="I590" t="str">
        <f>VLOOKUP(B590,CSP!$A$2:$B$795,2,FALSE)</f>
        <v>Ir190 m (2)</v>
      </c>
      <c r="J590" s="52" t="s">
        <v>82</v>
      </c>
      <c r="K590">
        <v>190</v>
      </c>
      <c r="L590" s="60" t="s">
        <v>1147</v>
      </c>
      <c r="M590" t="str">
        <f t="shared" si="18"/>
        <v>190Ir m (2)</v>
      </c>
      <c r="N590" t="s">
        <v>1393</v>
      </c>
    </row>
    <row r="591" spans="1:14">
      <c r="A591" s="52" t="s">
        <v>1394</v>
      </c>
      <c r="B591" s="52" t="s">
        <v>1395</v>
      </c>
      <c r="C591" s="53">
        <f>1*10^4</f>
        <v>10000</v>
      </c>
      <c r="D591" s="53">
        <v>1</v>
      </c>
      <c r="E591" s="53">
        <f>1*10^1</f>
        <v>10</v>
      </c>
      <c r="F591" s="53">
        <f>8*10^10</f>
        <v>80000000000</v>
      </c>
      <c r="G591" s="53">
        <f>8*10^11</f>
        <v>800000000000</v>
      </c>
      <c r="H591" s="53">
        <f>8*10^13</f>
        <v>80000000000000</v>
      </c>
      <c r="I591" t="str">
        <f>VLOOKUP(B591,CSP!$A$2:$B$795,2,FALSE)</f>
        <v>Ir192</v>
      </c>
      <c r="J591" s="52" t="s">
        <v>82</v>
      </c>
      <c r="K591">
        <v>192</v>
      </c>
      <c r="M591" t="str">
        <f t="shared" si="18"/>
        <v>192Ir</v>
      </c>
      <c r="N591" t="s">
        <v>1395</v>
      </c>
    </row>
    <row r="592" spans="1:14">
      <c r="A592" s="52" t="s">
        <v>1396</v>
      </c>
      <c r="B592" s="52" t="s">
        <v>1397</v>
      </c>
      <c r="C592" s="53">
        <f>1*10^7</f>
        <v>10000000</v>
      </c>
      <c r="D592" s="53" t="s">
        <v>1815</v>
      </c>
      <c r="E592" s="53" t="s">
        <v>1815</v>
      </c>
      <c r="F592" s="53" t="s">
        <v>234</v>
      </c>
      <c r="G592" s="53" t="s">
        <v>234</v>
      </c>
      <c r="H592" s="53" t="s">
        <v>234</v>
      </c>
      <c r="I592" t="str">
        <f>VLOOKUP(B592,CSP!$A$2:$B$795,2,FALSE)</f>
        <v>Ir192 m</v>
      </c>
      <c r="J592" s="52" t="s">
        <v>82</v>
      </c>
      <c r="K592">
        <v>192</v>
      </c>
      <c r="L592" t="s">
        <v>156</v>
      </c>
      <c r="M592" t="str">
        <f t="shared" si="18"/>
        <v>192Ir m</v>
      </c>
      <c r="N592" t="s">
        <v>1397</v>
      </c>
    </row>
    <row r="593" spans="1:14">
      <c r="A593" s="52" t="s">
        <v>1398</v>
      </c>
      <c r="B593" s="52" t="s">
        <v>1399</v>
      </c>
      <c r="C593" s="53">
        <f>1*10^7</f>
        <v>10000000</v>
      </c>
      <c r="D593" s="53" t="s">
        <v>1815</v>
      </c>
      <c r="E593" s="53" t="s">
        <v>1815</v>
      </c>
      <c r="F593" s="53" t="s">
        <v>234</v>
      </c>
      <c r="G593" s="53" t="s">
        <v>234</v>
      </c>
      <c r="H593" s="53" t="s">
        <v>234</v>
      </c>
      <c r="I593" t="str">
        <f>VLOOKUP(B593,CSP!$A$2:$B$795,2,FALSE)</f>
        <v>Ir193 m</v>
      </c>
      <c r="J593" s="52" t="s">
        <v>82</v>
      </c>
      <c r="K593">
        <v>193</v>
      </c>
      <c r="L593" t="s">
        <v>156</v>
      </c>
      <c r="M593" t="str">
        <f t="shared" si="18"/>
        <v>193Ir m</v>
      </c>
      <c r="N593" t="s">
        <v>1399</v>
      </c>
    </row>
    <row r="594" spans="1:14">
      <c r="A594" s="52" t="s">
        <v>1400</v>
      </c>
      <c r="B594" s="52" t="s">
        <v>1401</v>
      </c>
      <c r="C594" s="53">
        <f>1*10^5</f>
        <v>100000</v>
      </c>
      <c r="D594" s="53">
        <v>100</v>
      </c>
      <c r="E594" s="53">
        <f>1*10^2</f>
        <v>100</v>
      </c>
      <c r="F594" s="53">
        <f>7*10^11</f>
        <v>700000000000</v>
      </c>
      <c r="G594" s="53">
        <f>7*10^12</f>
        <v>7000000000000</v>
      </c>
      <c r="H594" s="53">
        <f>7*10^14</f>
        <v>700000000000000</v>
      </c>
      <c r="I594" t="str">
        <f>VLOOKUP(B594,CSP!$A$2:$B$795,2,FALSE)</f>
        <v>Ir194</v>
      </c>
      <c r="J594" s="52" t="s">
        <v>82</v>
      </c>
      <c r="K594">
        <v>194</v>
      </c>
      <c r="M594" t="str">
        <f t="shared" si="18"/>
        <v>194Ir</v>
      </c>
      <c r="N594" t="s">
        <v>1401</v>
      </c>
    </row>
    <row r="595" spans="1:14">
      <c r="A595" s="52" t="s">
        <v>1402</v>
      </c>
      <c r="B595" s="52" t="s">
        <v>1403</v>
      </c>
      <c r="C595" s="53">
        <f t="shared" ref="C595:C601" si="19">1*10^6</f>
        <v>1000000</v>
      </c>
      <c r="D595" s="53" t="s">
        <v>1815</v>
      </c>
      <c r="E595" s="53" t="s">
        <v>1815</v>
      </c>
      <c r="F595" s="53" t="s">
        <v>234</v>
      </c>
      <c r="G595" s="53" t="s">
        <v>234</v>
      </c>
      <c r="H595" s="53" t="s">
        <v>234</v>
      </c>
      <c r="I595" t="str">
        <f>VLOOKUP(B595,CSP!$A$2:$B$795,2,FALSE)</f>
        <v>Ir194 m</v>
      </c>
      <c r="J595" s="52" t="s">
        <v>82</v>
      </c>
      <c r="K595">
        <v>194</v>
      </c>
      <c r="L595" t="s">
        <v>156</v>
      </c>
      <c r="M595" t="str">
        <f t="shared" si="18"/>
        <v>194Ir m</v>
      </c>
      <c r="N595" t="s">
        <v>1403</v>
      </c>
    </row>
    <row r="596" spans="1:14">
      <c r="A596" s="52" t="s">
        <v>1404</v>
      </c>
      <c r="B596" s="52" t="s">
        <v>1405</v>
      </c>
      <c r="C596" s="53">
        <f t="shared" si="19"/>
        <v>1000000</v>
      </c>
      <c r="D596" s="53" t="s">
        <v>1815</v>
      </c>
      <c r="E596" s="53" t="s">
        <v>1815</v>
      </c>
      <c r="F596" s="53" t="s">
        <v>234</v>
      </c>
      <c r="G596" s="53" t="s">
        <v>234</v>
      </c>
      <c r="H596" s="53" t="s">
        <v>234</v>
      </c>
      <c r="I596" t="str">
        <f>VLOOKUP(B596,CSP!$A$2:$B$795,2,FALSE)</f>
        <v>Ir195</v>
      </c>
      <c r="J596" s="52" t="s">
        <v>82</v>
      </c>
      <c r="K596">
        <v>195</v>
      </c>
      <c r="M596" t="str">
        <f t="shared" si="18"/>
        <v>195Ir</v>
      </c>
      <c r="N596" t="s">
        <v>1405</v>
      </c>
    </row>
    <row r="597" spans="1:14">
      <c r="A597" s="52" t="s">
        <v>1406</v>
      </c>
      <c r="B597" s="52" t="s">
        <v>1407</v>
      </c>
      <c r="C597" s="53">
        <f t="shared" si="19"/>
        <v>1000000</v>
      </c>
      <c r="D597" s="53" t="s">
        <v>1815</v>
      </c>
      <c r="E597" s="53" t="s">
        <v>1815</v>
      </c>
      <c r="F597" s="53" t="s">
        <v>234</v>
      </c>
      <c r="G597" s="53" t="s">
        <v>234</v>
      </c>
      <c r="H597" s="53" t="s">
        <v>234</v>
      </c>
      <c r="I597" t="str">
        <f>VLOOKUP(B597,CSP!$A$2:$B$795,2,FALSE)</f>
        <v>Ir195 m</v>
      </c>
      <c r="J597" s="52" t="s">
        <v>82</v>
      </c>
      <c r="K597">
        <v>195</v>
      </c>
      <c r="L597" t="s">
        <v>156</v>
      </c>
      <c r="M597" t="str">
        <f t="shared" si="18"/>
        <v>195Ir m</v>
      </c>
      <c r="N597" t="s">
        <v>1407</v>
      </c>
    </row>
    <row r="598" spans="1:14">
      <c r="A598" s="52" t="s">
        <v>1408</v>
      </c>
      <c r="B598" s="52" t="s">
        <v>1409</v>
      </c>
      <c r="C598" s="53">
        <f t="shared" si="19"/>
        <v>1000000</v>
      </c>
      <c r="D598" s="53" t="s">
        <v>1815</v>
      </c>
      <c r="E598" s="53" t="s">
        <v>1815</v>
      </c>
      <c r="F598" s="53" t="s">
        <v>234</v>
      </c>
      <c r="G598" s="53" t="s">
        <v>234</v>
      </c>
      <c r="H598" s="53" t="s">
        <v>234</v>
      </c>
      <c r="I598" t="str">
        <f>VLOOKUP(B598,CSP!$A$2:$B$795,2,FALSE)</f>
        <v>Pt186</v>
      </c>
      <c r="J598" s="52" t="s">
        <v>83</v>
      </c>
      <c r="K598">
        <v>186</v>
      </c>
      <c r="M598" t="str">
        <f t="shared" si="18"/>
        <v>186Pt</v>
      </c>
      <c r="N598" t="s">
        <v>1409</v>
      </c>
    </row>
    <row r="599" spans="1:14">
      <c r="A599" s="52" t="s">
        <v>1410</v>
      </c>
      <c r="B599" s="52" t="s">
        <v>1411</v>
      </c>
      <c r="C599" s="53">
        <f t="shared" si="19"/>
        <v>1000000</v>
      </c>
      <c r="D599" s="53" t="s">
        <v>1815</v>
      </c>
      <c r="E599" s="53" t="s">
        <v>1815</v>
      </c>
      <c r="F599" s="53">
        <f>4*10^10</f>
        <v>40000000000</v>
      </c>
      <c r="G599" s="53">
        <f>4*10^11</f>
        <v>400000000000</v>
      </c>
      <c r="H599" s="53">
        <f>4*10^13</f>
        <v>40000000000000</v>
      </c>
      <c r="I599" t="str">
        <f>VLOOKUP(B599,CSP!$A$2:$B$795,2,FALSE)</f>
        <v>Pt188</v>
      </c>
      <c r="J599" s="52" t="s">
        <v>83</v>
      </c>
      <c r="K599">
        <v>188</v>
      </c>
      <c r="M599" t="str">
        <f t="shared" si="18"/>
        <v>188Pt</v>
      </c>
      <c r="N599" t="s">
        <v>1411</v>
      </c>
    </row>
    <row r="600" spans="1:14">
      <c r="A600" s="52" t="s">
        <v>1412</v>
      </c>
      <c r="B600" s="52" t="s">
        <v>1413</v>
      </c>
      <c r="C600" s="53">
        <f t="shared" si="19"/>
        <v>1000000</v>
      </c>
      <c r="D600" s="53" t="s">
        <v>1815</v>
      </c>
      <c r="E600" s="53" t="s">
        <v>1815</v>
      </c>
      <c r="F600" s="53" t="s">
        <v>234</v>
      </c>
      <c r="G600" s="53" t="s">
        <v>234</v>
      </c>
      <c r="H600" s="53" t="s">
        <v>234</v>
      </c>
      <c r="I600" t="str">
        <f>VLOOKUP(B600,CSP!$A$2:$B$795,2,FALSE)</f>
        <v>Pt189</v>
      </c>
      <c r="J600" s="52" t="s">
        <v>83</v>
      </c>
      <c r="K600">
        <v>189</v>
      </c>
      <c r="M600" t="str">
        <f t="shared" si="18"/>
        <v>189Pt</v>
      </c>
      <c r="N600" t="s">
        <v>1413</v>
      </c>
    </row>
    <row r="601" spans="1:14">
      <c r="A601" s="52" t="s">
        <v>1414</v>
      </c>
      <c r="B601" s="52" t="s">
        <v>1415</v>
      </c>
      <c r="C601" s="53">
        <f t="shared" si="19"/>
        <v>1000000</v>
      </c>
      <c r="D601" s="53">
        <v>10</v>
      </c>
      <c r="E601" s="53">
        <f>1*10^2</f>
        <v>100</v>
      </c>
      <c r="F601" s="53">
        <f>3*10^11</f>
        <v>300000000000</v>
      </c>
      <c r="G601" s="53">
        <f>3*10^12</f>
        <v>3000000000000</v>
      </c>
      <c r="H601" s="53">
        <f>3*10^14</f>
        <v>300000000000000</v>
      </c>
      <c r="I601" t="str">
        <f>VLOOKUP(B601,CSP!$A$2:$B$795,2,FALSE)</f>
        <v>Pt191</v>
      </c>
      <c r="J601" s="52" t="s">
        <v>83</v>
      </c>
      <c r="K601">
        <v>191</v>
      </c>
      <c r="M601" t="str">
        <f t="shared" si="18"/>
        <v>191Pt</v>
      </c>
      <c r="N601" t="s">
        <v>1415</v>
      </c>
    </row>
    <row r="602" spans="1:14">
      <c r="A602" s="52" t="s">
        <v>1416</v>
      </c>
      <c r="B602" s="52" t="s">
        <v>1417</v>
      </c>
      <c r="C602" s="53">
        <f>1*10^7</f>
        <v>10000000</v>
      </c>
      <c r="D602" s="53" t="s">
        <v>1815</v>
      </c>
      <c r="E602" s="53" t="s">
        <v>1815</v>
      </c>
      <c r="F602" s="53">
        <f>3*10^15</f>
        <v>3000000000000000</v>
      </c>
      <c r="G602" s="53">
        <f>3*10^16</f>
        <v>3E+16</v>
      </c>
      <c r="H602" s="53">
        <f>3*10^18</f>
        <v>3E+18</v>
      </c>
      <c r="I602" t="str">
        <f>VLOOKUP(B602,CSP!$A$2:$B$795,2,FALSE)</f>
        <v>Pt193</v>
      </c>
      <c r="J602" s="52" t="s">
        <v>83</v>
      </c>
      <c r="K602">
        <v>193</v>
      </c>
      <c r="M602" t="str">
        <f t="shared" si="18"/>
        <v>193Pt</v>
      </c>
      <c r="N602" t="s">
        <v>1417</v>
      </c>
    </row>
    <row r="603" spans="1:14">
      <c r="A603" s="52" t="s">
        <v>1418</v>
      </c>
      <c r="B603" s="52" t="s">
        <v>1419</v>
      </c>
      <c r="C603" s="53">
        <f>1*10^7</f>
        <v>10000000</v>
      </c>
      <c r="D603" s="53">
        <v>1000</v>
      </c>
      <c r="E603" s="53">
        <f>1*10^3</f>
        <v>1000</v>
      </c>
      <c r="F603" s="53">
        <f>1*10^13</f>
        <v>10000000000000</v>
      </c>
      <c r="G603" s="53">
        <f>1*10^14</f>
        <v>100000000000000</v>
      </c>
      <c r="H603" s="53">
        <f>1*10^16</f>
        <v>1E+16</v>
      </c>
      <c r="I603" t="str">
        <f>VLOOKUP(B603,CSP!$A$2:$B$795,2,FALSE)</f>
        <v>Pt193 m</v>
      </c>
      <c r="J603" s="52" t="s">
        <v>83</v>
      </c>
      <c r="K603">
        <v>193</v>
      </c>
      <c r="L603" t="s">
        <v>156</v>
      </c>
      <c r="M603" t="str">
        <f t="shared" si="18"/>
        <v>193Pt m</v>
      </c>
      <c r="N603" t="s">
        <v>1419</v>
      </c>
    </row>
    <row r="604" spans="1:14">
      <c r="A604" s="52" t="s">
        <v>1420</v>
      </c>
      <c r="B604" s="52" t="s">
        <v>1421</v>
      </c>
      <c r="C604" s="53">
        <f>1*10^6</f>
        <v>1000000</v>
      </c>
      <c r="D604" s="53" t="s">
        <v>1815</v>
      </c>
      <c r="E604" s="53" t="s">
        <v>1815</v>
      </c>
      <c r="F604" s="53">
        <f>2*10^12</f>
        <v>2000000000000</v>
      </c>
      <c r="G604" s="53">
        <f>2*10^13</f>
        <v>20000000000000</v>
      </c>
      <c r="H604" s="53">
        <f>2*10^15</f>
        <v>2000000000000000</v>
      </c>
      <c r="I604" t="str">
        <f>VLOOKUP(B604,CSP!$A$2:$B$795,2,FALSE)</f>
        <v>Pt195 m</v>
      </c>
      <c r="J604" s="52" t="s">
        <v>83</v>
      </c>
      <c r="K604">
        <v>195</v>
      </c>
      <c r="L604" t="s">
        <v>156</v>
      </c>
      <c r="M604" t="str">
        <f t="shared" si="18"/>
        <v>195Pt m</v>
      </c>
      <c r="N604" t="s">
        <v>1421</v>
      </c>
    </row>
    <row r="605" spans="1:14">
      <c r="A605" s="52" t="s">
        <v>1422</v>
      </c>
      <c r="B605" s="52" t="s">
        <v>1423</v>
      </c>
      <c r="C605" s="53">
        <f>1*10^6</f>
        <v>1000000</v>
      </c>
      <c r="D605" s="53">
        <v>1000</v>
      </c>
      <c r="E605" s="53">
        <f>1*10^3</f>
        <v>1000</v>
      </c>
      <c r="F605" s="53">
        <f>4*10^12</f>
        <v>4000000000000</v>
      </c>
      <c r="G605" s="53">
        <f>4*10^13</f>
        <v>40000000000000</v>
      </c>
      <c r="H605" s="53">
        <f>4*10^15</f>
        <v>4000000000000000</v>
      </c>
      <c r="I605" t="str">
        <f>VLOOKUP(B605,CSP!$A$2:$B$795,2,FALSE)</f>
        <v>Pt197</v>
      </c>
      <c r="J605" s="52" t="s">
        <v>83</v>
      </c>
      <c r="K605">
        <v>197</v>
      </c>
      <c r="M605" t="str">
        <f t="shared" si="18"/>
        <v>197Pt</v>
      </c>
      <c r="N605" t="s">
        <v>1423</v>
      </c>
    </row>
    <row r="606" spans="1:14">
      <c r="A606" s="52" t="s">
        <v>1424</v>
      </c>
      <c r="B606" s="52" t="s">
        <v>1425</v>
      </c>
      <c r="C606" s="53">
        <f>1*10^6</f>
        <v>1000000</v>
      </c>
      <c r="D606" s="53">
        <v>100</v>
      </c>
      <c r="E606" s="53">
        <f>1*10^2</f>
        <v>100</v>
      </c>
      <c r="F606" s="53">
        <f>9*10^11</f>
        <v>900000000000</v>
      </c>
      <c r="G606" s="53">
        <f>9*10^12</f>
        <v>9000000000000</v>
      </c>
      <c r="H606" s="53">
        <f>9*10^14</f>
        <v>900000000000000</v>
      </c>
      <c r="I606" t="str">
        <f>VLOOKUP(B606,CSP!$A$2:$B$795,2,FALSE)</f>
        <v>Pt197 m</v>
      </c>
      <c r="J606" s="52" t="s">
        <v>83</v>
      </c>
      <c r="K606">
        <v>197</v>
      </c>
      <c r="L606" t="s">
        <v>156</v>
      </c>
      <c r="M606" t="str">
        <f t="shared" si="18"/>
        <v>197Pt m</v>
      </c>
      <c r="N606" t="s">
        <v>1425</v>
      </c>
    </row>
    <row r="607" spans="1:14">
      <c r="A607" s="52" t="s">
        <v>1426</v>
      </c>
      <c r="B607" s="52" t="s">
        <v>1427</v>
      </c>
      <c r="C607" s="53">
        <f>1*10^6</f>
        <v>1000000</v>
      </c>
      <c r="D607" s="53" t="s">
        <v>1815</v>
      </c>
      <c r="E607" s="53" t="s">
        <v>1815</v>
      </c>
      <c r="F607" s="53" t="s">
        <v>234</v>
      </c>
      <c r="G607" s="53" t="s">
        <v>234</v>
      </c>
      <c r="H607" s="53" t="s">
        <v>234</v>
      </c>
      <c r="I607" t="str">
        <f>VLOOKUP(B607,CSP!$A$2:$B$795,2,FALSE)</f>
        <v>Pt199</v>
      </c>
      <c r="J607" s="52" t="s">
        <v>83</v>
      </c>
      <c r="K607">
        <v>199</v>
      </c>
      <c r="M607" t="str">
        <f t="shared" si="18"/>
        <v>199Pt</v>
      </c>
      <c r="N607" t="s">
        <v>1427</v>
      </c>
    </row>
    <row r="608" spans="1:14">
      <c r="A608" s="52" t="s">
        <v>1428</v>
      </c>
      <c r="B608" s="52" t="s">
        <v>1429</v>
      </c>
      <c r="C608" s="53">
        <f>1*10^6</f>
        <v>1000000</v>
      </c>
      <c r="D608" s="53" t="s">
        <v>1815</v>
      </c>
      <c r="E608" s="53" t="s">
        <v>1815</v>
      </c>
      <c r="F608" s="53" t="s">
        <v>234</v>
      </c>
      <c r="G608" s="53" t="s">
        <v>234</v>
      </c>
      <c r="H608" s="53" t="s">
        <v>234</v>
      </c>
      <c r="I608" t="str">
        <f>VLOOKUP(B608,CSP!$A$2:$B$795,2,FALSE)</f>
        <v>Pt200</v>
      </c>
      <c r="J608" s="52" t="s">
        <v>83</v>
      </c>
      <c r="K608">
        <v>200</v>
      </c>
      <c r="M608" t="str">
        <f t="shared" si="18"/>
        <v>200Pt</v>
      </c>
      <c r="N608" t="s">
        <v>1429</v>
      </c>
    </row>
    <row r="609" spans="1:14">
      <c r="A609" s="52" t="s">
        <v>1430</v>
      </c>
      <c r="B609" s="52" t="s">
        <v>1431</v>
      </c>
      <c r="C609" s="53">
        <f>1*10^7</f>
        <v>10000000</v>
      </c>
      <c r="D609" s="53" t="s">
        <v>1815</v>
      </c>
      <c r="E609" s="53" t="s">
        <v>1815</v>
      </c>
      <c r="F609" s="53">
        <f>6*10^11</f>
        <v>600000000000</v>
      </c>
      <c r="G609" s="53">
        <f>6*10^12</f>
        <v>6000000000000</v>
      </c>
      <c r="H609" s="53">
        <f>6*10^14</f>
        <v>600000000000000</v>
      </c>
      <c r="I609" t="str">
        <f>VLOOKUP(B609,CSP!$A$2:$B$795,2,FALSE)</f>
        <v>Au193</v>
      </c>
      <c r="J609" s="52" t="s">
        <v>84</v>
      </c>
      <c r="K609">
        <v>193</v>
      </c>
      <c r="M609" t="str">
        <f t="shared" si="18"/>
        <v>193Au</v>
      </c>
      <c r="N609" t="s">
        <v>1431</v>
      </c>
    </row>
    <row r="610" spans="1:14">
      <c r="A610" s="52" t="s">
        <v>1432</v>
      </c>
      <c r="B610" s="52" t="s">
        <v>1433</v>
      </c>
      <c r="C610" s="53">
        <f>1*10^6</f>
        <v>1000000</v>
      </c>
      <c r="D610" s="53" t="s">
        <v>1815</v>
      </c>
      <c r="E610" s="53" t="s">
        <v>1815</v>
      </c>
      <c r="F610" s="53">
        <f>7*10^10</f>
        <v>70000000000</v>
      </c>
      <c r="G610" s="53">
        <f>7*10^11</f>
        <v>700000000000</v>
      </c>
      <c r="H610" s="53">
        <f>7*10^13</f>
        <v>70000000000000</v>
      </c>
      <c r="I610" t="str">
        <f>VLOOKUP(B610,CSP!$A$2:$B$795,2,FALSE)</f>
        <v>Au194</v>
      </c>
      <c r="J610" s="52" t="s">
        <v>84</v>
      </c>
      <c r="K610">
        <v>194</v>
      </c>
      <c r="M610" t="str">
        <f t="shared" si="18"/>
        <v>194Au</v>
      </c>
      <c r="N610" t="s">
        <v>1433</v>
      </c>
    </row>
    <row r="611" spans="1:14">
      <c r="A611" s="52" t="s">
        <v>1434</v>
      </c>
      <c r="B611" s="52" t="s">
        <v>1435</v>
      </c>
      <c r="C611" s="53">
        <f>1*10^7</f>
        <v>10000000</v>
      </c>
      <c r="D611" s="53" t="s">
        <v>1815</v>
      </c>
      <c r="E611" s="53" t="s">
        <v>1815</v>
      </c>
      <c r="F611" s="53">
        <f>2*10^12</f>
        <v>2000000000000</v>
      </c>
      <c r="G611" s="53">
        <f>2*10^13</f>
        <v>20000000000000</v>
      </c>
      <c r="H611" s="53">
        <f>2*10^15</f>
        <v>2000000000000000</v>
      </c>
      <c r="I611" t="str">
        <f>VLOOKUP(B611,CSP!$A$2:$B$795,2,FALSE)</f>
        <v>Au195</v>
      </c>
      <c r="J611" s="52" t="s">
        <v>84</v>
      </c>
      <c r="K611">
        <v>195</v>
      </c>
      <c r="M611" t="str">
        <f t="shared" si="18"/>
        <v>195Au</v>
      </c>
      <c r="N611" t="s">
        <v>1435</v>
      </c>
    </row>
    <row r="612" spans="1:14">
      <c r="A612" s="52" t="s">
        <v>1436</v>
      </c>
      <c r="B612" s="52" t="s">
        <v>1437</v>
      </c>
      <c r="C612" s="53">
        <f>1*10^6</f>
        <v>1000000</v>
      </c>
      <c r="D612" s="53">
        <v>10</v>
      </c>
      <c r="E612" s="53">
        <f>1*10^2</f>
        <v>100</v>
      </c>
      <c r="F612" s="53">
        <f>2*10^11</f>
        <v>200000000000</v>
      </c>
      <c r="G612" s="53">
        <f>2*10^12</f>
        <v>2000000000000</v>
      </c>
      <c r="H612" s="53">
        <f>2*10^14</f>
        <v>200000000000000</v>
      </c>
      <c r="I612" t="str">
        <f>VLOOKUP(B612,CSP!$A$2:$B$795,2,FALSE)</f>
        <v>Au198</v>
      </c>
      <c r="J612" s="52" t="s">
        <v>84</v>
      </c>
      <c r="K612">
        <v>198</v>
      </c>
      <c r="M612" t="str">
        <f t="shared" si="18"/>
        <v>198Au</v>
      </c>
      <c r="N612" t="s">
        <v>1437</v>
      </c>
    </row>
    <row r="613" spans="1:14">
      <c r="A613" s="52" t="s">
        <v>1438</v>
      </c>
      <c r="B613" s="52" t="s">
        <v>1439</v>
      </c>
      <c r="C613" s="53">
        <f>1*10^6</f>
        <v>1000000</v>
      </c>
      <c r="D613" s="53" t="s">
        <v>1815</v>
      </c>
      <c r="E613" s="53" t="s">
        <v>1815</v>
      </c>
      <c r="F613" s="53" t="s">
        <v>234</v>
      </c>
      <c r="G613" s="53" t="s">
        <v>234</v>
      </c>
      <c r="H613" s="53" t="s">
        <v>234</v>
      </c>
      <c r="I613" t="str">
        <f>VLOOKUP(B613,CSP!$A$2:$B$795,2,FALSE)</f>
        <v>Au198 m</v>
      </c>
      <c r="J613" s="52" t="s">
        <v>84</v>
      </c>
      <c r="K613">
        <v>198</v>
      </c>
      <c r="L613" t="s">
        <v>156</v>
      </c>
      <c r="M613" t="str">
        <f t="shared" si="18"/>
        <v>198Au m</v>
      </c>
      <c r="N613" t="s">
        <v>1439</v>
      </c>
    </row>
    <row r="614" spans="1:14">
      <c r="A614" s="52" t="s">
        <v>1440</v>
      </c>
      <c r="B614" s="52" t="s">
        <v>1441</v>
      </c>
      <c r="C614" s="53">
        <f>1*10^6</f>
        <v>1000000</v>
      </c>
      <c r="D614" s="53">
        <v>100</v>
      </c>
      <c r="E614" s="53">
        <f>1*10^2</f>
        <v>100</v>
      </c>
      <c r="F614" s="53">
        <f>9*10^11</f>
        <v>900000000000</v>
      </c>
      <c r="G614" s="53">
        <f>9*10^12</f>
        <v>9000000000000</v>
      </c>
      <c r="H614" s="53">
        <f>9*10^14</f>
        <v>900000000000000</v>
      </c>
      <c r="I614" t="str">
        <f>VLOOKUP(B614,CSP!$A$2:$B$795,2,FALSE)</f>
        <v>Au199</v>
      </c>
      <c r="J614" s="52" t="s">
        <v>84</v>
      </c>
      <c r="K614">
        <v>199</v>
      </c>
      <c r="M614" t="str">
        <f t="shared" si="18"/>
        <v>199Au</v>
      </c>
      <c r="N614" t="s">
        <v>1441</v>
      </c>
    </row>
    <row r="615" spans="1:14">
      <c r="A615" s="52" t="s">
        <v>1442</v>
      </c>
      <c r="B615" s="52" t="s">
        <v>1443</v>
      </c>
      <c r="C615" s="53">
        <f>1*10^5</f>
        <v>100000</v>
      </c>
      <c r="D615" s="53" t="s">
        <v>1815</v>
      </c>
      <c r="E615" s="53" t="s">
        <v>1815</v>
      </c>
      <c r="F615" s="53" t="s">
        <v>234</v>
      </c>
      <c r="G615" s="53" t="s">
        <v>234</v>
      </c>
      <c r="H615" s="53" t="s">
        <v>234</v>
      </c>
      <c r="I615" t="str">
        <f>VLOOKUP(B615,CSP!$A$2:$B$795,2,FALSE)</f>
        <v>Au200</v>
      </c>
      <c r="J615" s="52" t="s">
        <v>84</v>
      </c>
      <c r="K615">
        <v>200</v>
      </c>
      <c r="M615" t="str">
        <f t="shared" si="18"/>
        <v>200Au</v>
      </c>
      <c r="N615" t="s">
        <v>1443</v>
      </c>
    </row>
    <row r="616" spans="1:14">
      <c r="A616" s="52" t="s">
        <v>1444</v>
      </c>
      <c r="B616" s="52" t="s">
        <v>1445</v>
      </c>
      <c r="C616" s="53">
        <f t="shared" ref="C616:C623" si="20">1*10^6</f>
        <v>1000000</v>
      </c>
      <c r="D616" s="53" t="s">
        <v>1815</v>
      </c>
      <c r="E616" s="53" t="s">
        <v>1815</v>
      </c>
      <c r="F616" s="53" t="s">
        <v>234</v>
      </c>
      <c r="G616" s="53" t="s">
        <v>234</v>
      </c>
      <c r="H616" s="53" t="s">
        <v>234</v>
      </c>
      <c r="I616" t="str">
        <f>VLOOKUP(B616,CSP!$A$2:$B$795,2,FALSE)</f>
        <v>Au200 m</v>
      </c>
      <c r="J616" s="52" t="s">
        <v>84</v>
      </c>
      <c r="K616">
        <v>200</v>
      </c>
      <c r="L616" t="s">
        <v>156</v>
      </c>
      <c r="M616" t="str">
        <f t="shared" si="18"/>
        <v>200Au m</v>
      </c>
      <c r="N616" t="s">
        <v>1445</v>
      </c>
    </row>
    <row r="617" spans="1:14">
      <c r="A617" s="52" t="s">
        <v>1446</v>
      </c>
      <c r="B617" s="52" t="s">
        <v>1447</v>
      </c>
      <c r="C617" s="53">
        <f t="shared" si="20"/>
        <v>1000000</v>
      </c>
      <c r="D617" s="53" t="s">
        <v>1815</v>
      </c>
      <c r="E617" s="53" t="s">
        <v>1815</v>
      </c>
      <c r="F617" s="53" t="s">
        <v>234</v>
      </c>
      <c r="G617" s="53" t="s">
        <v>234</v>
      </c>
      <c r="H617" s="53" t="s">
        <v>234</v>
      </c>
      <c r="I617" t="str">
        <f>VLOOKUP(B617,CSP!$A$2:$B$795,2,FALSE)</f>
        <v>Au201</v>
      </c>
      <c r="J617" s="52" t="s">
        <v>84</v>
      </c>
      <c r="K617">
        <v>201</v>
      </c>
      <c r="M617" t="str">
        <f t="shared" si="18"/>
        <v>201Au</v>
      </c>
      <c r="N617" t="s">
        <v>1447</v>
      </c>
    </row>
    <row r="618" spans="1:14">
      <c r="A618" s="52" t="s">
        <v>1448</v>
      </c>
      <c r="B618" s="52" t="s">
        <v>1449</v>
      </c>
      <c r="C618" s="53">
        <f t="shared" si="20"/>
        <v>1000000</v>
      </c>
      <c r="D618" s="53" t="s">
        <v>1815</v>
      </c>
      <c r="E618" s="53" t="s">
        <v>1815</v>
      </c>
      <c r="F618" s="53" t="s">
        <v>234</v>
      </c>
      <c r="G618" s="53" t="s">
        <v>234</v>
      </c>
      <c r="H618" s="53" t="s">
        <v>234</v>
      </c>
      <c r="I618" t="str">
        <f>VLOOKUP(B618,CSP!$A$2:$B$795,2,FALSE)</f>
        <v>Hg193</v>
      </c>
      <c r="J618" s="52" t="s">
        <v>85</v>
      </c>
      <c r="K618">
        <v>193</v>
      </c>
      <c r="M618" t="str">
        <f t="shared" si="18"/>
        <v>193Hg</v>
      </c>
      <c r="N618" t="s">
        <v>1449</v>
      </c>
    </row>
    <row r="619" spans="1:14">
      <c r="A619" s="52" t="s">
        <v>1450</v>
      </c>
      <c r="B619" s="52" t="s">
        <v>1451</v>
      </c>
      <c r="C619" s="53">
        <f t="shared" si="20"/>
        <v>1000000</v>
      </c>
      <c r="D619" s="53" t="s">
        <v>1815</v>
      </c>
      <c r="E619" s="53" t="s">
        <v>1815</v>
      </c>
      <c r="F619" s="53" t="s">
        <v>234</v>
      </c>
      <c r="G619" s="53" t="s">
        <v>234</v>
      </c>
      <c r="H619" s="53" t="s">
        <v>234</v>
      </c>
      <c r="I619" t="str">
        <f>VLOOKUP(B619,CSP!$A$2:$B$795,2,FALSE)</f>
        <v>Hg193 m</v>
      </c>
      <c r="J619" s="52" t="s">
        <v>85</v>
      </c>
      <c r="K619">
        <v>193</v>
      </c>
      <c r="L619" t="s">
        <v>156</v>
      </c>
      <c r="M619" t="str">
        <f t="shared" si="18"/>
        <v>193Hg m</v>
      </c>
      <c r="N619" t="s">
        <v>1451</v>
      </c>
    </row>
    <row r="620" spans="1:14">
      <c r="A620" s="52" t="s">
        <v>1452</v>
      </c>
      <c r="B620" s="52" t="s">
        <v>1453</v>
      </c>
      <c r="C620" s="53">
        <f t="shared" si="20"/>
        <v>1000000</v>
      </c>
      <c r="D620" s="53" t="s">
        <v>1815</v>
      </c>
      <c r="E620" s="53" t="s">
        <v>1815</v>
      </c>
      <c r="F620" s="53">
        <f>7*10^10</f>
        <v>70000000000</v>
      </c>
      <c r="G620" s="53">
        <f>7*10^11</f>
        <v>700000000000</v>
      </c>
      <c r="H620" s="53">
        <f>7*10^13</f>
        <v>70000000000000</v>
      </c>
      <c r="I620" t="str">
        <f>VLOOKUP(B620,CSP!$A$2:$B$795,2,FALSE)</f>
        <v>Hg194</v>
      </c>
      <c r="J620" s="52" t="s">
        <v>85</v>
      </c>
      <c r="K620">
        <v>194</v>
      </c>
      <c r="M620" t="str">
        <f t="shared" si="18"/>
        <v>194Hg</v>
      </c>
      <c r="N620" t="s">
        <v>1453</v>
      </c>
    </row>
    <row r="621" spans="1:14">
      <c r="A621" s="52" t="s">
        <v>1454</v>
      </c>
      <c r="B621" s="52" t="s">
        <v>1455</v>
      </c>
      <c r="C621" s="53">
        <f t="shared" si="20"/>
        <v>1000000</v>
      </c>
      <c r="D621" s="53" t="s">
        <v>1815</v>
      </c>
      <c r="E621" s="53" t="s">
        <v>1815</v>
      </c>
      <c r="F621" s="53" t="s">
        <v>234</v>
      </c>
      <c r="G621" s="53" t="s">
        <v>234</v>
      </c>
      <c r="H621" s="53" t="s">
        <v>234</v>
      </c>
      <c r="I621" t="str">
        <f>VLOOKUP(B621,CSP!$A$2:$B$795,2,FALSE)</f>
        <v>Hg195</v>
      </c>
      <c r="J621" s="52" t="s">
        <v>85</v>
      </c>
      <c r="K621">
        <v>195</v>
      </c>
      <c r="M621" t="str">
        <f t="shared" si="18"/>
        <v>195Hg</v>
      </c>
      <c r="N621" t="s">
        <v>1455</v>
      </c>
    </row>
    <row r="622" spans="1:14" ht="25.5">
      <c r="A622" s="52" t="s">
        <v>1850</v>
      </c>
      <c r="B622" s="52" t="s">
        <v>1457</v>
      </c>
      <c r="C622" s="53">
        <f t="shared" si="20"/>
        <v>1000000</v>
      </c>
      <c r="D622" s="53" t="s">
        <v>1815</v>
      </c>
      <c r="E622" s="53" t="s">
        <v>1815</v>
      </c>
      <c r="F622" s="53">
        <f>2*10^11</f>
        <v>200000000000</v>
      </c>
      <c r="G622" s="53">
        <f>2*10^12</f>
        <v>2000000000000</v>
      </c>
      <c r="H622" s="53">
        <f>2*10^14</f>
        <v>200000000000000</v>
      </c>
      <c r="I622" t="str">
        <f>VLOOKUP(B622,CSP!$A$2:$B$795,2,FALSE)</f>
        <v>Hg195 m organique</v>
      </c>
      <c r="J622" s="52" t="s">
        <v>85</v>
      </c>
      <c r="K622">
        <v>195</v>
      </c>
      <c r="L622" s="60" t="s">
        <v>1458</v>
      </c>
      <c r="M622" t="str">
        <f t="shared" si="18"/>
        <v>195Hg m organique</v>
      </c>
      <c r="N622" s="60" t="s">
        <v>1457</v>
      </c>
    </row>
    <row r="623" spans="1:14" ht="38.25">
      <c r="A623" s="52" t="s">
        <v>1851</v>
      </c>
      <c r="B623" s="52" t="s">
        <v>1460</v>
      </c>
      <c r="C623" s="53">
        <f t="shared" si="20"/>
        <v>1000000</v>
      </c>
      <c r="D623" s="53" t="s">
        <v>1815</v>
      </c>
      <c r="E623" s="53" t="s">
        <v>1815</v>
      </c>
      <c r="F623" s="53">
        <f>2*10^11</f>
        <v>200000000000</v>
      </c>
      <c r="G623" s="53">
        <f>2*10^12</f>
        <v>2000000000000</v>
      </c>
      <c r="H623" s="53">
        <f>2*10^14</f>
        <v>200000000000000</v>
      </c>
      <c r="I623" t="str">
        <f>VLOOKUP(B623,CSP!$A$2:$B$795,2,FALSE)</f>
        <v>Hg195 m inorganique</v>
      </c>
      <c r="J623" s="52" t="s">
        <v>85</v>
      </c>
      <c r="K623">
        <v>195</v>
      </c>
      <c r="L623" s="60" t="s">
        <v>1461</v>
      </c>
      <c r="M623" t="str">
        <f t="shared" si="18"/>
        <v>195Hg m inorganique</v>
      </c>
      <c r="N623" s="60" t="s">
        <v>1460</v>
      </c>
    </row>
    <row r="624" spans="1:14">
      <c r="A624" s="52" t="s">
        <v>1462</v>
      </c>
      <c r="B624" s="52" t="s">
        <v>1463</v>
      </c>
      <c r="C624" s="53">
        <f>1*10^7</f>
        <v>10000000</v>
      </c>
      <c r="D624" s="53">
        <v>100</v>
      </c>
      <c r="E624" s="53">
        <f>1*10^2</f>
        <v>100</v>
      </c>
      <c r="F624" s="53">
        <f>2*10^12</f>
        <v>2000000000000</v>
      </c>
      <c r="G624" s="53">
        <f>2*10^13</f>
        <v>20000000000000</v>
      </c>
      <c r="H624" s="53">
        <f>2*10^15</f>
        <v>2000000000000000</v>
      </c>
      <c r="I624" t="str">
        <f>VLOOKUP(B624,CSP!$A$2:$B$795,2,FALSE)</f>
        <v>Hg197</v>
      </c>
      <c r="J624" s="52" t="s">
        <v>85</v>
      </c>
      <c r="K624">
        <v>197</v>
      </c>
      <c r="M624" t="str">
        <f t="shared" si="18"/>
        <v>197Hg</v>
      </c>
      <c r="N624" t="s">
        <v>1463</v>
      </c>
    </row>
    <row r="625" spans="1:14">
      <c r="A625" s="52" t="s">
        <v>1464</v>
      </c>
      <c r="B625" s="52" t="s">
        <v>1465</v>
      </c>
      <c r="C625" s="53">
        <f>1*10^6</f>
        <v>1000000</v>
      </c>
      <c r="D625" s="53">
        <v>100</v>
      </c>
      <c r="E625" s="53">
        <f>1*10^2</f>
        <v>100</v>
      </c>
      <c r="F625" s="53">
        <f>7*10^11</f>
        <v>700000000000</v>
      </c>
      <c r="G625" s="53">
        <f>7*10^12</f>
        <v>7000000000000</v>
      </c>
      <c r="H625" s="53">
        <f>7*10^14</f>
        <v>700000000000000</v>
      </c>
      <c r="I625" t="str">
        <f>VLOOKUP(B625,CSP!$A$2:$B$795,2,FALSE)</f>
        <v>Hg197 m</v>
      </c>
      <c r="J625" s="52" t="s">
        <v>85</v>
      </c>
      <c r="K625">
        <v>197</v>
      </c>
      <c r="L625" t="s">
        <v>156</v>
      </c>
      <c r="M625" t="str">
        <f t="shared" si="18"/>
        <v>197Hg m</v>
      </c>
      <c r="N625" t="s">
        <v>1465</v>
      </c>
    </row>
    <row r="626" spans="1:14">
      <c r="A626" s="52" t="s">
        <v>1466</v>
      </c>
      <c r="B626" s="52" t="s">
        <v>1467</v>
      </c>
      <c r="C626" s="53">
        <f>1*10^6</f>
        <v>1000000</v>
      </c>
      <c r="D626" s="53" t="s">
        <v>1815</v>
      </c>
      <c r="E626" s="53" t="s">
        <v>1815</v>
      </c>
      <c r="F626" s="53" t="s">
        <v>234</v>
      </c>
      <c r="G626" s="53" t="s">
        <v>234</v>
      </c>
      <c r="H626" s="53" t="s">
        <v>234</v>
      </c>
      <c r="I626" t="str">
        <f>VLOOKUP(B626,CSP!$A$2:$B$795,2,FALSE)</f>
        <v>Hg199 m</v>
      </c>
      <c r="J626" s="52" t="s">
        <v>85</v>
      </c>
      <c r="K626">
        <v>199</v>
      </c>
      <c r="L626" t="s">
        <v>156</v>
      </c>
      <c r="M626" t="str">
        <f t="shared" si="18"/>
        <v>199Hg m</v>
      </c>
      <c r="N626" t="s">
        <v>1467</v>
      </c>
    </row>
    <row r="627" spans="1:14">
      <c r="A627" s="52" t="s">
        <v>1468</v>
      </c>
      <c r="B627" s="52" t="s">
        <v>1469</v>
      </c>
      <c r="C627" s="53">
        <f>1*10^5</f>
        <v>100000</v>
      </c>
      <c r="D627" s="53">
        <v>10</v>
      </c>
      <c r="E627" s="53">
        <f>1*10^2</f>
        <v>100</v>
      </c>
      <c r="F627" s="53">
        <f>3*10^11</f>
        <v>300000000000</v>
      </c>
      <c r="G627" s="53">
        <f>3*10^12</f>
        <v>3000000000000</v>
      </c>
      <c r="H627" s="53">
        <f>3*10^14</f>
        <v>300000000000000</v>
      </c>
      <c r="I627" t="str">
        <f>VLOOKUP(B627,CSP!$A$2:$B$795,2,FALSE)</f>
        <v>Hg203</v>
      </c>
      <c r="J627" s="52" t="s">
        <v>85</v>
      </c>
      <c r="K627">
        <v>203</v>
      </c>
      <c r="M627" t="str">
        <f t="shared" si="18"/>
        <v>203Hg</v>
      </c>
      <c r="N627" t="s">
        <v>1469</v>
      </c>
    </row>
    <row r="628" spans="1:14">
      <c r="A628" s="52" t="s">
        <v>1470</v>
      </c>
      <c r="B628" s="52" t="s">
        <v>1471</v>
      </c>
      <c r="C628" s="53">
        <f t="shared" ref="C628:C637" si="21">1*10^6</f>
        <v>1000000</v>
      </c>
      <c r="D628" s="53" t="s">
        <v>1815</v>
      </c>
      <c r="E628" s="53" t="s">
        <v>1815</v>
      </c>
      <c r="F628" s="53" t="s">
        <v>234</v>
      </c>
      <c r="G628" s="53" t="s">
        <v>234</v>
      </c>
      <c r="H628" s="53" t="s">
        <v>234</v>
      </c>
      <c r="I628" t="str">
        <f>VLOOKUP(B628,CSP!$A$2:$B$795,2,FALSE)</f>
        <v>Ti194</v>
      </c>
      <c r="J628" s="52" t="s">
        <v>86</v>
      </c>
      <c r="K628">
        <v>194</v>
      </c>
      <c r="M628" t="str">
        <f t="shared" si="18"/>
        <v>194Tl</v>
      </c>
      <c r="N628" t="s">
        <v>1471</v>
      </c>
    </row>
    <row r="629" spans="1:14">
      <c r="A629" s="52" t="s">
        <v>1472</v>
      </c>
      <c r="B629" s="52" t="s">
        <v>1473</v>
      </c>
      <c r="C629" s="53">
        <f t="shared" si="21"/>
        <v>1000000</v>
      </c>
      <c r="D629" s="53" t="s">
        <v>1815</v>
      </c>
      <c r="E629" s="53" t="s">
        <v>1815</v>
      </c>
      <c r="F629" s="53" t="s">
        <v>234</v>
      </c>
      <c r="G629" s="53" t="s">
        <v>234</v>
      </c>
      <c r="H629" s="53" t="s">
        <v>234</v>
      </c>
      <c r="I629" t="str">
        <f>VLOOKUP(B629,CSP!$A$2:$B$795,2,FALSE)</f>
        <v>Ti194 m</v>
      </c>
      <c r="J629" s="52" t="s">
        <v>86</v>
      </c>
      <c r="K629">
        <v>194</v>
      </c>
      <c r="L629" t="s">
        <v>156</v>
      </c>
      <c r="M629" t="str">
        <f t="shared" si="18"/>
        <v>194Tl m</v>
      </c>
      <c r="N629" t="s">
        <v>1473</v>
      </c>
    </row>
    <row r="630" spans="1:14">
      <c r="A630" s="52" t="s">
        <v>1474</v>
      </c>
      <c r="B630" s="52" t="s">
        <v>1475</v>
      </c>
      <c r="C630" s="53">
        <f t="shared" si="21"/>
        <v>1000000</v>
      </c>
      <c r="D630" s="53" t="s">
        <v>1815</v>
      </c>
      <c r="E630" s="53" t="s">
        <v>1815</v>
      </c>
      <c r="F630" s="53" t="s">
        <v>234</v>
      </c>
      <c r="G630" s="53" t="s">
        <v>234</v>
      </c>
      <c r="H630" s="53" t="s">
        <v>234</v>
      </c>
      <c r="I630" t="str">
        <f>VLOOKUP(B630,CSP!$A$2:$B$795,2,FALSE)</f>
        <v>Ti195</v>
      </c>
      <c r="J630" s="52" t="s">
        <v>86</v>
      </c>
      <c r="K630">
        <v>195</v>
      </c>
      <c r="M630" t="str">
        <f t="shared" si="18"/>
        <v>195Tl</v>
      </c>
      <c r="N630" t="s">
        <v>1475</v>
      </c>
    </row>
    <row r="631" spans="1:14">
      <c r="A631" s="52" t="s">
        <v>1476</v>
      </c>
      <c r="B631" s="52" t="s">
        <v>1477</v>
      </c>
      <c r="C631" s="53">
        <f t="shared" si="21"/>
        <v>1000000</v>
      </c>
      <c r="D631" s="53" t="s">
        <v>1815</v>
      </c>
      <c r="E631" s="53" t="s">
        <v>1815</v>
      </c>
      <c r="F631" s="53" t="s">
        <v>234</v>
      </c>
      <c r="G631" s="53" t="s">
        <v>234</v>
      </c>
      <c r="H631" s="53" t="s">
        <v>234</v>
      </c>
      <c r="I631" t="str">
        <f>VLOOKUP(B631,CSP!$A$2:$B$795,2,FALSE)</f>
        <v>Ti197</v>
      </c>
      <c r="J631" s="52" t="s">
        <v>86</v>
      </c>
      <c r="K631">
        <v>197</v>
      </c>
      <c r="M631" t="str">
        <f t="shared" si="18"/>
        <v>197Tl</v>
      </c>
      <c r="N631" t="s">
        <v>1477</v>
      </c>
    </row>
    <row r="632" spans="1:14">
      <c r="A632" s="52" t="s">
        <v>1478</v>
      </c>
      <c r="B632" s="52" t="s">
        <v>1479</v>
      </c>
      <c r="C632" s="53">
        <f t="shared" si="21"/>
        <v>1000000</v>
      </c>
      <c r="D632" s="53" t="s">
        <v>1815</v>
      </c>
      <c r="E632" s="53" t="s">
        <v>1815</v>
      </c>
      <c r="F632" s="53" t="s">
        <v>234</v>
      </c>
      <c r="G632" s="53" t="s">
        <v>234</v>
      </c>
      <c r="H632" s="53" t="s">
        <v>234</v>
      </c>
      <c r="I632" t="str">
        <f>VLOOKUP(B632,CSP!$A$2:$B$795,2,FALSE)</f>
        <v>Ti198</v>
      </c>
      <c r="J632" s="52" t="s">
        <v>86</v>
      </c>
      <c r="K632">
        <v>198</v>
      </c>
      <c r="M632" t="str">
        <f t="shared" si="18"/>
        <v>198Tl</v>
      </c>
      <c r="N632" t="s">
        <v>1479</v>
      </c>
    </row>
    <row r="633" spans="1:14">
      <c r="A633" s="52" t="s">
        <v>1480</v>
      </c>
      <c r="B633" s="52" t="s">
        <v>1481</v>
      </c>
      <c r="C633" s="53">
        <f t="shared" si="21"/>
        <v>1000000</v>
      </c>
      <c r="D633" s="53" t="s">
        <v>1815</v>
      </c>
      <c r="E633" s="53" t="s">
        <v>1815</v>
      </c>
      <c r="F633" s="53" t="s">
        <v>234</v>
      </c>
      <c r="G633" s="53" t="s">
        <v>234</v>
      </c>
      <c r="H633" s="53" t="s">
        <v>234</v>
      </c>
      <c r="I633" t="str">
        <f>VLOOKUP(B633,CSP!$A$2:$B$795,2,FALSE)</f>
        <v>Ti198 m</v>
      </c>
      <c r="J633" s="52" t="s">
        <v>86</v>
      </c>
      <c r="K633">
        <v>198</v>
      </c>
      <c r="L633" t="s">
        <v>156</v>
      </c>
      <c r="M633" t="str">
        <f t="shared" si="18"/>
        <v>198Tl m</v>
      </c>
      <c r="N633" t="s">
        <v>1481</v>
      </c>
    </row>
    <row r="634" spans="1:14">
      <c r="A634" s="52" t="s">
        <v>1482</v>
      </c>
      <c r="B634" s="52" t="s">
        <v>1483</v>
      </c>
      <c r="C634" s="53">
        <f t="shared" si="21"/>
        <v>1000000</v>
      </c>
      <c r="D634" s="53" t="s">
        <v>1815</v>
      </c>
      <c r="E634" s="53" t="s">
        <v>1815</v>
      </c>
      <c r="F634" s="53" t="s">
        <v>234</v>
      </c>
      <c r="G634" s="53" t="s">
        <v>234</v>
      </c>
      <c r="H634" s="53" t="s">
        <v>234</v>
      </c>
      <c r="I634" t="str">
        <f>VLOOKUP(B634,CSP!$A$2:$B$795,2,FALSE)</f>
        <v>Ti199</v>
      </c>
      <c r="J634" s="52" t="s">
        <v>86</v>
      </c>
      <c r="K634">
        <v>199</v>
      </c>
      <c r="M634" t="str">
        <f t="shared" si="18"/>
        <v>199Tl</v>
      </c>
      <c r="N634" t="s">
        <v>1483</v>
      </c>
    </row>
    <row r="635" spans="1:14">
      <c r="A635" s="52" t="s">
        <v>1484</v>
      </c>
      <c r="B635" s="52" t="s">
        <v>1485</v>
      </c>
      <c r="C635" s="53">
        <f t="shared" si="21"/>
        <v>1000000</v>
      </c>
      <c r="D635" s="53">
        <v>10</v>
      </c>
      <c r="E635" s="53">
        <f>1*10^1</f>
        <v>10</v>
      </c>
      <c r="F635" s="53">
        <f>5*10^10</f>
        <v>50000000000</v>
      </c>
      <c r="G635" s="53">
        <f>5*10^11</f>
        <v>500000000000</v>
      </c>
      <c r="H635" s="53">
        <f>5*10^13</f>
        <v>50000000000000</v>
      </c>
      <c r="I635" t="str">
        <f>VLOOKUP(B635,CSP!$A$2:$B$795,2,FALSE)</f>
        <v>Tl200</v>
      </c>
      <c r="J635" s="52" t="s">
        <v>86</v>
      </c>
      <c r="K635">
        <v>200</v>
      </c>
      <c r="M635" t="str">
        <f t="shared" si="18"/>
        <v>200Tl</v>
      </c>
      <c r="N635" t="s">
        <v>1485</v>
      </c>
    </row>
    <row r="636" spans="1:14">
      <c r="A636" s="52" t="s">
        <v>1486</v>
      </c>
      <c r="B636" s="52" t="s">
        <v>1487</v>
      </c>
      <c r="C636" s="53">
        <f t="shared" si="21"/>
        <v>1000000</v>
      </c>
      <c r="D636" s="53">
        <v>100</v>
      </c>
      <c r="E636" s="53">
        <f>1*10^2</f>
        <v>100</v>
      </c>
      <c r="F636" s="53">
        <f>1*10^12</f>
        <v>1000000000000</v>
      </c>
      <c r="G636" s="53">
        <f>1*10^13</f>
        <v>10000000000000</v>
      </c>
      <c r="H636" s="53">
        <f>1*10^15</f>
        <v>1000000000000000</v>
      </c>
      <c r="I636" t="str">
        <f>VLOOKUP(B636,CSP!$A$2:$B$795,2,FALSE)</f>
        <v>Tl201</v>
      </c>
      <c r="J636" s="52" t="s">
        <v>86</v>
      </c>
      <c r="K636">
        <v>201</v>
      </c>
      <c r="M636" t="str">
        <f t="shared" si="18"/>
        <v>201Tl</v>
      </c>
      <c r="N636" t="s">
        <v>1487</v>
      </c>
    </row>
    <row r="637" spans="1:14">
      <c r="A637" s="52" t="s">
        <v>1488</v>
      </c>
      <c r="B637" s="52" t="s">
        <v>1489</v>
      </c>
      <c r="C637" s="53">
        <f t="shared" si="21"/>
        <v>1000000</v>
      </c>
      <c r="D637" s="53">
        <v>10</v>
      </c>
      <c r="E637" s="53">
        <f>1*10^2</f>
        <v>100</v>
      </c>
      <c r="F637" s="53">
        <f>2*10^11</f>
        <v>200000000000</v>
      </c>
      <c r="G637" s="53">
        <f>2*10^12</f>
        <v>2000000000000</v>
      </c>
      <c r="H637" s="53">
        <f>2*10^14</f>
        <v>200000000000000</v>
      </c>
      <c r="I637" t="str">
        <f>VLOOKUP(B637,CSP!$A$2:$B$795,2,FALSE)</f>
        <v>Tl202</v>
      </c>
      <c r="J637" s="52" t="s">
        <v>86</v>
      </c>
      <c r="K637">
        <v>202</v>
      </c>
      <c r="M637" t="str">
        <f t="shared" si="18"/>
        <v>202Tl</v>
      </c>
      <c r="N637" t="s">
        <v>1489</v>
      </c>
    </row>
    <row r="638" spans="1:14">
      <c r="A638" s="52" t="s">
        <v>1490</v>
      </c>
      <c r="B638" s="52" t="s">
        <v>1491</v>
      </c>
      <c r="C638" s="53">
        <f>1*10^4</f>
        <v>10000</v>
      </c>
      <c r="D638" s="53">
        <v>1</v>
      </c>
      <c r="E638" s="53">
        <f>1*10^4</f>
        <v>10000</v>
      </c>
      <c r="F638" s="53">
        <f>2*10^13</f>
        <v>20000000000000</v>
      </c>
      <c r="G638" s="53">
        <f>2*10^14</f>
        <v>200000000000000</v>
      </c>
      <c r="H638" s="53">
        <f>2*10^16</f>
        <v>2E+16</v>
      </c>
      <c r="I638" t="str">
        <f>VLOOKUP(B638,CSP!$A$2:$B$795,2,FALSE)</f>
        <v>Tl204</v>
      </c>
      <c r="J638" s="52" t="s">
        <v>86</v>
      </c>
      <c r="K638">
        <v>204</v>
      </c>
      <c r="M638" t="str">
        <f t="shared" si="18"/>
        <v>204Tl</v>
      </c>
      <c r="N638" t="s">
        <v>1491</v>
      </c>
    </row>
    <row r="639" spans="1:14">
      <c r="A639" s="52" t="s">
        <v>1492</v>
      </c>
      <c r="B639" s="52" t="s">
        <v>1493</v>
      </c>
      <c r="C639" s="53">
        <f t="shared" ref="C639:C646" si="22">1*10^6</f>
        <v>1000000</v>
      </c>
      <c r="D639" s="53" t="s">
        <v>1815</v>
      </c>
      <c r="E639" s="53" t="s">
        <v>1815</v>
      </c>
      <c r="F639" s="53" t="s">
        <v>234</v>
      </c>
      <c r="G639" s="53" t="s">
        <v>234</v>
      </c>
      <c r="H639" s="53" t="s">
        <v>234</v>
      </c>
      <c r="I639" t="str">
        <f>VLOOKUP(B639,CSP!$A$2:$B$795,2,FALSE)</f>
        <v>Pb195 m</v>
      </c>
      <c r="J639" s="52" t="s">
        <v>87</v>
      </c>
      <c r="K639">
        <v>195</v>
      </c>
      <c r="L639" t="s">
        <v>156</v>
      </c>
      <c r="M639" t="str">
        <f t="shared" si="18"/>
        <v>195Pb m</v>
      </c>
      <c r="N639" t="s">
        <v>1493</v>
      </c>
    </row>
    <row r="640" spans="1:14">
      <c r="A640" s="52" t="s">
        <v>1494</v>
      </c>
      <c r="B640" s="52" t="s">
        <v>1495</v>
      </c>
      <c r="C640" s="53">
        <f t="shared" si="22"/>
        <v>1000000</v>
      </c>
      <c r="D640" s="53" t="s">
        <v>1815</v>
      </c>
      <c r="E640" s="53" t="s">
        <v>1815</v>
      </c>
      <c r="F640" s="53" t="s">
        <v>234</v>
      </c>
      <c r="G640" s="53" t="s">
        <v>234</v>
      </c>
      <c r="H640" s="53" t="s">
        <v>234</v>
      </c>
      <c r="I640" t="str">
        <f>VLOOKUP(B640,CSP!$A$2:$B$795,2,FALSE)</f>
        <v>Pb198</v>
      </c>
      <c r="J640" s="52" t="s">
        <v>87</v>
      </c>
      <c r="K640">
        <v>198</v>
      </c>
      <c r="M640" t="str">
        <f t="shared" si="18"/>
        <v>198Pb</v>
      </c>
      <c r="N640" t="s">
        <v>1495</v>
      </c>
    </row>
    <row r="641" spans="1:14">
      <c r="A641" s="52" t="s">
        <v>1496</v>
      </c>
      <c r="B641" s="52" t="s">
        <v>1497</v>
      </c>
      <c r="C641" s="53">
        <f t="shared" si="22"/>
        <v>1000000</v>
      </c>
      <c r="D641" s="53" t="s">
        <v>1815</v>
      </c>
      <c r="E641" s="53" t="s">
        <v>1815</v>
      </c>
      <c r="F641" s="53" t="s">
        <v>234</v>
      </c>
      <c r="G641" s="53" t="s">
        <v>234</v>
      </c>
      <c r="H641" s="53" t="s">
        <v>234</v>
      </c>
      <c r="I641" t="str">
        <f>VLOOKUP(B641,CSP!$A$2:$B$795,2,FALSE)</f>
        <v>Pb199</v>
      </c>
      <c r="J641" s="52" t="s">
        <v>87</v>
      </c>
      <c r="K641">
        <v>199</v>
      </c>
      <c r="M641" t="str">
        <f t="shared" si="18"/>
        <v>199Pb</v>
      </c>
      <c r="N641" t="s">
        <v>1497</v>
      </c>
    </row>
    <row r="642" spans="1:14">
      <c r="A642" s="52" t="s">
        <v>1498</v>
      </c>
      <c r="B642" s="52" t="s">
        <v>1499</v>
      </c>
      <c r="C642" s="53">
        <f t="shared" si="22"/>
        <v>1000000</v>
      </c>
      <c r="D642" s="53" t="s">
        <v>1815</v>
      </c>
      <c r="E642" s="53" t="s">
        <v>1815</v>
      </c>
      <c r="F642" s="53" t="s">
        <v>234</v>
      </c>
      <c r="G642" s="53" t="s">
        <v>234</v>
      </c>
      <c r="H642" s="53" t="s">
        <v>234</v>
      </c>
      <c r="I642" t="str">
        <f>VLOOKUP(B642,CSP!$A$2:$B$795,2,FALSE)</f>
        <v>Pb200</v>
      </c>
      <c r="J642" s="52" t="s">
        <v>87</v>
      </c>
      <c r="K642">
        <v>200</v>
      </c>
      <c r="M642" t="str">
        <f t="shared" si="18"/>
        <v>200Pb</v>
      </c>
      <c r="N642" t="s">
        <v>1499</v>
      </c>
    </row>
    <row r="643" spans="1:14">
      <c r="A643" s="52" t="s">
        <v>1500</v>
      </c>
      <c r="B643" s="52" t="s">
        <v>1501</v>
      </c>
      <c r="C643" s="53">
        <f t="shared" si="22"/>
        <v>1000000</v>
      </c>
      <c r="D643" s="53" t="s">
        <v>1815</v>
      </c>
      <c r="E643" s="53" t="s">
        <v>1815</v>
      </c>
      <c r="F643" s="53">
        <f>9*10^10</f>
        <v>90000000000</v>
      </c>
      <c r="G643" s="53">
        <f>9*10^11</f>
        <v>900000000000</v>
      </c>
      <c r="H643" s="53">
        <f>9*10^13</f>
        <v>90000000000000</v>
      </c>
      <c r="I643" t="str">
        <f>VLOOKUP(B643,CSP!$A$2:$B$795,2,FALSE)</f>
        <v>Pb201</v>
      </c>
      <c r="J643" s="52" t="s">
        <v>87</v>
      </c>
      <c r="K643">
        <v>201</v>
      </c>
      <c r="M643" t="str">
        <f t="shared" si="18"/>
        <v>201Pb</v>
      </c>
      <c r="N643" t="s">
        <v>1501</v>
      </c>
    </row>
    <row r="644" spans="1:14">
      <c r="A644" s="52" t="s">
        <v>1502</v>
      </c>
      <c r="B644" s="52" t="s">
        <v>1503</v>
      </c>
      <c r="C644" s="53">
        <f t="shared" si="22"/>
        <v>1000000</v>
      </c>
      <c r="D644" s="53" t="s">
        <v>1815</v>
      </c>
      <c r="E644" s="53" t="s">
        <v>1815</v>
      </c>
      <c r="F644" s="53">
        <f>2*10^11</f>
        <v>200000000000</v>
      </c>
      <c r="G644" s="53">
        <f>2*10^12</f>
        <v>2000000000000</v>
      </c>
      <c r="H644" s="53">
        <f>2*10^14</f>
        <v>200000000000000</v>
      </c>
      <c r="I644" t="str">
        <f>VLOOKUP(B644,CSP!$A$2:$B$795,2,FALSE)</f>
        <v>Pb202</v>
      </c>
      <c r="J644" s="52" t="s">
        <v>87</v>
      </c>
      <c r="K644">
        <v>202</v>
      </c>
      <c r="M644" t="str">
        <f t="shared" si="18"/>
        <v>202Pb</v>
      </c>
      <c r="N644" t="s">
        <v>1503</v>
      </c>
    </row>
    <row r="645" spans="1:14">
      <c r="A645" s="52" t="s">
        <v>1504</v>
      </c>
      <c r="B645" s="52" t="s">
        <v>1505</v>
      </c>
      <c r="C645" s="53">
        <f t="shared" si="22"/>
        <v>1000000</v>
      </c>
      <c r="D645" s="53" t="s">
        <v>1815</v>
      </c>
      <c r="E645" s="53" t="s">
        <v>1815</v>
      </c>
      <c r="F645" s="53" t="s">
        <v>234</v>
      </c>
      <c r="G645" s="53" t="s">
        <v>234</v>
      </c>
      <c r="H645" s="53" t="s">
        <v>234</v>
      </c>
      <c r="I645" t="str">
        <f>VLOOKUP(B645,CSP!$A$2:$B$795,2,FALSE)</f>
        <v>Pb202 m</v>
      </c>
      <c r="J645" s="52" t="s">
        <v>87</v>
      </c>
      <c r="K645">
        <v>202</v>
      </c>
      <c r="L645" t="s">
        <v>156</v>
      </c>
      <c r="M645" t="str">
        <f t="shared" si="18"/>
        <v>202Pb m</v>
      </c>
      <c r="N645" t="s">
        <v>1505</v>
      </c>
    </row>
    <row r="646" spans="1:14">
      <c r="A646" s="52" t="s">
        <v>1506</v>
      </c>
      <c r="B646" s="52" t="s">
        <v>1507</v>
      </c>
      <c r="C646" s="53">
        <f t="shared" si="22"/>
        <v>1000000</v>
      </c>
      <c r="D646" s="53">
        <v>10</v>
      </c>
      <c r="E646" s="53">
        <f>1*10^2</f>
        <v>100</v>
      </c>
      <c r="F646" s="53">
        <f>2*10^11</f>
        <v>200000000000</v>
      </c>
      <c r="G646" s="53">
        <f>2*10^12</f>
        <v>2000000000000</v>
      </c>
      <c r="H646" s="53">
        <f>2*10^14</f>
        <v>200000000000000</v>
      </c>
      <c r="I646" t="str">
        <f>VLOOKUP(B646,CSP!$A$2:$B$795,2,FALSE)</f>
        <v>Pb203</v>
      </c>
      <c r="J646" s="52" t="s">
        <v>87</v>
      </c>
      <c r="K646">
        <v>203</v>
      </c>
      <c r="M646" t="str">
        <f t="shared" si="18"/>
        <v>203Pb</v>
      </c>
      <c r="N646" t="s">
        <v>1507</v>
      </c>
    </row>
    <row r="647" spans="1:14">
      <c r="A647" s="52" t="s">
        <v>1508</v>
      </c>
      <c r="B647" s="52" t="s">
        <v>1509</v>
      </c>
      <c r="C647" s="53">
        <f>1*10^7</f>
        <v>10000000</v>
      </c>
      <c r="D647" s="53" t="s">
        <v>1815</v>
      </c>
      <c r="E647" s="53" t="s">
        <v>1815</v>
      </c>
      <c r="F647" s="53" t="s">
        <v>234</v>
      </c>
      <c r="G647" s="53" t="s">
        <v>234</v>
      </c>
      <c r="H647" s="53" t="s">
        <v>234</v>
      </c>
      <c r="I647" t="str">
        <f>VLOOKUP(B647,CSP!$A$2:$B$795,2,FALSE)</f>
        <v>Pb205</v>
      </c>
      <c r="J647" s="52" t="s">
        <v>87</v>
      </c>
      <c r="K647">
        <v>205</v>
      </c>
      <c r="M647" t="str">
        <f t="shared" si="18"/>
        <v>205Pb</v>
      </c>
      <c r="N647" t="s">
        <v>1509</v>
      </c>
    </row>
    <row r="648" spans="1:14">
      <c r="A648" s="52" t="s">
        <v>1510</v>
      </c>
      <c r="B648" s="52" t="s">
        <v>1511</v>
      </c>
      <c r="C648" s="53">
        <f>1*10^6</f>
        <v>1000000</v>
      </c>
      <c r="D648" s="53" t="s">
        <v>1815</v>
      </c>
      <c r="E648" s="53" t="s">
        <v>1815</v>
      </c>
      <c r="F648" s="53" t="s">
        <v>234</v>
      </c>
      <c r="G648" s="53" t="s">
        <v>234</v>
      </c>
      <c r="H648" s="53" t="s">
        <v>234</v>
      </c>
      <c r="I648" t="str">
        <f>VLOOKUP(B648,CSP!$A$2:$B$795,2,FALSE)</f>
        <v>Pb209</v>
      </c>
      <c r="J648" s="52" t="s">
        <v>87</v>
      </c>
      <c r="K648">
        <v>209</v>
      </c>
      <c r="M648" t="str">
        <f t="shared" ref="M648:M711" si="23">IF(L648="",CONCATENATE(K648,J648),CONCATENATE(K648,J648," ",L648))</f>
        <v>209Pb</v>
      </c>
      <c r="N648" t="s">
        <v>1511</v>
      </c>
    </row>
    <row r="649" spans="1:14">
      <c r="A649" s="52" t="s">
        <v>1512</v>
      </c>
      <c r="B649" s="52" t="s">
        <v>1513</v>
      </c>
      <c r="C649" s="53">
        <f>1*10^4</f>
        <v>10000</v>
      </c>
      <c r="D649" s="53" t="s">
        <v>1815</v>
      </c>
      <c r="E649" s="53">
        <f>1*10^1</f>
        <v>10</v>
      </c>
      <c r="F649" s="53">
        <f>3*10^11</f>
        <v>300000000000</v>
      </c>
      <c r="G649" s="53">
        <f>3*10^12</f>
        <v>3000000000000</v>
      </c>
      <c r="H649" s="53">
        <f>3*10^14</f>
        <v>300000000000000</v>
      </c>
      <c r="I649" t="str">
        <f>VLOOKUP(B649,CSP!$A$2:$B$795,2,FALSE)</f>
        <v>Pb210</v>
      </c>
      <c r="J649" s="52" t="s">
        <v>87</v>
      </c>
      <c r="K649">
        <v>210</v>
      </c>
      <c r="M649" t="str">
        <f t="shared" si="23"/>
        <v>210Pb</v>
      </c>
      <c r="N649" t="s">
        <v>1513</v>
      </c>
    </row>
    <row r="650" spans="1:14">
      <c r="A650" s="52" t="s">
        <v>1514</v>
      </c>
      <c r="B650" s="52" t="s">
        <v>1515</v>
      </c>
      <c r="C650" s="53">
        <f>1*10^6</f>
        <v>1000000</v>
      </c>
      <c r="D650" s="53" t="s">
        <v>1815</v>
      </c>
      <c r="E650" s="53" t="s">
        <v>1815</v>
      </c>
      <c r="F650" s="53" t="s">
        <v>234</v>
      </c>
      <c r="G650" s="53" t="s">
        <v>234</v>
      </c>
      <c r="H650" s="53" t="s">
        <v>234</v>
      </c>
      <c r="I650" t="str">
        <f>VLOOKUP(B650,CSP!$A$2:$B$795,2,FALSE)</f>
        <v>Pb211</v>
      </c>
      <c r="J650" s="52" t="s">
        <v>87</v>
      </c>
      <c r="K650">
        <v>211</v>
      </c>
      <c r="M650" t="str">
        <f t="shared" si="23"/>
        <v>211Pb</v>
      </c>
      <c r="N650" t="s">
        <v>1515</v>
      </c>
    </row>
    <row r="651" spans="1:14">
      <c r="A651" s="52" t="s">
        <v>1516</v>
      </c>
      <c r="B651" s="52" t="s">
        <v>1517</v>
      </c>
      <c r="C651" s="53">
        <f>1*10^5</f>
        <v>100000</v>
      </c>
      <c r="D651" s="53" t="s">
        <v>1815</v>
      </c>
      <c r="E651" s="53">
        <f>1*10^1</f>
        <v>10</v>
      </c>
      <c r="F651" s="53">
        <f>5*10^10</f>
        <v>50000000000</v>
      </c>
      <c r="G651" s="53">
        <f>5*10^11</f>
        <v>500000000000</v>
      </c>
      <c r="H651" s="53">
        <f>5*10^13</f>
        <v>50000000000000</v>
      </c>
      <c r="I651" t="str">
        <f>VLOOKUP(B651,CSP!$A$2:$B$795,2,FALSE)</f>
        <v>Pb212</v>
      </c>
      <c r="J651" s="52" t="s">
        <v>87</v>
      </c>
      <c r="K651">
        <v>212</v>
      </c>
      <c r="M651" t="str">
        <f t="shared" si="23"/>
        <v>212Pb</v>
      </c>
      <c r="N651" t="s">
        <v>1517</v>
      </c>
    </row>
    <row r="652" spans="1:14">
      <c r="A652" s="52" t="s">
        <v>1518</v>
      </c>
      <c r="B652" s="52" t="s">
        <v>1519</v>
      </c>
      <c r="C652" s="53">
        <f t="shared" ref="C652:C657" si="24">1*10^6</f>
        <v>1000000</v>
      </c>
      <c r="D652" s="53" t="s">
        <v>1815</v>
      </c>
      <c r="E652" s="53" t="s">
        <v>1815</v>
      </c>
      <c r="F652" s="53" t="s">
        <v>234</v>
      </c>
      <c r="G652" s="53" t="s">
        <v>234</v>
      </c>
      <c r="H652" s="53" t="s">
        <v>234</v>
      </c>
      <c r="I652" t="str">
        <f>VLOOKUP(B652,CSP!$A$2:$B$795,2,FALSE)</f>
        <v>Pb214</v>
      </c>
      <c r="J652" s="52" t="s">
        <v>87</v>
      </c>
      <c r="K652">
        <v>214</v>
      </c>
      <c r="M652" t="str">
        <f t="shared" si="23"/>
        <v>214Pb</v>
      </c>
      <c r="N652" t="s">
        <v>1519</v>
      </c>
    </row>
    <row r="653" spans="1:14">
      <c r="A653" s="52" t="s">
        <v>1520</v>
      </c>
      <c r="B653" s="52" t="s">
        <v>1521</v>
      </c>
      <c r="C653" s="53">
        <f t="shared" si="24"/>
        <v>1000000</v>
      </c>
      <c r="D653" s="53" t="s">
        <v>1815</v>
      </c>
      <c r="E653" s="53" t="s">
        <v>1815</v>
      </c>
      <c r="F653" s="53" t="s">
        <v>234</v>
      </c>
      <c r="G653" s="53" t="s">
        <v>234</v>
      </c>
      <c r="H653" s="53" t="s">
        <v>234</v>
      </c>
      <c r="I653" t="str">
        <f>VLOOKUP(B653,CSP!$A$2:$B$795,2,FALSE)</f>
        <v>Bi200</v>
      </c>
      <c r="J653" s="52" t="s">
        <v>88</v>
      </c>
      <c r="K653">
        <v>200</v>
      </c>
      <c r="M653" t="str">
        <f t="shared" si="23"/>
        <v>200Bi</v>
      </c>
      <c r="N653" t="s">
        <v>1521</v>
      </c>
    </row>
    <row r="654" spans="1:14">
      <c r="A654" s="52" t="s">
        <v>1522</v>
      </c>
      <c r="B654" s="52" t="s">
        <v>1523</v>
      </c>
      <c r="C654" s="53">
        <f t="shared" si="24"/>
        <v>1000000</v>
      </c>
      <c r="D654" s="53" t="s">
        <v>1815</v>
      </c>
      <c r="E654" s="53" t="s">
        <v>1815</v>
      </c>
      <c r="F654" s="53" t="s">
        <v>234</v>
      </c>
      <c r="G654" s="53" t="s">
        <v>234</v>
      </c>
      <c r="H654" s="53" t="s">
        <v>234</v>
      </c>
      <c r="I654" t="str">
        <f>VLOOKUP(B654,CSP!$A$2:$B$795,2,FALSE)</f>
        <v>Bi201</v>
      </c>
      <c r="J654" s="52" t="s">
        <v>88</v>
      </c>
      <c r="K654">
        <v>201</v>
      </c>
      <c r="M654" t="str">
        <f t="shared" si="23"/>
        <v>201Bi</v>
      </c>
      <c r="N654" t="s">
        <v>1523</v>
      </c>
    </row>
    <row r="655" spans="1:14">
      <c r="A655" s="52" t="s">
        <v>1524</v>
      </c>
      <c r="B655" s="52" t="s">
        <v>1525</v>
      </c>
      <c r="C655" s="53">
        <f t="shared" si="24"/>
        <v>1000000</v>
      </c>
      <c r="D655" s="53" t="s">
        <v>1815</v>
      </c>
      <c r="E655" s="53" t="s">
        <v>1815</v>
      </c>
      <c r="F655" s="53" t="s">
        <v>234</v>
      </c>
      <c r="G655" s="53" t="s">
        <v>234</v>
      </c>
      <c r="H655" s="53" t="s">
        <v>234</v>
      </c>
      <c r="I655" t="str">
        <f>VLOOKUP(B655,CSP!$A$2:$B$795,2,FALSE)</f>
        <v>Bi202</v>
      </c>
      <c r="J655" s="52" t="s">
        <v>88</v>
      </c>
      <c r="K655">
        <v>202</v>
      </c>
      <c r="M655" t="str">
        <f t="shared" si="23"/>
        <v>202Bi</v>
      </c>
      <c r="N655" t="s">
        <v>1525</v>
      </c>
    </row>
    <row r="656" spans="1:14">
      <c r="A656" s="52" t="s">
        <v>1526</v>
      </c>
      <c r="B656" s="52" t="s">
        <v>1527</v>
      </c>
      <c r="C656" s="53">
        <f t="shared" si="24"/>
        <v>1000000</v>
      </c>
      <c r="D656" s="53" t="s">
        <v>1815</v>
      </c>
      <c r="E656" s="53" t="s">
        <v>1815</v>
      </c>
      <c r="F656" s="53" t="s">
        <v>234</v>
      </c>
      <c r="G656" s="53" t="s">
        <v>234</v>
      </c>
      <c r="H656" s="53" t="s">
        <v>234</v>
      </c>
      <c r="I656" t="str">
        <f>VLOOKUP(B656,CSP!$A$2:$B$795,2,FALSE)</f>
        <v>Bi203</v>
      </c>
      <c r="J656" s="52" t="s">
        <v>88</v>
      </c>
      <c r="K656">
        <v>203</v>
      </c>
      <c r="M656" t="str">
        <f t="shared" si="23"/>
        <v>203Bi</v>
      </c>
      <c r="N656" t="s">
        <v>1527</v>
      </c>
    </row>
    <row r="657" spans="1:14">
      <c r="A657" s="52" t="s">
        <v>1528</v>
      </c>
      <c r="B657" s="52" t="s">
        <v>1529</v>
      </c>
      <c r="C657" s="53">
        <f t="shared" si="24"/>
        <v>1000000</v>
      </c>
      <c r="D657" s="53" t="s">
        <v>1815</v>
      </c>
      <c r="E657" s="53" t="s">
        <v>1815</v>
      </c>
      <c r="F657" s="53">
        <f>4*10^10</f>
        <v>40000000000</v>
      </c>
      <c r="G657" s="53">
        <f>4*10^11</f>
        <v>400000000000</v>
      </c>
      <c r="H657" s="53">
        <f>4*10^13</f>
        <v>40000000000000</v>
      </c>
      <c r="I657" t="str">
        <f>VLOOKUP(B657,CSP!$A$2:$B$795,2,FALSE)</f>
        <v>Bi205</v>
      </c>
      <c r="J657" s="52" t="s">
        <v>88</v>
      </c>
      <c r="K657">
        <v>205</v>
      </c>
      <c r="M657" t="str">
        <f t="shared" si="23"/>
        <v>205Bi</v>
      </c>
      <c r="N657" t="s">
        <v>1529</v>
      </c>
    </row>
    <row r="658" spans="1:14">
      <c r="A658" s="52" t="s">
        <v>1530</v>
      </c>
      <c r="B658" s="52" t="s">
        <v>1531</v>
      </c>
      <c r="C658" s="53">
        <f>1*10^5</f>
        <v>100000</v>
      </c>
      <c r="D658" s="53">
        <v>1</v>
      </c>
      <c r="E658" s="53">
        <f>1*10^1</f>
        <v>10</v>
      </c>
      <c r="F658" s="53">
        <f>2*10^10</f>
        <v>20000000000</v>
      </c>
      <c r="G658" s="53">
        <f>2*10^11</f>
        <v>200000000000</v>
      </c>
      <c r="H658" s="53">
        <f>2*10^13</f>
        <v>20000000000000</v>
      </c>
      <c r="I658" t="str">
        <f>VLOOKUP(B658,CSP!$A$2:$B$795,2,FALSE)</f>
        <v>Bi206</v>
      </c>
      <c r="J658" s="52" t="s">
        <v>88</v>
      </c>
      <c r="K658">
        <v>206</v>
      </c>
      <c r="M658" t="str">
        <f t="shared" si="23"/>
        <v>206Bi</v>
      </c>
      <c r="N658" t="s">
        <v>1531</v>
      </c>
    </row>
    <row r="659" spans="1:14">
      <c r="A659" s="52" t="s">
        <v>1532</v>
      </c>
      <c r="B659" s="52" t="s">
        <v>1533</v>
      </c>
      <c r="C659" s="53">
        <f>1*10^6</f>
        <v>1000000</v>
      </c>
      <c r="D659" s="53">
        <v>0.1</v>
      </c>
      <c r="E659" s="53">
        <f>1*10^1</f>
        <v>10</v>
      </c>
      <c r="F659" s="53">
        <f>5*10^10</f>
        <v>50000000000</v>
      </c>
      <c r="G659" s="53">
        <f>5*10^11</f>
        <v>500000000000</v>
      </c>
      <c r="H659" s="53">
        <f>5*10^13</f>
        <v>50000000000000</v>
      </c>
      <c r="I659" t="str">
        <f>VLOOKUP(B659,CSP!$A$2:$B$795,2,FALSE)</f>
        <v>Bi207</v>
      </c>
      <c r="J659" s="52" t="s">
        <v>88</v>
      </c>
      <c r="K659">
        <v>207</v>
      </c>
      <c r="M659" t="str">
        <f t="shared" si="23"/>
        <v>207Bi</v>
      </c>
      <c r="N659" t="s">
        <v>1533</v>
      </c>
    </row>
    <row r="660" spans="1:14">
      <c r="A660" s="52" t="s">
        <v>1534</v>
      </c>
      <c r="B660" s="52" t="s">
        <v>1535</v>
      </c>
      <c r="C660" s="53">
        <f>1*10^6</f>
        <v>1000000</v>
      </c>
      <c r="D660" s="53" t="s">
        <v>1815</v>
      </c>
      <c r="E660" s="53">
        <f>1*10^3</f>
        <v>1000</v>
      </c>
      <c r="F660" s="53">
        <f>8*10^12</f>
        <v>8000000000000</v>
      </c>
      <c r="G660" s="53">
        <f>8*10^13</f>
        <v>80000000000000</v>
      </c>
      <c r="H660" s="53">
        <f>8*10^15</f>
        <v>8000000000000000</v>
      </c>
      <c r="I660" t="str">
        <f>VLOOKUP(B660,CSP!$A$2:$B$795,2,FALSE)</f>
        <v>Bi210</v>
      </c>
      <c r="J660" s="52" t="s">
        <v>88</v>
      </c>
      <c r="K660">
        <v>210</v>
      </c>
      <c r="M660" t="str">
        <f t="shared" si="23"/>
        <v>210Bi</v>
      </c>
      <c r="N660" t="s">
        <v>1535</v>
      </c>
    </row>
    <row r="661" spans="1:14">
      <c r="A661" s="52" t="s">
        <v>1536</v>
      </c>
      <c r="B661" s="52" t="s">
        <v>1537</v>
      </c>
      <c r="C661" s="53">
        <f>1*10^5</f>
        <v>100000</v>
      </c>
      <c r="D661" s="53" t="s">
        <v>1815</v>
      </c>
      <c r="E661" s="53" t="s">
        <v>1815</v>
      </c>
      <c r="F661" s="53">
        <f>3*10^11</f>
        <v>300000000000</v>
      </c>
      <c r="G661" s="53">
        <f>3*10^12</f>
        <v>3000000000000</v>
      </c>
      <c r="H661" s="53">
        <f>3*10^14</f>
        <v>300000000000000</v>
      </c>
      <c r="I661" t="str">
        <f>VLOOKUP(B661,CSP!$A$2:$B$795,2,FALSE)</f>
        <v>Bi210 m</v>
      </c>
      <c r="J661" s="52" t="s">
        <v>88</v>
      </c>
      <c r="K661">
        <v>210</v>
      </c>
      <c r="L661" t="s">
        <v>156</v>
      </c>
      <c r="M661" t="str">
        <f t="shared" si="23"/>
        <v>210Bi m</v>
      </c>
      <c r="N661" t="s">
        <v>1537</v>
      </c>
    </row>
    <row r="662" spans="1:14">
      <c r="A662" s="52" t="s">
        <v>1538</v>
      </c>
      <c r="B662" s="52" t="s">
        <v>1539</v>
      </c>
      <c r="C662" s="53">
        <f>1*10^5</f>
        <v>100000</v>
      </c>
      <c r="D662" s="53" t="s">
        <v>1815</v>
      </c>
      <c r="E662" s="53">
        <f>1*10^1</f>
        <v>10</v>
      </c>
      <c r="F662" s="53">
        <f>5*10^10</f>
        <v>50000000000</v>
      </c>
      <c r="G662" s="53">
        <f>5*10^11</f>
        <v>500000000000</v>
      </c>
      <c r="H662" s="53">
        <f>5*10^13</f>
        <v>50000000000000</v>
      </c>
      <c r="I662" t="str">
        <f>VLOOKUP(B662,CSP!$A$2:$B$795,2,FALSE)</f>
        <v>Bi212</v>
      </c>
      <c r="J662" s="52" t="s">
        <v>88</v>
      </c>
      <c r="K662">
        <v>212</v>
      </c>
      <c r="M662" t="str">
        <f t="shared" si="23"/>
        <v>212Bi</v>
      </c>
      <c r="N662" t="s">
        <v>1539</v>
      </c>
    </row>
    <row r="663" spans="1:14">
      <c r="A663" s="52" t="s">
        <v>1540</v>
      </c>
      <c r="B663" s="52" t="s">
        <v>1541</v>
      </c>
      <c r="C663" s="53">
        <f>1*10^6</f>
        <v>1000000</v>
      </c>
      <c r="D663" s="53" t="s">
        <v>1815</v>
      </c>
      <c r="E663" s="53" t="s">
        <v>1815</v>
      </c>
      <c r="F663" s="53" t="s">
        <v>234</v>
      </c>
      <c r="G663" s="53" t="s">
        <v>234</v>
      </c>
      <c r="H663" s="53" t="s">
        <v>234</v>
      </c>
      <c r="I663" t="str">
        <f>VLOOKUP(B663,CSP!$A$2:$B$795,2,FALSE)</f>
        <v>Bi213</v>
      </c>
      <c r="J663" s="52" t="s">
        <v>88</v>
      </c>
      <c r="K663">
        <v>213</v>
      </c>
      <c r="M663" t="str">
        <f t="shared" si="23"/>
        <v>213Bi</v>
      </c>
      <c r="N663" t="s">
        <v>1541</v>
      </c>
    </row>
    <row r="664" spans="1:14">
      <c r="A664" s="52" t="s">
        <v>1542</v>
      </c>
      <c r="B664" s="52" t="s">
        <v>1543</v>
      </c>
      <c r="C664" s="53">
        <f>1*10^5</f>
        <v>100000</v>
      </c>
      <c r="D664" s="53" t="s">
        <v>1815</v>
      </c>
      <c r="E664" s="53" t="s">
        <v>1815</v>
      </c>
      <c r="F664" s="53" t="s">
        <v>234</v>
      </c>
      <c r="G664" s="53" t="s">
        <v>234</v>
      </c>
      <c r="H664" s="53" t="s">
        <v>234</v>
      </c>
      <c r="I664" t="str">
        <f>VLOOKUP(B664,CSP!$A$2:$B$795,2,FALSE)</f>
        <v>Bi214</v>
      </c>
      <c r="J664" s="52" t="s">
        <v>88</v>
      </c>
      <c r="K664">
        <v>214</v>
      </c>
      <c r="M664" t="str">
        <f t="shared" si="23"/>
        <v>214Bi</v>
      </c>
      <c r="N664" t="s">
        <v>1543</v>
      </c>
    </row>
    <row r="665" spans="1:14">
      <c r="A665" s="52" t="s">
        <v>1544</v>
      </c>
      <c r="B665" s="52" t="s">
        <v>1545</v>
      </c>
      <c r="C665" s="53">
        <f>1*10^6</f>
        <v>1000000</v>
      </c>
      <c r="D665" s="53">
        <v>10</v>
      </c>
      <c r="E665" s="53">
        <f>1*10^1</f>
        <v>10</v>
      </c>
      <c r="F665" s="53" t="s">
        <v>234</v>
      </c>
      <c r="G665" s="53" t="s">
        <v>234</v>
      </c>
      <c r="H665" s="53" t="s">
        <v>234</v>
      </c>
      <c r="I665" t="str">
        <f>VLOOKUP(B665,CSP!$A$2:$B$795,2,FALSE)</f>
        <v>Po203</v>
      </c>
      <c r="J665" s="52" t="s">
        <v>89</v>
      </c>
      <c r="K665">
        <v>203</v>
      </c>
      <c r="M665" t="str">
        <f t="shared" si="23"/>
        <v>203Po</v>
      </c>
      <c r="N665" t="s">
        <v>1545</v>
      </c>
    </row>
    <row r="666" spans="1:14">
      <c r="A666" s="52" t="s">
        <v>1546</v>
      </c>
      <c r="B666" s="52" t="s">
        <v>1547</v>
      </c>
      <c r="C666" s="53">
        <f>1*10^6</f>
        <v>1000000</v>
      </c>
      <c r="D666" s="53">
        <v>10</v>
      </c>
      <c r="E666" s="53">
        <f>1*10^1</f>
        <v>10</v>
      </c>
      <c r="F666" s="53" t="s">
        <v>234</v>
      </c>
      <c r="G666" s="53" t="s">
        <v>234</v>
      </c>
      <c r="H666" s="53" t="s">
        <v>234</v>
      </c>
      <c r="I666" t="str">
        <f>VLOOKUP(B666,CSP!$A$2:$B$795,2,FALSE)</f>
        <v>Po205</v>
      </c>
      <c r="J666" s="52" t="s">
        <v>89</v>
      </c>
      <c r="K666">
        <v>205</v>
      </c>
      <c r="M666" t="str">
        <f t="shared" si="23"/>
        <v>205Po</v>
      </c>
      <c r="N666" t="s">
        <v>1547</v>
      </c>
    </row>
    <row r="667" spans="1:14">
      <c r="A667" s="52" t="s">
        <v>1548</v>
      </c>
      <c r="B667" s="52" t="s">
        <v>1549</v>
      </c>
      <c r="C667" s="53">
        <f>1*10^6</f>
        <v>1000000</v>
      </c>
      <c r="D667" s="53" t="s">
        <v>1815</v>
      </c>
      <c r="E667" s="53" t="s">
        <v>1815</v>
      </c>
      <c r="F667" s="53" t="s">
        <v>234</v>
      </c>
      <c r="G667" s="53" t="s">
        <v>234</v>
      </c>
      <c r="H667" s="53" t="s">
        <v>234</v>
      </c>
      <c r="I667" t="str">
        <f>VLOOKUP(B667,CSP!$A$2:$B$795,2,FALSE)</f>
        <v>Po206</v>
      </c>
      <c r="J667" s="52" t="s">
        <v>89</v>
      </c>
      <c r="K667">
        <v>206</v>
      </c>
      <c r="M667" t="str">
        <f t="shared" si="23"/>
        <v>206Po</v>
      </c>
      <c r="N667" t="s">
        <v>1549</v>
      </c>
    </row>
    <row r="668" spans="1:14">
      <c r="A668" s="52" t="s">
        <v>1550</v>
      </c>
      <c r="B668" s="52" t="s">
        <v>1551</v>
      </c>
      <c r="C668" s="53">
        <f>1*10^6</f>
        <v>1000000</v>
      </c>
      <c r="D668" s="53">
        <v>10</v>
      </c>
      <c r="E668" s="53">
        <f>1*10^1</f>
        <v>10</v>
      </c>
      <c r="F668" s="53" t="s">
        <v>234</v>
      </c>
      <c r="G668" s="53" t="s">
        <v>234</v>
      </c>
      <c r="H668" s="53" t="s">
        <v>234</v>
      </c>
      <c r="I668" t="str">
        <f>VLOOKUP(B668,CSP!$A$2:$B$795,2,FALSE)</f>
        <v>Po207</v>
      </c>
      <c r="J668" s="52" t="s">
        <v>89</v>
      </c>
      <c r="K668">
        <v>207</v>
      </c>
      <c r="M668" t="str">
        <f t="shared" si="23"/>
        <v>207Po</v>
      </c>
      <c r="N668" t="s">
        <v>1551</v>
      </c>
    </row>
    <row r="669" spans="1:14">
      <c r="A669" s="52" t="s">
        <v>1552</v>
      </c>
      <c r="B669" s="52" t="s">
        <v>1553</v>
      </c>
      <c r="C669" s="53">
        <f>1*10^4</f>
        <v>10000</v>
      </c>
      <c r="D669" s="53" t="s">
        <v>1815</v>
      </c>
      <c r="E669" s="53" t="s">
        <v>1815</v>
      </c>
      <c r="F669" s="53" t="s">
        <v>234</v>
      </c>
      <c r="G669" s="53" t="s">
        <v>234</v>
      </c>
      <c r="H669" s="53" t="s">
        <v>234</v>
      </c>
      <c r="I669" t="str">
        <f>VLOOKUP(B669,CSP!$A$2:$B$795,2,FALSE)</f>
        <v>Po208</v>
      </c>
      <c r="J669" s="52" t="s">
        <v>89</v>
      </c>
      <c r="K669">
        <v>208</v>
      </c>
      <c r="M669" t="str">
        <f t="shared" si="23"/>
        <v>208Po</v>
      </c>
      <c r="N669" t="s">
        <v>1553</v>
      </c>
    </row>
    <row r="670" spans="1:14">
      <c r="A670" s="52" t="s">
        <v>1554</v>
      </c>
      <c r="B670" s="52" t="s">
        <v>1555</v>
      </c>
      <c r="C670" s="53">
        <f>1*10^4</f>
        <v>10000</v>
      </c>
      <c r="D670" s="53" t="s">
        <v>1815</v>
      </c>
      <c r="E670" s="53" t="s">
        <v>1815</v>
      </c>
      <c r="F670" s="53" t="s">
        <v>234</v>
      </c>
      <c r="G670" s="53" t="s">
        <v>234</v>
      </c>
      <c r="H670" s="53" t="s">
        <v>234</v>
      </c>
      <c r="I670" t="str">
        <f>VLOOKUP(B670,CSP!$A$2:$B$795,2,FALSE)</f>
        <v>Po209</v>
      </c>
      <c r="J670" s="52" t="s">
        <v>89</v>
      </c>
      <c r="K670">
        <v>209</v>
      </c>
      <c r="M670" t="str">
        <f t="shared" si="23"/>
        <v>209Po</v>
      </c>
      <c r="N670" t="s">
        <v>1555</v>
      </c>
    </row>
    <row r="671" spans="1:14">
      <c r="A671" s="52" t="s">
        <v>1556</v>
      </c>
      <c r="B671" s="52" t="s">
        <v>1557</v>
      </c>
      <c r="C671" s="53">
        <f>1*10^4</f>
        <v>10000</v>
      </c>
      <c r="D671" s="53" t="s">
        <v>1815</v>
      </c>
      <c r="E671" s="53">
        <f>1*10^1</f>
        <v>10</v>
      </c>
      <c r="F671" s="53">
        <f>6*10^10</f>
        <v>60000000000</v>
      </c>
      <c r="G671" s="53">
        <f>6*10^11</f>
        <v>600000000000</v>
      </c>
      <c r="H671" s="53">
        <f>6*10^13</f>
        <v>60000000000000</v>
      </c>
      <c r="I671" t="str">
        <f>VLOOKUP(B671,CSP!$A$2:$B$795,2,FALSE)</f>
        <v>Po210</v>
      </c>
      <c r="J671" s="52" t="s">
        <v>89</v>
      </c>
      <c r="K671">
        <v>210</v>
      </c>
      <c r="M671" t="str">
        <f t="shared" si="23"/>
        <v>210Po</v>
      </c>
      <c r="N671" t="s">
        <v>1557</v>
      </c>
    </row>
    <row r="672" spans="1:14">
      <c r="A672" s="52" t="s">
        <v>1558</v>
      </c>
      <c r="B672" s="52" t="s">
        <v>1559</v>
      </c>
      <c r="C672" s="53">
        <f>1*10^6</f>
        <v>1000000</v>
      </c>
      <c r="D672" s="53" t="s">
        <v>1815</v>
      </c>
      <c r="E672" s="53" t="s">
        <v>1815</v>
      </c>
      <c r="F672" s="53" t="s">
        <v>234</v>
      </c>
      <c r="G672" s="53" t="s">
        <v>234</v>
      </c>
      <c r="H672" s="53" t="s">
        <v>234</v>
      </c>
      <c r="I672" t="str">
        <f>VLOOKUP(B672,CSP!$A$2:$B$795,2,FALSE)</f>
        <v>At207</v>
      </c>
      <c r="J672" s="52" t="s">
        <v>90</v>
      </c>
      <c r="K672">
        <v>207</v>
      </c>
      <c r="M672" t="str">
        <f t="shared" si="23"/>
        <v>207At</v>
      </c>
      <c r="N672" t="s">
        <v>1559</v>
      </c>
    </row>
    <row r="673" spans="1:14">
      <c r="A673" s="52" t="s">
        <v>1560</v>
      </c>
      <c r="B673" s="52" t="s">
        <v>1561</v>
      </c>
      <c r="C673" s="53">
        <f>1*10^7</f>
        <v>10000000</v>
      </c>
      <c r="D673" s="53">
        <v>1000</v>
      </c>
      <c r="E673" s="53">
        <f>1*10^3</f>
        <v>1000</v>
      </c>
      <c r="F673" s="53">
        <f>5*10^11</f>
        <v>500000000000</v>
      </c>
      <c r="G673" s="53">
        <f>5*10^12</f>
        <v>5000000000000</v>
      </c>
      <c r="H673" s="53">
        <f>5*10^14</f>
        <v>500000000000000</v>
      </c>
      <c r="I673" t="str">
        <f>VLOOKUP(B673,CSP!$A$2:$B$795,2,FALSE)</f>
        <v>At211</v>
      </c>
      <c r="J673" s="52" t="s">
        <v>90</v>
      </c>
      <c r="K673">
        <v>211</v>
      </c>
      <c r="M673" t="str">
        <f t="shared" si="23"/>
        <v>211At</v>
      </c>
      <c r="N673" t="s">
        <v>1561</v>
      </c>
    </row>
    <row r="674" spans="1:14">
      <c r="A674" s="52" t="s">
        <v>1562</v>
      </c>
      <c r="B674" s="52" t="s">
        <v>1563</v>
      </c>
      <c r="C674" s="53">
        <f>1*10^7</f>
        <v>10000000</v>
      </c>
      <c r="D674" s="53" t="s">
        <v>1815</v>
      </c>
      <c r="E674" s="53">
        <f>1*10^4</f>
        <v>10000</v>
      </c>
      <c r="F674" s="53" t="s">
        <v>234</v>
      </c>
      <c r="G674" s="53" t="s">
        <v>234</v>
      </c>
      <c r="H674" s="53" t="s">
        <v>234</v>
      </c>
      <c r="I674" t="str">
        <f>VLOOKUP(B674,CSP!$A$2:$B$795,2,FALSE)</f>
        <v>Rn220</v>
      </c>
      <c r="J674" s="52" t="s">
        <v>91</v>
      </c>
      <c r="K674">
        <v>220</v>
      </c>
      <c r="M674" t="str">
        <f t="shared" si="23"/>
        <v>220Rn</v>
      </c>
      <c r="N674" t="s">
        <v>1563</v>
      </c>
    </row>
    <row r="675" spans="1:14">
      <c r="A675" s="52" t="s">
        <v>1564</v>
      </c>
      <c r="B675" s="52" t="s">
        <v>1565</v>
      </c>
      <c r="C675" s="53">
        <f>1*10^8</f>
        <v>100000000</v>
      </c>
      <c r="D675" s="53" t="s">
        <v>1815</v>
      </c>
      <c r="E675" s="53">
        <f>1*10^1</f>
        <v>10</v>
      </c>
      <c r="F675" s="53">
        <f>4*10^10</f>
        <v>40000000000</v>
      </c>
      <c r="G675" s="53">
        <f>4*10^11</f>
        <v>400000000000</v>
      </c>
      <c r="H675" s="53">
        <f>4*10^13</f>
        <v>40000000000000</v>
      </c>
      <c r="I675" t="str">
        <f>VLOOKUP(B675,CSP!$A$2:$B$795,2,FALSE)</f>
        <v>Rn222</v>
      </c>
      <c r="J675" s="52" t="s">
        <v>91</v>
      </c>
      <c r="K675">
        <v>222</v>
      </c>
      <c r="M675" t="str">
        <f t="shared" si="23"/>
        <v>222Rn</v>
      </c>
      <c r="N675" t="s">
        <v>1565</v>
      </c>
    </row>
    <row r="676" spans="1:14">
      <c r="A676" s="52" t="s">
        <v>1566</v>
      </c>
      <c r="B676" s="52" t="s">
        <v>1567</v>
      </c>
      <c r="C676" s="53">
        <f>1*10^5</f>
        <v>100000</v>
      </c>
      <c r="D676" s="53" t="s">
        <v>1815</v>
      </c>
      <c r="E676" s="53">
        <f>1*10^2</f>
        <v>100</v>
      </c>
      <c r="F676" s="53">
        <f>1*10^11</f>
        <v>100000000000</v>
      </c>
      <c r="G676" s="53">
        <f>1*10^12</f>
        <v>1000000000000</v>
      </c>
      <c r="H676" s="53">
        <f>1*10^14</f>
        <v>100000000000000</v>
      </c>
      <c r="I676" t="str">
        <f>VLOOKUP(B676,CSP!$A$2:$B$795,2,FALSE)</f>
        <v>Ra223</v>
      </c>
      <c r="J676" s="52" t="s">
        <v>93</v>
      </c>
      <c r="K676">
        <v>223</v>
      </c>
      <c r="M676" t="str">
        <f t="shared" si="23"/>
        <v>223Ra</v>
      </c>
      <c r="N676" t="s">
        <v>1567</v>
      </c>
    </row>
    <row r="677" spans="1:14">
      <c r="A677" s="52" t="s">
        <v>1568</v>
      </c>
      <c r="B677" s="52" t="s">
        <v>1569</v>
      </c>
      <c r="C677" s="53">
        <f>1*10^5</f>
        <v>100000</v>
      </c>
      <c r="D677" s="53" t="s">
        <v>1815</v>
      </c>
      <c r="E677" s="53">
        <f>1*10^1</f>
        <v>10</v>
      </c>
      <c r="F677" s="53">
        <f>5*10^10</f>
        <v>50000000000</v>
      </c>
      <c r="G677" s="53">
        <f>5*10^11</f>
        <v>500000000000</v>
      </c>
      <c r="H677" s="53">
        <f>5*10^13</f>
        <v>50000000000000</v>
      </c>
      <c r="I677" t="str">
        <f>VLOOKUP(B677,CSP!$A$2:$B$795,2,FALSE)</f>
        <v>Ra224</v>
      </c>
      <c r="J677" s="52" t="s">
        <v>93</v>
      </c>
      <c r="K677">
        <v>224</v>
      </c>
      <c r="M677" t="str">
        <f t="shared" si="23"/>
        <v>224Ra</v>
      </c>
      <c r="N677" t="s">
        <v>1569</v>
      </c>
    </row>
    <row r="678" spans="1:14">
      <c r="A678" s="52" t="s">
        <v>1570</v>
      </c>
      <c r="B678" s="52" t="s">
        <v>1571</v>
      </c>
      <c r="C678" s="53">
        <f>1*10^5</f>
        <v>100000</v>
      </c>
      <c r="D678" s="53">
        <v>10</v>
      </c>
      <c r="E678" s="53">
        <f>1*10^2</f>
        <v>100</v>
      </c>
      <c r="F678" s="53">
        <f>1*10^11</f>
        <v>100000000000</v>
      </c>
      <c r="G678" s="53">
        <f>1*10^12</f>
        <v>1000000000000</v>
      </c>
      <c r="H678" s="53">
        <f>1*10^14</f>
        <v>100000000000000</v>
      </c>
      <c r="I678" t="str">
        <f>VLOOKUP(B678,CSP!$A$2:$B$795,2,FALSE)</f>
        <v>Ra225</v>
      </c>
      <c r="J678" s="52" t="s">
        <v>93</v>
      </c>
      <c r="K678">
        <v>225</v>
      </c>
      <c r="M678" t="str">
        <f t="shared" si="23"/>
        <v>225Ra</v>
      </c>
      <c r="N678" t="s">
        <v>1571</v>
      </c>
    </row>
    <row r="679" spans="1:14">
      <c r="A679" s="52" t="s">
        <v>1572</v>
      </c>
      <c r="B679" s="52" t="s">
        <v>1573</v>
      </c>
      <c r="C679" s="53">
        <f>1*10^4</f>
        <v>10000</v>
      </c>
      <c r="D679" s="53" t="s">
        <v>1815</v>
      </c>
      <c r="E679" s="53">
        <f>1*10^1</f>
        <v>10</v>
      </c>
      <c r="F679" s="53">
        <f>4*10^10</f>
        <v>40000000000</v>
      </c>
      <c r="G679" s="53">
        <f>4*10^11</f>
        <v>400000000000</v>
      </c>
      <c r="H679" s="53">
        <f>4*10^13</f>
        <v>40000000000000</v>
      </c>
      <c r="I679" t="str">
        <f>VLOOKUP(B679,CSP!$A$2:$B$795,2,FALSE)</f>
        <v>Ra226</v>
      </c>
      <c r="J679" s="52" t="s">
        <v>93</v>
      </c>
      <c r="K679">
        <v>226</v>
      </c>
      <c r="M679" t="str">
        <f t="shared" si="23"/>
        <v>226Ra</v>
      </c>
      <c r="N679" t="s">
        <v>1573</v>
      </c>
    </row>
    <row r="680" spans="1:14">
      <c r="A680" s="52" t="s">
        <v>1574</v>
      </c>
      <c r="B680" s="52" t="s">
        <v>1575</v>
      </c>
      <c r="C680" s="53">
        <f>1*10^6</f>
        <v>1000000</v>
      </c>
      <c r="D680" s="53">
        <v>100</v>
      </c>
      <c r="E680" s="53">
        <f>1*10^2</f>
        <v>100</v>
      </c>
      <c r="F680" s="53" t="s">
        <v>234</v>
      </c>
      <c r="G680" s="53" t="s">
        <v>234</v>
      </c>
      <c r="H680" s="53" t="s">
        <v>234</v>
      </c>
      <c r="I680" t="str">
        <f>VLOOKUP(B680,CSP!$A$2:$B$795,2,FALSE)</f>
        <v>Ra227</v>
      </c>
      <c r="J680" s="52" t="s">
        <v>93</v>
      </c>
      <c r="K680">
        <v>227</v>
      </c>
      <c r="M680" t="str">
        <f t="shared" si="23"/>
        <v>227Ra</v>
      </c>
      <c r="N680" t="s">
        <v>1575</v>
      </c>
    </row>
    <row r="681" spans="1:14">
      <c r="A681" s="52" t="s">
        <v>1576</v>
      </c>
      <c r="B681" s="52" t="s">
        <v>1577</v>
      </c>
      <c r="C681" s="53">
        <f>1*10^5</f>
        <v>100000</v>
      </c>
      <c r="D681" s="53" t="s">
        <v>1815</v>
      </c>
      <c r="E681" s="53">
        <f>1*10^1</f>
        <v>10</v>
      </c>
      <c r="F681" s="53">
        <f>3*10^10</f>
        <v>30000000000</v>
      </c>
      <c r="G681" s="53">
        <f>3*10^11</f>
        <v>300000000000</v>
      </c>
      <c r="H681" s="53">
        <f>3*10^13</f>
        <v>30000000000000</v>
      </c>
      <c r="I681" t="str">
        <f>VLOOKUP(B681,CSP!$A$2:$B$795,2,FALSE)</f>
        <v>Ra228</v>
      </c>
      <c r="J681" s="52" t="s">
        <v>93</v>
      </c>
      <c r="K681">
        <v>228</v>
      </c>
      <c r="M681" t="str">
        <f t="shared" si="23"/>
        <v>228Ra</v>
      </c>
      <c r="N681" t="s">
        <v>1577</v>
      </c>
    </row>
    <row r="682" spans="1:14">
      <c r="A682" s="52" t="s">
        <v>1578</v>
      </c>
      <c r="B682" s="52" t="s">
        <v>1579</v>
      </c>
      <c r="C682" s="53">
        <f>1*10^5</f>
        <v>100000</v>
      </c>
      <c r="D682" s="53" t="s">
        <v>1815</v>
      </c>
      <c r="E682" s="53" t="s">
        <v>1815</v>
      </c>
      <c r="F682" s="53" t="s">
        <v>234</v>
      </c>
      <c r="G682" s="53" t="s">
        <v>234</v>
      </c>
      <c r="H682" s="53" t="s">
        <v>234</v>
      </c>
      <c r="I682" t="str">
        <f>VLOOKUP(B682,CSP!$A$2:$B$795,2,FALSE)</f>
        <v>Fr222</v>
      </c>
      <c r="J682" s="52" t="s">
        <v>92</v>
      </c>
      <c r="K682">
        <v>222</v>
      </c>
      <c r="M682" t="str">
        <f t="shared" si="23"/>
        <v>222Fr</v>
      </c>
      <c r="N682" t="s">
        <v>1579</v>
      </c>
    </row>
    <row r="683" spans="1:14">
      <c r="A683" s="52" t="s">
        <v>1580</v>
      </c>
      <c r="B683" s="52" t="s">
        <v>1581</v>
      </c>
      <c r="C683" s="53">
        <f>1*10^6</f>
        <v>1000000</v>
      </c>
      <c r="D683" s="53" t="s">
        <v>1815</v>
      </c>
      <c r="E683" s="53" t="s">
        <v>1815</v>
      </c>
      <c r="F683" s="53" t="s">
        <v>234</v>
      </c>
      <c r="G683" s="53" t="s">
        <v>234</v>
      </c>
      <c r="H683" s="53" t="s">
        <v>234</v>
      </c>
      <c r="I683" t="str">
        <f>VLOOKUP(B683,CSP!$A$2:$B$795,2,FALSE)</f>
        <v>Fr223</v>
      </c>
      <c r="J683" s="52" t="s">
        <v>92</v>
      </c>
      <c r="K683">
        <v>223</v>
      </c>
      <c r="M683" t="str">
        <f t="shared" si="23"/>
        <v>223Fr</v>
      </c>
      <c r="N683" t="s">
        <v>1581</v>
      </c>
    </row>
    <row r="684" spans="1:14">
      <c r="A684" s="52" t="s">
        <v>1582</v>
      </c>
      <c r="B684" s="52" t="s">
        <v>1583</v>
      </c>
      <c r="C684" s="53">
        <f>1*10^6</f>
        <v>1000000</v>
      </c>
      <c r="D684" s="53" t="s">
        <v>1815</v>
      </c>
      <c r="E684" s="53" t="s">
        <v>1815</v>
      </c>
      <c r="F684" s="53" t="s">
        <v>234</v>
      </c>
      <c r="G684" s="53" t="s">
        <v>234</v>
      </c>
      <c r="H684" s="53" t="s">
        <v>234</v>
      </c>
      <c r="I684" t="str">
        <f>VLOOKUP(B684,CSP!$A$2:$B$795,2,FALSE)</f>
        <v>Ac224</v>
      </c>
      <c r="J684" s="52" t="s">
        <v>94</v>
      </c>
      <c r="K684">
        <v>224</v>
      </c>
      <c r="M684" t="str">
        <f t="shared" si="23"/>
        <v>224Ac</v>
      </c>
      <c r="N684" t="s">
        <v>1583</v>
      </c>
    </row>
    <row r="685" spans="1:14">
      <c r="A685" s="52" t="s">
        <v>1584</v>
      </c>
      <c r="B685" s="52" t="s">
        <v>1585</v>
      </c>
      <c r="C685" s="53">
        <f>1*10^4</f>
        <v>10000</v>
      </c>
      <c r="D685" s="53" t="s">
        <v>1815</v>
      </c>
      <c r="E685" s="53" t="s">
        <v>1815</v>
      </c>
      <c r="F685" s="53">
        <f>9*10^10</f>
        <v>90000000000</v>
      </c>
      <c r="G685" s="53">
        <f>9*10^11</f>
        <v>900000000000</v>
      </c>
      <c r="H685" s="53">
        <f>9*10^13</f>
        <v>90000000000000</v>
      </c>
      <c r="I685" t="str">
        <f>VLOOKUP(B685,CSP!$A$2:$B$795,2,FALSE)</f>
        <v>Ac225</v>
      </c>
      <c r="J685" s="52" t="s">
        <v>94</v>
      </c>
      <c r="K685">
        <v>225</v>
      </c>
      <c r="M685" t="str">
        <f t="shared" si="23"/>
        <v>225Ac</v>
      </c>
      <c r="N685" t="s">
        <v>1585</v>
      </c>
    </row>
    <row r="686" spans="1:14">
      <c r="A686" s="52" t="s">
        <v>1586</v>
      </c>
      <c r="B686" s="52" t="s">
        <v>1587</v>
      </c>
      <c r="C686" s="53">
        <f>1*10^5</f>
        <v>100000</v>
      </c>
      <c r="D686" s="53" t="s">
        <v>1815</v>
      </c>
      <c r="E686" s="53" t="s">
        <v>1815</v>
      </c>
      <c r="F686" s="53" t="s">
        <v>234</v>
      </c>
      <c r="G686" s="53" t="s">
        <v>234</v>
      </c>
      <c r="H686" s="53" t="s">
        <v>234</v>
      </c>
      <c r="I686" t="str">
        <f>VLOOKUP(B686,CSP!$A$2:$B$795,2,FALSE)</f>
        <v>Ac226</v>
      </c>
      <c r="J686" s="52" t="s">
        <v>94</v>
      </c>
      <c r="K686">
        <v>226</v>
      </c>
      <c r="M686" t="str">
        <f t="shared" si="23"/>
        <v>226Ac</v>
      </c>
      <c r="N686" t="s">
        <v>1587</v>
      </c>
    </row>
    <row r="687" spans="1:14">
      <c r="A687" s="52" t="s">
        <v>1588</v>
      </c>
      <c r="B687" s="52" t="s">
        <v>1589</v>
      </c>
      <c r="C687" s="53">
        <f>1*10^3</f>
        <v>1000</v>
      </c>
      <c r="D687" s="53" t="s">
        <v>1815</v>
      </c>
      <c r="E687" s="53" t="s">
        <v>1815</v>
      </c>
      <c r="F687" s="53">
        <f>4*10^10</f>
        <v>40000000000</v>
      </c>
      <c r="G687" s="53">
        <f>4*10^11</f>
        <v>400000000000</v>
      </c>
      <c r="H687" s="53">
        <f>4*10^13</f>
        <v>40000000000000</v>
      </c>
      <c r="I687" t="str">
        <f>VLOOKUP(B687,CSP!$A$2:$B$795,2,FALSE)</f>
        <v>Ac227</v>
      </c>
      <c r="J687" s="52" t="s">
        <v>94</v>
      </c>
      <c r="K687">
        <v>227</v>
      </c>
      <c r="M687" t="str">
        <f t="shared" si="23"/>
        <v>227Ac</v>
      </c>
      <c r="N687" t="s">
        <v>1589</v>
      </c>
    </row>
    <row r="688" spans="1:14">
      <c r="A688" s="52" t="s">
        <v>1590</v>
      </c>
      <c r="B688" s="52" t="s">
        <v>1591</v>
      </c>
      <c r="C688" s="53">
        <f>1*10^6</f>
        <v>1000000</v>
      </c>
      <c r="D688" s="53" t="s">
        <v>1815</v>
      </c>
      <c r="E688" s="53">
        <f>1*10^1</f>
        <v>10</v>
      </c>
      <c r="F688" s="53">
        <f>3*10^10</f>
        <v>30000000000</v>
      </c>
      <c r="G688" s="53">
        <f>3*10^11</f>
        <v>300000000000</v>
      </c>
      <c r="H688" s="53">
        <f>3*10^13</f>
        <v>30000000000000</v>
      </c>
      <c r="I688" t="str">
        <f>VLOOKUP(B688,CSP!$A$2:$B$795,2,FALSE)</f>
        <v>Ac228</v>
      </c>
      <c r="J688" s="52" t="s">
        <v>94</v>
      </c>
      <c r="K688">
        <v>228</v>
      </c>
      <c r="M688" t="str">
        <f t="shared" si="23"/>
        <v>228Ac</v>
      </c>
      <c r="N688" t="s">
        <v>1591</v>
      </c>
    </row>
    <row r="689" spans="1:14">
      <c r="A689" s="52" t="s">
        <v>1592</v>
      </c>
      <c r="B689" s="52" t="s">
        <v>1593</v>
      </c>
      <c r="C689" s="53">
        <f>1*10^7</f>
        <v>10000000</v>
      </c>
      <c r="D689" s="53">
        <v>1000</v>
      </c>
      <c r="E689" s="53">
        <f>1*10^3</f>
        <v>1000</v>
      </c>
      <c r="F689" s="53" t="s">
        <v>234</v>
      </c>
      <c r="G689" s="53" t="s">
        <v>234</v>
      </c>
      <c r="H689" s="53" t="s">
        <v>234</v>
      </c>
      <c r="I689" t="str">
        <f>VLOOKUP(B689,CSP!$A$2:$B$795,2,FALSE)</f>
        <v>Th226</v>
      </c>
      <c r="J689" s="52" t="s">
        <v>72</v>
      </c>
      <c r="K689">
        <v>226</v>
      </c>
      <c r="M689" t="str">
        <f t="shared" si="23"/>
        <v>226Th</v>
      </c>
      <c r="N689" t="s">
        <v>1593</v>
      </c>
    </row>
    <row r="690" spans="1:14">
      <c r="A690" s="52" t="s">
        <v>1594</v>
      </c>
      <c r="B690" s="52" t="s">
        <v>1595</v>
      </c>
      <c r="C690" s="53">
        <f>1*10^4</f>
        <v>10000</v>
      </c>
      <c r="D690" s="53" t="s">
        <v>1815</v>
      </c>
      <c r="E690" s="53">
        <f>1*10^1</f>
        <v>10</v>
      </c>
      <c r="F690" s="53">
        <f>8*10^10</f>
        <v>80000000000</v>
      </c>
      <c r="G690" s="53">
        <f>8*10^11</f>
        <v>800000000000</v>
      </c>
      <c r="H690" s="53">
        <f>8*10^13</f>
        <v>80000000000000</v>
      </c>
      <c r="I690" t="str">
        <f>VLOOKUP(B690,CSP!$A$2:$B$795,2,FALSE)</f>
        <v>Th227</v>
      </c>
      <c r="J690" s="52" t="s">
        <v>72</v>
      </c>
      <c r="K690">
        <v>227</v>
      </c>
      <c r="M690" t="str">
        <f t="shared" si="23"/>
        <v>227Th</v>
      </c>
      <c r="N690" t="s">
        <v>1595</v>
      </c>
    </row>
    <row r="691" spans="1:14">
      <c r="A691" s="52" t="s">
        <v>1596</v>
      </c>
      <c r="B691" s="52" t="s">
        <v>1597</v>
      </c>
      <c r="C691" s="53">
        <f>1*10^4</f>
        <v>10000</v>
      </c>
      <c r="D691" s="53" t="s">
        <v>1815</v>
      </c>
      <c r="E691" s="53">
        <f>1*10^0</f>
        <v>1</v>
      </c>
      <c r="F691" s="53">
        <f>4*10^10</f>
        <v>40000000000</v>
      </c>
      <c r="G691" s="53">
        <f>4*10^11</f>
        <v>400000000000</v>
      </c>
      <c r="H691" s="53">
        <f>4*10^13</f>
        <v>40000000000000</v>
      </c>
      <c r="I691" t="str">
        <f>VLOOKUP(B691,CSP!$A$2:$B$795,2,FALSE)</f>
        <v>Th228</v>
      </c>
      <c r="J691" s="52" t="s">
        <v>72</v>
      </c>
      <c r="K691">
        <v>228</v>
      </c>
      <c r="M691" t="str">
        <f t="shared" si="23"/>
        <v>228Th</v>
      </c>
      <c r="N691" t="s">
        <v>1597</v>
      </c>
    </row>
    <row r="692" spans="1:14">
      <c r="A692" s="52" t="s">
        <v>1598</v>
      </c>
      <c r="B692" s="52" t="s">
        <v>1599</v>
      </c>
      <c r="C692" s="53">
        <f>1*10^3</f>
        <v>1000</v>
      </c>
      <c r="D692" s="53">
        <v>0.1</v>
      </c>
      <c r="E692" s="53">
        <f>1*10^0</f>
        <v>1</v>
      </c>
      <c r="F692" s="53">
        <f>1*10^10</f>
        <v>10000000000</v>
      </c>
      <c r="G692" s="53">
        <f>1*10^11</f>
        <v>100000000000</v>
      </c>
      <c r="H692" s="53">
        <f>1*10^13</f>
        <v>10000000000000</v>
      </c>
      <c r="I692" t="str">
        <f>VLOOKUP(B692,CSP!$A$2:$B$795,2,FALSE)</f>
        <v>Th229</v>
      </c>
      <c r="J692" s="52" t="s">
        <v>72</v>
      </c>
      <c r="K692">
        <v>229</v>
      </c>
      <c r="M692" t="str">
        <f t="shared" si="23"/>
        <v>229Th</v>
      </c>
      <c r="N692" t="s">
        <v>1599</v>
      </c>
    </row>
    <row r="693" spans="1:14">
      <c r="A693" s="52" t="s">
        <v>1600</v>
      </c>
      <c r="B693" s="52" t="s">
        <v>1601</v>
      </c>
      <c r="C693" s="53">
        <f>1*10^4</f>
        <v>10000</v>
      </c>
      <c r="D693" s="53" t="s">
        <v>1815</v>
      </c>
      <c r="E693" s="53">
        <f>1*10^0</f>
        <v>1</v>
      </c>
      <c r="F693" s="53">
        <f>7*10^10</f>
        <v>70000000000</v>
      </c>
      <c r="G693" s="53">
        <f>7*10^11</f>
        <v>700000000000</v>
      </c>
      <c r="H693" s="53">
        <f>7*10^13</f>
        <v>70000000000000</v>
      </c>
      <c r="I693" t="str">
        <f>VLOOKUP(B693,CSP!$A$2:$B$795,2,FALSE)</f>
        <v>Th230</v>
      </c>
      <c r="J693" s="52" t="s">
        <v>72</v>
      </c>
      <c r="K693">
        <v>230</v>
      </c>
      <c r="M693" t="str">
        <f t="shared" si="23"/>
        <v>230Th</v>
      </c>
      <c r="N693" t="s">
        <v>1601</v>
      </c>
    </row>
    <row r="694" spans="1:14">
      <c r="A694" s="52" t="s">
        <v>1602</v>
      </c>
      <c r="B694" s="52" t="s">
        <v>1603</v>
      </c>
      <c r="C694" s="53">
        <f>1*10^7</f>
        <v>10000000</v>
      </c>
      <c r="D694" s="53" t="s">
        <v>1815</v>
      </c>
      <c r="E694" s="53">
        <f>1*10^3</f>
        <v>1000</v>
      </c>
      <c r="F694" s="53">
        <f>1*10^13</f>
        <v>10000000000000</v>
      </c>
      <c r="G694" s="53">
        <f>1*10^14</f>
        <v>100000000000000</v>
      </c>
      <c r="H694" s="53">
        <f>1*10^16</f>
        <v>1E+16</v>
      </c>
      <c r="I694" t="str">
        <f>VLOOKUP(B694,CSP!$A$2:$B$795,2,FALSE)</f>
        <v>Th231</v>
      </c>
      <c r="J694" s="52" t="s">
        <v>72</v>
      </c>
      <c r="K694">
        <v>231</v>
      </c>
      <c r="M694" t="str">
        <f t="shared" si="23"/>
        <v>231Th</v>
      </c>
      <c r="N694" t="s">
        <v>1603</v>
      </c>
    </row>
    <row r="695" spans="1:14">
      <c r="A695" s="52" t="s">
        <v>1604</v>
      </c>
      <c r="B695" s="52" t="s">
        <v>1605</v>
      </c>
      <c r="C695" s="53">
        <f>1*10^4</f>
        <v>10000</v>
      </c>
      <c r="D695" s="53" t="s">
        <v>1815</v>
      </c>
      <c r="E695" s="53" t="s">
        <v>1815</v>
      </c>
      <c r="F695" s="53" t="s">
        <v>234</v>
      </c>
      <c r="G695" s="53" t="s">
        <v>234</v>
      </c>
      <c r="H695" s="53" t="s">
        <v>234</v>
      </c>
      <c r="I695" t="str">
        <f>VLOOKUP(B695,CSP!$A$2:$B$795,2,FALSE)</f>
        <v>Th232</v>
      </c>
      <c r="J695" s="52" t="s">
        <v>72</v>
      </c>
      <c r="K695">
        <v>232</v>
      </c>
      <c r="M695" t="str">
        <f t="shared" si="23"/>
        <v>232Th</v>
      </c>
      <c r="N695" t="s">
        <v>1605</v>
      </c>
    </row>
    <row r="696" spans="1:14">
      <c r="A696" s="52" t="s">
        <v>1852</v>
      </c>
      <c r="B696" s="52" t="s">
        <v>1607</v>
      </c>
      <c r="C696" s="53">
        <f>1*10^3</f>
        <v>1000</v>
      </c>
      <c r="D696" s="53" t="s">
        <v>1815</v>
      </c>
      <c r="E696" s="53" t="s">
        <v>1815</v>
      </c>
      <c r="F696" s="53" t="s">
        <v>234</v>
      </c>
      <c r="G696" s="53" t="s">
        <v>234</v>
      </c>
      <c r="H696" s="53" t="s">
        <v>234</v>
      </c>
      <c r="I696" t="str">
        <f>VLOOKUP(B696,CSP!$A$2:$B$795,2,FALSE)</f>
        <v>Th232 sec</v>
      </c>
      <c r="J696" s="52" t="s">
        <v>72</v>
      </c>
      <c r="K696">
        <v>232</v>
      </c>
      <c r="L696" t="s">
        <v>162</v>
      </c>
      <c r="M696" t="str">
        <f t="shared" si="23"/>
        <v>232Th sec</v>
      </c>
      <c r="N696" t="s">
        <v>1607</v>
      </c>
    </row>
    <row r="697" spans="1:14">
      <c r="A697" s="52" t="s">
        <v>1608</v>
      </c>
      <c r="B697" s="52" t="s">
        <v>1609</v>
      </c>
      <c r="C697" s="53">
        <f>1*10^5</f>
        <v>100000</v>
      </c>
      <c r="D697" s="53" t="s">
        <v>1815</v>
      </c>
      <c r="E697" s="53">
        <f>1*10^3</f>
        <v>1000</v>
      </c>
      <c r="F697" s="53">
        <f>2*10^12</f>
        <v>2000000000000</v>
      </c>
      <c r="G697" s="53">
        <f>2*10^13</f>
        <v>20000000000000</v>
      </c>
      <c r="H697" s="53">
        <f>2*10^15</f>
        <v>2000000000000000</v>
      </c>
      <c r="I697" t="str">
        <f>VLOOKUP(B697,CSP!$A$2:$B$795,2,FALSE)</f>
        <v>Th234</v>
      </c>
      <c r="J697" s="52" t="s">
        <v>72</v>
      </c>
      <c r="K697">
        <v>234</v>
      </c>
      <c r="M697" t="str">
        <f t="shared" si="23"/>
        <v>234Th</v>
      </c>
      <c r="N697" t="s">
        <v>1609</v>
      </c>
    </row>
    <row r="698" spans="1:14">
      <c r="A698" s="52" t="s">
        <v>1610</v>
      </c>
      <c r="B698" s="52" t="s">
        <v>1611</v>
      </c>
      <c r="C698" s="53">
        <f>1*10^6</f>
        <v>1000000</v>
      </c>
      <c r="D698" s="53" t="s">
        <v>1815</v>
      </c>
      <c r="E698" s="53" t="s">
        <v>1815</v>
      </c>
      <c r="F698" s="53" t="s">
        <v>234</v>
      </c>
      <c r="G698" s="53" t="s">
        <v>234</v>
      </c>
      <c r="H698" s="53" t="s">
        <v>234</v>
      </c>
      <c r="I698" t="str">
        <f>VLOOKUP(B698,CSP!$A$2:$B$795,2,FALSE)</f>
        <v>Pa227</v>
      </c>
      <c r="J698" s="52" t="s">
        <v>95</v>
      </c>
      <c r="K698">
        <v>227</v>
      </c>
      <c r="M698" t="str">
        <f t="shared" si="23"/>
        <v>227Pa</v>
      </c>
      <c r="N698" t="s">
        <v>1611</v>
      </c>
    </row>
    <row r="699" spans="1:14">
      <c r="A699" s="52" t="s">
        <v>1612</v>
      </c>
      <c r="B699" s="52" t="s">
        <v>1613</v>
      </c>
      <c r="C699" s="53">
        <f>1*10^6</f>
        <v>1000000</v>
      </c>
      <c r="D699" s="53" t="s">
        <v>1815</v>
      </c>
      <c r="E699" s="53" t="s">
        <v>1815</v>
      </c>
      <c r="F699" s="53" t="s">
        <v>234</v>
      </c>
      <c r="G699" s="53" t="s">
        <v>234</v>
      </c>
      <c r="H699" s="53" t="s">
        <v>234</v>
      </c>
      <c r="I699" t="str">
        <f>VLOOKUP(B699,CSP!$A$2:$B$795,2,FALSE)</f>
        <v>Pa228</v>
      </c>
      <c r="J699" s="52" t="s">
        <v>95</v>
      </c>
      <c r="K699">
        <v>228</v>
      </c>
      <c r="M699" t="str">
        <f t="shared" si="23"/>
        <v>228Pa</v>
      </c>
      <c r="N699" t="s">
        <v>1613</v>
      </c>
    </row>
    <row r="700" spans="1:14">
      <c r="A700" s="52" t="s">
        <v>1614</v>
      </c>
      <c r="B700" s="52" t="s">
        <v>1615</v>
      </c>
      <c r="C700" s="53">
        <f>1*10^6</f>
        <v>1000000</v>
      </c>
      <c r="D700" s="53">
        <v>10</v>
      </c>
      <c r="E700" s="53">
        <f>1*10^1</f>
        <v>10</v>
      </c>
      <c r="F700" s="53">
        <f>1*10^11</f>
        <v>100000000000</v>
      </c>
      <c r="G700" s="53">
        <f>1*10^12</f>
        <v>1000000000000</v>
      </c>
      <c r="H700" s="53">
        <f>1*10^14</f>
        <v>100000000000000</v>
      </c>
      <c r="I700" t="str">
        <f>VLOOKUP(B700,CSP!$A$2:$B$795,2,FALSE)</f>
        <v>Pa230</v>
      </c>
      <c r="J700" s="52" t="s">
        <v>95</v>
      </c>
      <c r="K700">
        <v>230</v>
      </c>
      <c r="M700" t="str">
        <f t="shared" si="23"/>
        <v>230Pa</v>
      </c>
      <c r="N700" t="s">
        <v>1615</v>
      </c>
    </row>
    <row r="701" spans="1:14">
      <c r="A701" s="52" t="s">
        <v>1616</v>
      </c>
      <c r="B701" s="52" t="s">
        <v>1617</v>
      </c>
      <c r="C701" s="53">
        <f>1*10^3</f>
        <v>1000</v>
      </c>
      <c r="D701" s="53" t="s">
        <v>1815</v>
      </c>
      <c r="E701" s="53">
        <f>1*10^0</f>
        <v>1</v>
      </c>
      <c r="F701" s="53">
        <f>6*10^10</f>
        <v>60000000000</v>
      </c>
      <c r="G701" s="53">
        <f>6*10^11</f>
        <v>600000000000</v>
      </c>
      <c r="H701" s="53">
        <f>6*10^13</f>
        <v>60000000000000</v>
      </c>
      <c r="I701" t="str">
        <f>VLOOKUP(B701,CSP!$A$2:$B$795,2,FALSE)</f>
        <v>Pa231</v>
      </c>
      <c r="J701" s="52" t="s">
        <v>95</v>
      </c>
      <c r="K701">
        <v>231</v>
      </c>
      <c r="M701" t="str">
        <f t="shared" si="23"/>
        <v>231Pa</v>
      </c>
      <c r="N701" t="s">
        <v>1617</v>
      </c>
    </row>
    <row r="702" spans="1:14">
      <c r="A702" s="52" t="s">
        <v>1618</v>
      </c>
      <c r="B702" s="52" t="s">
        <v>1619</v>
      </c>
      <c r="C702" s="53">
        <f>1*10^6</f>
        <v>1000000</v>
      </c>
      <c r="D702" s="53" t="s">
        <v>1815</v>
      </c>
      <c r="E702" s="53" t="s">
        <v>1815</v>
      </c>
      <c r="F702" s="53" t="s">
        <v>234</v>
      </c>
      <c r="G702" s="53" t="s">
        <v>234</v>
      </c>
      <c r="H702" s="53" t="s">
        <v>234</v>
      </c>
      <c r="I702" t="str">
        <f>VLOOKUP(B702,CSP!$A$2:$B$795,2,FALSE)</f>
        <v>Pa232</v>
      </c>
      <c r="J702" s="52" t="s">
        <v>95</v>
      </c>
      <c r="K702">
        <v>232</v>
      </c>
      <c r="M702" t="str">
        <f t="shared" si="23"/>
        <v>232Pa</v>
      </c>
      <c r="N702" t="s">
        <v>1619</v>
      </c>
    </row>
    <row r="703" spans="1:14">
      <c r="A703" s="52" t="s">
        <v>1620</v>
      </c>
      <c r="B703" s="52" t="s">
        <v>1621</v>
      </c>
      <c r="C703" s="53">
        <f>1*10^7</f>
        <v>10000000</v>
      </c>
      <c r="D703" s="53">
        <v>10</v>
      </c>
      <c r="E703" s="53">
        <f>1*10^2</f>
        <v>100</v>
      </c>
      <c r="F703" s="53">
        <f>4*10^11</f>
        <v>400000000000</v>
      </c>
      <c r="G703" s="53">
        <f>4*10^12</f>
        <v>4000000000000</v>
      </c>
      <c r="H703" s="53">
        <f>4*10^14</f>
        <v>400000000000000</v>
      </c>
      <c r="I703" t="str">
        <f>VLOOKUP(B703,CSP!$A$2:$B$795,2,FALSE)</f>
        <v>Pa233</v>
      </c>
      <c r="J703" s="52" t="s">
        <v>95</v>
      </c>
      <c r="K703">
        <v>233</v>
      </c>
      <c r="M703" t="str">
        <f t="shared" si="23"/>
        <v>233Pa</v>
      </c>
      <c r="N703" t="s">
        <v>1621</v>
      </c>
    </row>
    <row r="704" spans="1:14">
      <c r="A704" s="52" t="s">
        <v>1622</v>
      </c>
      <c r="B704" s="52" t="s">
        <v>1623</v>
      </c>
      <c r="C704" s="53">
        <f>1*10^6</f>
        <v>1000000</v>
      </c>
      <c r="D704" s="53" t="s">
        <v>1815</v>
      </c>
      <c r="E704" s="53" t="s">
        <v>1815</v>
      </c>
      <c r="F704" s="53" t="s">
        <v>234</v>
      </c>
      <c r="G704" s="53" t="s">
        <v>234</v>
      </c>
      <c r="H704" s="53" t="s">
        <v>234</v>
      </c>
      <c r="I704" t="str">
        <f>VLOOKUP(B704,CSP!$A$2:$B$795,2,FALSE)</f>
        <v>Pa234</v>
      </c>
      <c r="J704" s="52" t="s">
        <v>95</v>
      </c>
      <c r="K704">
        <v>234</v>
      </c>
      <c r="M704" t="str">
        <f t="shared" si="23"/>
        <v>234Pa</v>
      </c>
      <c r="N704" t="s">
        <v>1623</v>
      </c>
    </row>
    <row r="705" spans="1:14">
      <c r="A705" s="52" t="s">
        <v>1624</v>
      </c>
      <c r="B705" s="52" t="s">
        <v>1625</v>
      </c>
      <c r="C705" s="53">
        <f>1*10^5</f>
        <v>100000</v>
      </c>
      <c r="D705" s="53">
        <v>10</v>
      </c>
      <c r="E705" s="53">
        <f>1*10^1</f>
        <v>10</v>
      </c>
      <c r="F705" s="53">
        <f>4*10^10</f>
        <v>40000000000</v>
      </c>
      <c r="G705" s="53">
        <f>4*10^11</f>
        <v>400000000000</v>
      </c>
      <c r="H705" s="53">
        <f>4*10^13</f>
        <v>40000000000000</v>
      </c>
      <c r="I705" t="str">
        <f>VLOOKUP(B705,CSP!$A$2:$B$795,2,FALSE)</f>
        <v>U230</v>
      </c>
      <c r="J705" s="52" t="s">
        <v>96</v>
      </c>
      <c r="K705">
        <v>230</v>
      </c>
      <c r="M705" t="str">
        <f t="shared" si="23"/>
        <v>230U</v>
      </c>
      <c r="N705" t="s">
        <v>1625</v>
      </c>
    </row>
    <row r="706" spans="1:14">
      <c r="A706" s="52" t="s">
        <v>1626</v>
      </c>
      <c r="B706" s="52" t="s">
        <v>1627</v>
      </c>
      <c r="C706" s="53">
        <f>1*10^7</f>
        <v>10000000</v>
      </c>
      <c r="D706" s="53">
        <v>100</v>
      </c>
      <c r="E706" s="53">
        <f>1*10^2</f>
        <v>100</v>
      </c>
      <c r="F706" s="53" t="s">
        <v>234</v>
      </c>
      <c r="G706" s="53" t="s">
        <v>234</v>
      </c>
      <c r="H706" s="53" t="s">
        <v>234</v>
      </c>
      <c r="I706" t="str">
        <f>VLOOKUP(B706,CSP!$A$2:$B$795,2,FALSE)</f>
        <v>U231</v>
      </c>
      <c r="J706" s="52" t="s">
        <v>96</v>
      </c>
      <c r="K706">
        <v>231</v>
      </c>
      <c r="M706" t="str">
        <f t="shared" si="23"/>
        <v>231U</v>
      </c>
      <c r="N706" t="s">
        <v>1627</v>
      </c>
    </row>
    <row r="707" spans="1:14">
      <c r="A707" s="52" t="s">
        <v>1628</v>
      </c>
      <c r="B707" s="52" t="s">
        <v>1629</v>
      </c>
      <c r="C707" s="53">
        <f>1*10^3</f>
        <v>1000</v>
      </c>
      <c r="D707" s="53">
        <v>0.1</v>
      </c>
      <c r="E707" s="53">
        <f>1*10^0</f>
        <v>1</v>
      </c>
      <c r="F707" s="53">
        <f>6*10^10</f>
        <v>60000000000</v>
      </c>
      <c r="G707" s="53">
        <f>6*10^11</f>
        <v>600000000000</v>
      </c>
      <c r="H707" s="53">
        <f>6*10^13</f>
        <v>60000000000000</v>
      </c>
      <c r="I707" t="str">
        <f>VLOOKUP(B707,CSP!$A$2:$B$795,2,FALSE)</f>
        <v>U232</v>
      </c>
      <c r="J707" s="52" t="s">
        <v>96</v>
      </c>
      <c r="K707">
        <v>232</v>
      </c>
      <c r="M707" t="str">
        <f t="shared" si="23"/>
        <v>232U</v>
      </c>
      <c r="N707" t="s">
        <v>1629</v>
      </c>
    </row>
    <row r="708" spans="1:14">
      <c r="A708" s="52" t="s">
        <v>1630</v>
      </c>
      <c r="B708" s="52" t="s">
        <v>1631</v>
      </c>
      <c r="C708" s="53">
        <f>1*10^4</f>
        <v>10000</v>
      </c>
      <c r="D708" s="53">
        <v>1</v>
      </c>
      <c r="E708" s="53">
        <f>1*10^1</f>
        <v>10</v>
      </c>
      <c r="F708" s="53">
        <f>7*10^10</f>
        <v>70000000000</v>
      </c>
      <c r="G708" s="53">
        <f>7*10^11</f>
        <v>700000000000</v>
      </c>
      <c r="H708" s="53">
        <f>7*10^13</f>
        <v>70000000000000</v>
      </c>
      <c r="I708" t="str">
        <f>VLOOKUP(B708,CSP!$A$2:$B$795,2,FALSE)</f>
        <v>U233</v>
      </c>
      <c r="J708" s="52" t="s">
        <v>96</v>
      </c>
      <c r="K708">
        <v>233</v>
      </c>
      <c r="M708" t="str">
        <f t="shared" si="23"/>
        <v>233U</v>
      </c>
      <c r="N708" t="s">
        <v>1631</v>
      </c>
    </row>
    <row r="709" spans="1:14">
      <c r="A709" s="52" t="s">
        <v>1632</v>
      </c>
      <c r="B709" s="52" t="s">
        <v>1633</v>
      </c>
      <c r="C709" s="53">
        <f>1*10^4</f>
        <v>10000</v>
      </c>
      <c r="D709" s="53" t="s">
        <v>1815</v>
      </c>
      <c r="E709" s="53">
        <f>1*10^1</f>
        <v>10</v>
      </c>
      <c r="F709" s="53">
        <f>1*10^11</f>
        <v>100000000000</v>
      </c>
      <c r="G709" s="53">
        <f>1*10^12</f>
        <v>1000000000000</v>
      </c>
      <c r="H709" s="53">
        <f>1*10^14</f>
        <v>100000000000000</v>
      </c>
      <c r="I709" t="str">
        <f>VLOOKUP(B709,CSP!$A$2:$B$795,2,FALSE)</f>
        <v>U234</v>
      </c>
      <c r="J709" s="52" t="s">
        <v>96</v>
      </c>
      <c r="K709">
        <v>234</v>
      </c>
      <c r="M709" t="str">
        <f t="shared" si="23"/>
        <v>234U</v>
      </c>
      <c r="N709" t="s">
        <v>1633</v>
      </c>
    </row>
    <row r="710" spans="1:14">
      <c r="A710" s="52" t="s">
        <v>1634</v>
      </c>
      <c r="B710" s="52" t="s">
        <v>1635</v>
      </c>
      <c r="C710" s="53">
        <f>1*10^4</f>
        <v>10000</v>
      </c>
      <c r="D710" s="53" t="s">
        <v>1815</v>
      </c>
      <c r="E710" s="53">
        <f>1*10^1</f>
        <v>10</v>
      </c>
      <c r="F710" s="53">
        <f>8*10^7</f>
        <v>80000000</v>
      </c>
      <c r="G710" s="53">
        <f>8*10^8</f>
        <v>800000000</v>
      </c>
      <c r="H710" s="53">
        <f>8*10^10</f>
        <v>80000000000</v>
      </c>
      <c r="I710" t="str">
        <f>VLOOKUP(B710,CSP!$A$2:$B$795,2,FALSE)</f>
        <v>U235</v>
      </c>
      <c r="J710" s="52" t="s">
        <v>96</v>
      </c>
      <c r="K710">
        <v>235</v>
      </c>
      <c r="M710" t="str">
        <f t="shared" si="23"/>
        <v>235U</v>
      </c>
      <c r="N710" t="s">
        <v>1635</v>
      </c>
    </row>
    <row r="711" spans="1:14">
      <c r="A711" s="52" t="s">
        <v>1636</v>
      </c>
      <c r="B711" s="52" t="s">
        <v>1637</v>
      </c>
      <c r="C711" s="53">
        <f>1*10^4</f>
        <v>10000</v>
      </c>
      <c r="D711" s="53">
        <v>10</v>
      </c>
      <c r="E711" s="53">
        <f>1*10^1</f>
        <v>10</v>
      </c>
      <c r="F711" s="53">
        <f>2*10^11</f>
        <v>200000000000</v>
      </c>
      <c r="G711" s="53">
        <f>2*10^12</f>
        <v>2000000000000</v>
      </c>
      <c r="H711" s="53">
        <f>2*10^14</f>
        <v>200000000000000</v>
      </c>
      <c r="I711" t="str">
        <f>VLOOKUP(B711,CSP!$A$2:$B$795,2,FALSE)</f>
        <v>U236</v>
      </c>
      <c r="J711" s="52" t="s">
        <v>96</v>
      </c>
      <c r="K711">
        <v>236</v>
      </c>
      <c r="M711" t="str">
        <f t="shared" si="23"/>
        <v>236U</v>
      </c>
      <c r="N711" t="s">
        <v>1637</v>
      </c>
    </row>
    <row r="712" spans="1:14">
      <c r="A712" s="52" t="s">
        <v>1638</v>
      </c>
      <c r="B712" s="52" t="s">
        <v>1639</v>
      </c>
      <c r="C712" s="53">
        <f>1*10^6</f>
        <v>1000000</v>
      </c>
      <c r="D712" s="53">
        <v>100</v>
      </c>
      <c r="E712" s="53">
        <f>1*10^2</f>
        <v>100</v>
      </c>
      <c r="F712" s="53" t="s">
        <v>234</v>
      </c>
      <c r="G712" s="53" t="s">
        <v>234</v>
      </c>
      <c r="H712" s="53" t="s">
        <v>234</v>
      </c>
      <c r="I712" t="str">
        <f>VLOOKUP(B712,CSP!$A$2:$B$795,2,FALSE)</f>
        <v>U237</v>
      </c>
      <c r="J712" s="52" t="s">
        <v>96</v>
      </c>
      <c r="K712">
        <v>237</v>
      </c>
      <c r="M712" t="str">
        <f t="shared" ref="M712:M775" si="25">IF(L712="",CONCATENATE(K712,J712),CONCATENATE(K712,J712," ",L712))</f>
        <v>237U</v>
      </c>
      <c r="N712" t="s">
        <v>1639</v>
      </c>
    </row>
    <row r="713" spans="1:14">
      <c r="A713" s="52" t="s">
        <v>1640</v>
      </c>
      <c r="B713" s="52" t="s">
        <v>1641</v>
      </c>
      <c r="C713" s="53">
        <f>1*10^4</f>
        <v>10000</v>
      </c>
      <c r="D713" s="53" t="s">
        <v>1815</v>
      </c>
      <c r="E713" s="53">
        <f>1*10^1</f>
        <v>10</v>
      </c>
      <c r="F713" s="53" t="s">
        <v>234</v>
      </c>
      <c r="G713" s="53" t="s">
        <v>234</v>
      </c>
      <c r="H713" s="53" t="s">
        <v>234</v>
      </c>
      <c r="I713" t="str">
        <f>VLOOKUP(B713,CSP!$A$2:$B$795,2,FALSE)</f>
        <v>U238</v>
      </c>
      <c r="J713" s="52" t="s">
        <v>96</v>
      </c>
      <c r="K713">
        <v>238</v>
      </c>
      <c r="M713" t="str">
        <f t="shared" si="25"/>
        <v>238U</v>
      </c>
      <c r="N713" t="s">
        <v>1641</v>
      </c>
    </row>
    <row r="714" spans="1:14">
      <c r="A714" s="52" t="s">
        <v>1853</v>
      </c>
      <c r="B714" s="52" t="s">
        <v>1643</v>
      </c>
      <c r="C714" s="53">
        <f>1*10^3</f>
        <v>1000</v>
      </c>
      <c r="D714" s="53" t="s">
        <v>1815</v>
      </c>
      <c r="E714" s="53" t="s">
        <v>1815</v>
      </c>
      <c r="F714" s="53" t="s">
        <v>234</v>
      </c>
      <c r="G714" s="53" t="s">
        <v>234</v>
      </c>
      <c r="H714" s="53" t="s">
        <v>234</v>
      </c>
      <c r="I714" t="str">
        <f>VLOOKUP(B714,CSP!$A$2:$B$795,2,FALSE)</f>
        <v>U238 sec</v>
      </c>
      <c r="J714" s="52" t="s">
        <v>96</v>
      </c>
      <c r="K714">
        <v>238</v>
      </c>
      <c r="L714" t="s">
        <v>162</v>
      </c>
      <c r="M714" t="str">
        <f t="shared" si="25"/>
        <v>238U sec</v>
      </c>
      <c r="N714" t="s">
        <v>1643</v>
      </c>
    </row>
    <row r="715" spans="1:14">
      <c r="A715" s="52" t="s">
        <v>1644</v>
      </c>
      <c r="B715" s="52" t="s">
        <v>1645</v>
      </c>
      <c r="C715" s="53">
        <f>1*10^6</f>
        <v>1000000</v>
      </c>
      <c r="D715" s="53">
        <v>100</v>
      </c>
      <c r="E715" s="53">
        <f>1*10^2</f>
        <v>100</v>
      </c>
      <c r="F715" s="53" t="s">
        <v>234</v>
      </c>
      <c r="G715" s="53" t="s">
        <v>234</v>
      </c>
      <c r="H715" s="53" t="s">
        <v>234</v>
      </c>
      <c r="I715" t="str">
        <f>VLOOKUP(B715,CSP!$A$2:$B$795,2,FALSE)</f>
        <v>U239</v>
      </c>
      <c r="J715" s="52" t="s">
        <v>96</v>
      </c>
      <c r="K715">
        <v>239</v>
      </c>
      <c r="M715" t="str">
        <f t="shared" si="25"/>
        <v>239U</v>
      </c>
      <c r="N715" t="s">
        <v>1645</v>
      </c>
    </row>
    <row r="716" spans="1:14">
      <c r="A716" s="52" t="s">
        <v>1646</v>
      </c>
      <c r="B716" s="52" t="s">
        <v>1647</v>
      </c>
      <c r="C716" s="53">
        <f>1*10^7</f>
        <v>10000000</v>
      </c>
      <c r="D716" s="53">
        <v>100</v>
      </c>
      <c r="E716" s="53">
        <f>1*10^3</f>
        <v>1000</v>
      </c>
      <c r="F716" s="53" t="s">
        <v>234</v>
      </c>
      <c r="G716" s="53" t="s">
        <v>234</v>
      </c>
      <c r="H716" s="53" t="s">
        <v>234</v>
      </c>
      <c r="I716" t="str">
        <f>VLOOKUP(B716,CSP!$A$2:$B$795,2,FALSE)</f>
        <v>U240</v>
      </c>
      <c r="J716" s="52" t="s">
        <v>96</v>
      </c>
      <c r="K716">
        <v>240</v>
      </c>
      <c r="M716" t="str">
        <f t="shared" si="25"/>
        <v>240U</v>
      </c>
      <c r="N716" t="s">
        <v>1647</v>
      </c>
    </row>
    <row r="717" spans="1:14">
      <c r="A717" s="54" t="s">
        <v>1646</v>
      </c>
      <c r="B717" s="66" t="s">
        <v>2679</v>
      </c>
      <c r="C717" s="53">
        <f>1*10^6</f>
        <v>1000000</v>
      </c>
      <c r="D717" s="52"/>
      <c r="E717" s="53">
        <f>1*10^1</f>
        <v>10</v>
      </c>
      <c r="F717" s="53" t="s">
        <v>234</v>
      </c>
      <c r="G717" s="53" t="s">
        <v>234</v>
      </c>
      <c r="H717" s="53" t="s">
        <v>234</v>
      </c>
      <c r="I717" t="str">
        <f>VLOOKUP(B717,CSP!$A$2:$B$795,2,FALSE)</f>
        <v>U240 +</v>
      </c>
      <c r="J717" s="54" t="s">
        <v>96</v>
      </c>
      <c r="K717">
        <v>240</v>
      </c>
      <c r="M717" t="str">
        <f t="shared" si="25"/>
        <v>240U</v>
      </c>
      <c r="N717" t="s">
        <v>1647</v>
      </c>
    </row>
    <row r="718" spans="1:14" ht="38.25">
      <c r="A718" s="57" t="s">
        <v>1854</v>
      </c>
      <c r="B718" s="62" t="s">
        <v>1863</v>
      </c>
      <c r="C718" s="58" t="s">
        <v>1815</v>
      </c>
      <c r="D718" s="55" t="s">
        <v>1815</v>
      </c>
      <c r="E718" s="55" t="s">
        <v>1815</v>
      </c>
      <c r="F718" s="55">
        <f>8*10^7</f>
        <v>80000000</v>
      </c>
      <c r="G718" s="55">
        <f>8*10^8</f>
        <v>800000000</v>
      </c>
      <c r="H718" s="55">
        <f>8*10^10</f>
        <v>80000000000</v>
      </c>
      <c r="I718" t="e">
        <f>VLOOKUP(B718,CSP!$A$2:$B$795,2,FALSE)</f>
        <v>#N/A</v>
      </c>
      <c r="J718" s="57" t="s">
        <v>96</v>
      </c>
      <c r="K718" t="s">
        <v>1861</v>
      </c>
      <c r="M718" t="str">
        <f t="shared" si="25"/>
        <v>enrichiU</v>
      </c>
      <c r="N718" t="s">
        <v>1863</v>
      </c>
    </row>
    <row r="719" spans="1:14" ht="38.25">
      <c r="A719" s="57" t="s">
        <v>1855</v>
      </c>
      <c r="B719" s="62" t="s">
        <v>1863</v>
      </c>
      <c r="C719" s="58" t="s">
        <v>1815</v>
      </c>
      <c r="D719" s="55" t="s">
        <v>1815</v>
      </c>
      <c r="E719" s="55" t="s">
        <v>1815</v>
      </c>
      <c r="F719" s="55">
        <f>8*10^8</f>
        <v>800000000</v>
      </c>
      <c r="G719" s="55">
        <f>8*10^9</f>
        <v>8000000000</v>
      </c>
      <c r="H719" s="55">
        <f>8*10^11</f>
        <v>800000000000</v>
      </c>
      <c r="I719" t="e">
        <f>VLOOKUP(B719,CSP!$A$2:$B$795,2,FALSE)</f>
        <v>#N/A</v>
      </c>
      <c r="J719" s="57" t="s">
        <v>96</v>
      </c>
      <c r="K719" t="s">
        <v>1861</v>
      </c>
      <c r="M719" t="str">
        <f t="shared" si="25"/>
        <v>enrichiU</v>
      </c>
      <c r="N719" t="s">
        <v>1863</v>
      </c>
    </row>
    <row r="720" spans="1:14">
      <c r="A720" s="59" t="s">
        <v>1648</v>
      </c>
      <c r="B720" s="59" t="s">
        <v>1649</v>
      </c>
      <c r="C720" s="53">
        <f>1*10^6</f>
        <v>1000000</v>
      </c>
      <c r="D720" s="53" t="s">
        <v>1815</v>
      </c>
      <c r="E720" s="53" t="s">
        <v>1815</v>
      </c>
      <c r="F720" s="53" t="s">
        <v>234</v>
      </c>
      <c r="G720" s="53" t="s">
        <v>234</v>
      </c>
      <c r="H720" s="53" t="s">
        <v>234</v>
      </c>
      <c r="I720" t="str">
        <f>VLOOKUP(B720,CSP!$A$2:$B$795,2,FALSE)</f>
        <v>Np232</v>
      </c>
      <c r="J720" s="59" t="s">
        <v>97</v>
      </c>
      <c r="K720">
        <v>232</v>
      </c>
      <c r="M720" t="str">
        <f t="shared" si="25"/>
        <v>232Np</v>
      </c>
      <c r="N720" t="s">
        <v>1649</v>
      </c>
    </row>
    <row r="721" spans="1:14">
      <c r="A721" s="52" t="s">
        <v>1650</v>
      </c>
      <c r="B721" s="52" t="s">
        <v>1651</v>
      </c>
      <c r="C721" s="53">
        <f>1*10^7</f>
        <v>10000000</v>
      </c>
      <c r="D721" s="53" t="s">
        <v>1815</v>
      </c>
      <c r="E721" s="53" t="s">
        <v>1815</v>
      </c>
      <c r="F721" s="53" t="s">
        <v>234</v>
      </c>
      <c r="G721" s="53" t="s">
        <v>234</v>
      </c>
      <c r="H721" s="53" t="s">
        <v>234</v>
      </c>
      <c r="I721" t="str">
        <f>VLOOKUP(B721,CSP!$A$2:$B$795,2,FALSE)</f>
        <v>Np233</v>
      </c>
      <c r="J721" s="52" t="s">
        <v>97</v>
      </c>
      <c r="K721">
        <v>233</v>
      </c>
      <c r="M721" t="str">
        <f t="shared" si="25"/>
        <v>233Np</v>
      </c>
      <c r="N721" t="s">
        <v>1651</v>
      </c>
    </row>
    <row r="722" spans="1:14">
      <c r="A722" s="52" t="s">
        <v>1652</v>
      </c>
      <c r="B722" s="52" t="s">
        <v>1653</v>
      </c>
      <c r="C722" s="53">
        <f>1*10^6</f>
        <v>1000000</v>
      </c>
      <c r="D722" s="53" t="s">
        <v>1815</v>
      </c>
      <c r="E722" s="53" t="s">
        <v>1815</v>
      </c>
      <c r="F722" s="53" t="s">
        <v>234</v>
      </c>
      <c r="G722" s="53" t="s">
        <v>234</v>
      </c>
      <c r="H722" s="53" t="s">
        <v>234</v>
      </c>
      <c r="I722" t="str">
        <f>VLOOKUP(B722,CSP!$A$2:$B$795,2,FALSE)</f>
        <v>Np234</v>
      </c>
      <c r="J722" s="52" t="s">
        <v>97</v>
      </c>
      <c r="K722">
        <v>234</v>
      </c>
      <c r="M722" t="str">
        <f t="shared" si="25"/>
        <v>234Np</v>
      </c>
      <c r="N722" t="s">
        <v>1653</v>
      </c>
    </row>
    <row r="723" spans="1:14">
      <c r="A723" s="52" t="s">
        <v>1654</v>
      </c>
      <c r="B723" s="52" t="s">
        <v>1655</v>
      </c>
      <c r="C723" s="53">
        <f>1*10^7</f>
        <v>10000000</v>
      </c>
      <c r="D723" s="53" t="s">
        <v>1815</v>
      </c>
      <c r="E723" s="53" t="s">
        <v>1815</v>
      </c>
      <c r="F723" s="53">
        <f>1*10^14</f>
        <v>100000000000000</v>
      </c>
      <c r="G723" s="53">
        <f>1*10^15</f>
        <v>1000000000000000</v>
      </c>
      <c r="H723" s="53">
        <f>1*10^17</f>
        <v>1E+17</v>
      </c>
      <c r="I723" t="str">
        <f>VLOOKUP(B723,CSP!$A$2:$B$795,2,FALSE)</f>
        <v>Np235</v>
      </c>
      <c r="J723" s="52" t="s">
        <v>97</v>
      </c>
      <c r="K723">
        <v>235</v>
      </c>
      <c r="M723" t="str">
        <f t="shared" si="25"/>
        <v>235Np</v>
      </c>
      <c r="N723" t="s">
        <v>1655</v>
      </c>
    </row>
    <row r="724" spans="1:14" ht="38.25">
      <c r="A724" s="52" t="s">
        <v>1658</v>
      </c>
      <c r="B724" s="52" t="s">
        <v>1659</v>
      </c>
      <c r="C724" s="53">
        <f>1*10^7</f>
        <v>10000000</v>
      </c>
      <c r="D724" s="53" t="s">
        <v>1815</v>
      </c>
      <c r="E724" s="53" t="s">
        <v>1815</v>
      </c>
      <c r="F724" s="53">
        <f>8*10^11</f>
        <v>800000000000</v>
      </c>
      <c r="G724" s="53">
        <f>8*10^12</f>
        <v>8000000000000</v>
      </c>
      <c r="H724" s="53">
        <f>8*10^14</f>
        <v>800000000000000</v>
      </c>
      <c r="I724" t="str">
        <f>VLOOKUP(B724,CSP!$A$2:$B$795,2,FALSE)</f>
        <v>Np236 (2)</v>
      </c>
      <c r="J724" s="52" t="s">
        <v>97</v>
      </c>
      <c r="K724">
        <v>236</v>
      </c>
      <c r="L724" s="61" t="s">
        <v>164</v>
      </c>
      <c r="M724" t="str">
        <f t="shared" si="25"/>
        <v>236Np (2)</v>
      </c>
      <c r="N724" t="s">
        <v>1659</v>
      </c>
    </row>
    <row r="725" spans="1:14" ht="38.25">
      <c r="A725" s="52" t="s">
        <v>1856</v>
      </c>
      <c r="B725" s="52" t="s">
        <v>1657</v>
      </c>
      <c r="C725" s="53">
        <f>1*10^5</f>
        <v>100000</v>
      </c>
      <c r="D725" s="53" t="s">
        <v>1815</v>
      </c>
      <c r="E725" s="53" t="s">
        <v>1815</v>
      </c>
      <c r="F725" s="53">
        <f>7*10^9</f>
        <v>7000000000</v>
      </c>
      <c r="G725" s="53">
        <f>7*10^10</f>
        <v>70000000000</v>
      </c>
      <c r="H725" s="53">
        <f>7*10^12</f>
        <v>7000000000000</v>
      </c>
      <c r="I725" t="str">
        <f>VLOOKUP(B725,CSP!$A$2:$B$795,2,FALSE)</f>
        <v>Np236 (1)</v>
      </c>
      <c r="J725" s="52" t="s">
        <v>97</v>
      </c>
      <c r="K725">
        <v>236</v>
      </c>
      <c r="L725" s="61" t="s">
        <v>163</v>
      </c>
      <c r="M725" t="str">
        <f t="shared" si="25"/>
        <v>236Np (1)</v>
      </c>
      <c r="N725" t="s">
        <v>1657</v>
      </c>
    </row>
    <row r="726" spans="1:14">
      <c r="A726" s="52" t="s">
        <v>1660</v>
      </c>
      <c r="B726" s="52" t="s">
        <v>1661</v>
      </c>
      <c r="C726" s="53">
        <f>1*10^3</f>
        <v>1000</v>
      </c>
      <c r="D726" s="53">
        <v>1</v>
      </c>
      <c r="E726" s="53">
        <f>1*10^0</f>
        <v>1</v>
      </c>
      <c r="F726" s="53">
        <f>7*10^10</f>
        <v>70000000000</v>
      </c>
      <c r="G726" s="53">
        <f>7*10^11</f>
        <v>700000000000</v>
      </c>
      <c r="H726" s="53">
        <f>7*10^13</f>
        <v>70000000000000</v>
      </c>
      <c r="I726" t="str">
        <f>VLOOKUP(B726,CSP!$A$2:$B$795,2,FALSE)</f>
        <v>Np237</v>
      </c>
      <c r="J726" s="52" t="s">
        <v>97</v>
      </c>
      <c r="K726">
        <v>237</v>
      </c>
      <c r="M726" t="str">
        <f t="shared" si="25"/>
        <v>237Np</v>
      </c>
      <c r="N726" t="s">
        <v>1661</v>
      </c>
    </row>
    <row r="727" spans="1:14">
      <c r="A727" s="52" t="s">
        <v>1662</v>
      </c>
      <c r="B727" s="52" t="s">
        <v>1663</v>
      </c>
      <c r="C727" s="53">
        <f>1*10^6</f>
        <v>1000000</v>
      </c>
      <c r="D727" s="53" t="s">
        <v>1815</v>
      </c>
      <c r="E727" s="53" t="s">
        <v>1815</v>
      </c>
      <c r="F727" s="53" t="s">
        <v>234</v>
      </c>
      <c r="G727" s="53" t="s">
        <v>234</v>
      </c>
      <c r="H727" s="53" t="s">
        <v>234</v>
      </c>
      <c r="I727" t="str">
        <f>VLOOKUP(B727,CSP!$A$2:$B$795,2,FALSE)</f>
        <v>Np238</v>
      </c>
      <c r="J727" s="52" t="s">
        <v>97</v>
      </c>
      <c r="K727">
        <v>238</v>
      </c>
      <c r="M727" t="str">
        <f t="shared" si="25"/>
        <v>238Np</v>
      </c>
      <c r="N727" t="s">
        <v>1663</v>
      </c>
    </row>
    <row r="728" spans="1:14">
      <c r="A728" s="52" t="s">
        <v>1664</v>
      </c>
      <c r="B728" s="52" t="s">
        <v>1665</v>
      </c>
      <c r="C728" s="53">
        <f>1*10^7</f>
        <v>10000000</v>
      </c>
      <c r="D728" s="53">
        <v>100</v>
      </c>
      <c r="E728" s="53">
        <f>1*10^2</f>
        <v>100</v>
      </c>
      <c r="F728" s="53">
        <f>5*10^11</f>
        <v>500000000000</v>
      </c>
      <c r="G728" s="53">
        <f>5*10^12</f>
        <v>5000000000000</v>
      </c>
      <c r="H728" s="53">
        <f>5*10^14</f>
        <v>500000000000000</v>
      </c>
      <c r="I728" t="str">
        <f>VLOOKUP(B728,CSP!$A$2:$B$795,2,FALSE)</f>
        <v>Np239</v>
      </c>
      <c r="J728" s="52" t="s">
        <v>97</v>
      </c>
      <c r="K728">
        <v>239</v>
      </c>
      <c r="M728" t="str">
        <f t="shared" si="25"/>
        <v>239Np</v>
      </c>
      <c r="N728" t="s">
        <v>1665</v>
      </c>
    </row>
    <row r="729" spans="1:14">
      <c r="A729" s="52" t="s">
        <v>1666</v>
      </c>
      <c r="B729" s="52" t="s">
        <v>1667</v>
      </c>
      <c r="C729" s="53">
        <f>1*10^6</f>
        <v>1000000</v>
      </c>
      <c r="D729" s="53">
        <v>10</v>
      </c>
      <c r="E729" s="53">
        <f>1*10^1</f>
        <v>10</v>
      </c>
      <c r="F729" s="53" t="s">
        <v>234</v>
      </c>
      <c r="G729" s="53" t="s">
        <v>234</v>
      </c>
      <c r="H729" s="53" t="s">
        <v>234</v>
      </c>
      <c r="I729" t="str">
        <f>VLOOKUP(B729,CSP!$A$2:$B$795,2,FALSE)</f>
        <v>Np240</v>
      </c>
      <c r="J729" s="52" t="s">
        <v>97</v>
      </c>
      <c r="K729">
        <v>240</v>
      </c>
      <c r="M729" t="str">
        <f t="shared" si="25"/>
        <v>240Np</v>
      </c>
      <c r="N729" t="s">
        <v>1667</v>
      </c>
    </row>
    <row r="730" spans="1:14">
      <c r="A730" s="52" t="s">
        <v>1668</v>
      </c>
      <c r="B730" s="52" t="s">
        <v>1669</v>
      </c>
      <c r="C730" s="53">
        <f>1*10^7</f>
        <v>10000000</v>
      </c>
      <c r="D730" s="53">
        <v>100</v>
      </c>
      <c r="E730" s="53">
        <f>1*10^2</f>
        <v>100</v>
      </c>
      <c r="F730" s="53" t="s">
        <v>234</v>
      </c>
      <c r="G730" s="53" t="s">
        <v>234</v>
      </c>
      <c r="H730" s="53" t="s">
        <v>234</v>
      </c>
      <c r="I730" t="str">
        <f>VLOOKUP(B730,CSP!$A$2:$B$795,2,FALSE)</f>
        <v>Pu234</v>
      </c>
      <c r="J730" s="52" t="s">
        <v>98</v>
      </c>
      <c r="K730">
        <v>234</v>
      </c>
      <c r="M730" t="str">
        <f t="shared" si="25"/>
        <v>234Pu</v>
      </c>
      <c r="N730" t="s">
        <v>1669</v>
      </c>
    </row>
    <row r="731" spans="1:14">
      <c r="A731" s="52" t="s">
        <v>1670</v>
      </c>
      <c r="B731" s="52" t="s">
        <v>1671</v>
      </c>
      <c r="C731" s="53">
        <f>1*10^7</f>
        <v>10000000</v>
      </c>
      <c r="D731" s="53">
        <v>100</v>
      </c>
      <c r="E731" s="53">
        <f>1*10^2</f>
        <v>100</v>
      </c>
      <c r="F731" s="53" t="s">
        <v>234</v>
      </c>
      <c r="G731" s="53" t="s">
        <v>234</v>
      </c>
      <c r="H731" s="53" t="s">
        <v>234</v>
      </c>
      <c r="I731" t="str">
        <f>VLOOKUP(B731,CSP!$A$2:$B$795,2,FALSE)</f>
        <v>Pu235</v>
      </c>
      <c r="J731" s="52" t="s">
        <v>98</v>
      </c>
      <c r="K731">
        <v>235</v>
      </c>
      <c r="M731" t="str">
        <f t="shared" si="25"/>
        <v>235Pu</v>
      </c>
      <c r="N731" t="s">
        <v>1671</v>
      </c>
    </row>
    <row r="732" spans="1:14">
      <c r="A732" s="52" t="s">
        <v>1672</v>
      </c>
      <c r="B732" s="52" t="s">
        <v>1673</v>
      </c>
      <c r="C732" s="53">
        <f>1*10^4</f>
        <v>10000</v>
      </c>
      <c r="D732" s="53">
        <v>1</v>
      </c>
      <c r="E732" s="53">
        <f>1*10^1</f>
        <v>10</v>
      </c>
      <c r="F732" s="53">
        <f>1*10^11</f>
        <v>100000000000</v>
      </c>
      <c r="G732" s="53">
        <f>1*10^12</f>
        <v>1000000000000</v>
      </c>
      <c r="H732" s="53">
        <f>1*10^14</f>
        <v>100000000000000</v>
      </c>
      <c r="I732" t="str">
        <f>VLOOKUP(B732,CSP!$A$2:$B$795,2,FALSE)</f>
        <v>Pu236</v>
      </c>
      <c r="J732" s="52" t="s">
        <v>98</v>
      </c>
      <c r="K732">
        <v>236</v>
      </c>
      <c r="M732" t="str">
        <f t="shared" si="25"/>
        <v>236Pu</v>
      </c>
      <c r="N732" t="s">
        <v>1673</v>
      </c>
    </row>
    <row r="733" spans="1:14">
      <c r="A733" s="52" t="s">
        <v>1674</v>
      </c>
      <c r="B733" s="52" t="s">
        <v>1675</v>
      </c>
      <c r="C733" s="53">
        <f>1*10^7</f>
        <v>10000000</v>
      </c>
      <c r="D733" s="53">
        <v>100</v>
      </c>
      <c r="E733" s="53">
        <f>1*10^3</f>
        <v>1000</v>
      </c>
      <c r="F733" s="53">
        <f>2*10^12</f>
        <v>2000000000000</v>
      </c>
      <c r="G733" s="53">
        <f>2*10^13</f>
        <v>20000000000000</v>
      </c>
      <c r="H733" s="53">
        <f>2*10^15</f>
        <v>2000000000000000</v>
      </c>
      <c r="I733" t="str">
        <f>VLOOKUP(B733,CSP!$A$2:$B$795,2,FALSE)</f>
        <v>Pu237</v>
      </c>
      <c r="J733" s="52" t="s">
        <v>98</v>
      </c>
      <c r="K733">
        <v>237</v>
      </c>
      <c r="M733" t="str">
        <f t="shared" si="25"/>
        <v>237Pu</v>
      </c>
      <c r="N733" t="s">
        <v>1675</v>
      </c>
    </row>
    <row r="734" spans="1:14">
      <c r="A734" s="52" t="s">
        <v>1676</v>
      </c>
      <c r="B734" s="52" t="s">
        <v>1677</v>
      </c>
      <c r="C734" s="53">
        <f>1*10^4</f>
        <v>10000</v>
      </c>
      <c r="D734" s="53">
        <v>0.1</v>
      </c>
      <c r="E734" s="53">
        <f>1*10^0</f>
        <v>1</v>
      </c>
      <c r="F734" s="53">
        <f>6*10^10</f>
        <v>60000000000</v>
      </c>
      <c r="G734" s="53">
        <f>6*10^11</f>
        <v>600000000000</v>
      </c>
      <c r="H734" s="53">
        <f>6*10^13</f>
        <v>60000000000000</v>
      </c>
      <c r="I734" t="str">
        <f>VLOOKUP(B734,CSP!$A$2:$B$795,2,FALSE)</f>
        <v>Pu238</v>
      </c>
      <c r="J734" s="52" t="s">
        <v>98</v>
      </c>
      <c r="K734">
        <v>238</v>
      </c>
      <c r="M734" t="str">
        <f t="shared" si="25"/>
        <v>238Pu</v>
      </c>
      <c r="N734" t="s">
        <v>1677</v>
      </c>
    </row>
    <row r="735" spans="1:14">
      <c r="A735" s="52" t="s">
        <v>1678</v>
      </c>
      <c r="B735" s="52" t="s">
        <v>1679</v>
      </c>
      <c r="C735" s="53">
        <f>1*10^4</f>
        <v>10000</v>
      </c>
      <c r="D735" s="53">
        <v>0.1</v>
      </c>
      <c r="E735" s="53">
        <f>1*10^0</f>
        <v>1</v>
      </c>
      <c r="F735" s="53">
        <f>6*10^10</f>
        <v>60000000000</v>
      </c>
      <c r="G735" s="53">
        <f>6*10^11</f>
        <v>600000000000</v>
      </c>
      <c r="H735" s="53">
        <f>6*10^13</f>
        <v>60000000000000</v>
      </c>
      <c r="I735" t="str">
        <f>VLOOKUP(B735,CSP!$A$2:$B$795,2,FALSE)</f>
        <v>Pu239</v>
      </c>
      <c r="J735" s="52" t="s">
        <v>98</v>
      </c>
      <c r="K735">
        <v>239</v>
      </c>
      <c r="M735" t="str">
        <f t="shared" si="25"/>
        <v>239Pu</v>
      </c>
      <c r="N735" t="s">
        <v>1679</v>
      </c>
    </row>
    <row r="736" spans="1:14">
      <c r="A736" s="52" t="s">
        <v>1857</v>
      </c>
      <c r="B736" s="52" t="s">
        <v>1864</v>
      </c>
      <c r="C736" s="53" t="s">
        <v>1815</v>
      </c>
      <c r="D736" s="53" t="s">
        <v>1815</v>
      </c>
      <c r="E736" s="53" t="s">
        <v>1815</v>
      </c>
      <c r="F736" s="53">
        <f>6*10^10</f>
        <v>60000000000</v>
      </c>
      <c r="G736" s="53">
        <f>6*10^11</f>
        <v>600000000000</v>
      </c>
      <c r="H736" s="53">
        <f>6*10^13</f>
        <v>60000000000000</v>
      </c>
      <c r="I736" t="e">
        <f>VLOOKUP(B736,CSP!$A$2:$B$795,2,FALSE)</f>
        <v>#N/A</v>
      </c>
      <c r="J736" s="52" t="s">
        <v>98</v>
      </c>
      <c r="K736">
        <v>239</v>
      </c>
      <c r="L736" t="s">
        <v>8</v>
      </c>
      <c r="M736" t="str">
        <f t="shared" si="25"/>
        <v>239Pu Be</v>
      </c>
      <c r="N736" t="s">
        <v>1864</v>
      </c>
    </row>
    <row r="737" spans="1:14">
      <c r="A737" s="52" t="s">
        <v>1680</v>
      </c>
      <c r="B737" s="52" t="s">
        <v>1681</v>
      </c>
      <c r="C737" s="53">
        <f>1*10^3</f>
        <v>1000</v>
      </c>
      <c r="D737" s="53">
        <v>0.1</v>
      </c>
      <c r="E737" s="53">
        <f>1*10^0</f>
        <v>1</v>
      </c>
      <c r="F737" s="53">
        <f>6*10^10</f>
        <v>60000000000</v>
      </c>
      <c r="G737" s="53">
        <f>6*10^11</f>
        <v>600000000000</v>
      </c>
      <c r="H737" s="53">
        <f>6*10^13</f>
        <v>60000000000000</v>
      </c>
      <c r="I737" t="str">
        <f>VLOOKUP(B737,CSP!$A$2:$B$795,2,FALSE)</f>
        <v>Pu240</v>
      </c>
      <c r="J737" s="52" t="s">
        <v>98</v>
      </c>
      <c r="K737">
        <v>240</v>
      </c>
      <c r="M737" t="str">
        <f t="shared" si="25"/>
        <v>240Pu</v>
      </c>
      <c r="N737" t="s">
        <v>1681</v>
      </c>
    </row>
    <row r="738" spans="1:14">
      <c r="A738" s="52" t="s">
        <v>1682</v>
      </c>
      <c r="B738" s="52" t="s">
        <v>1683</v>
      </c>
      <c r="C738" s="53">
        <f>1*10^5</f>
        <v>100000</v>
      </c>
      <c r="D738" s="53">
        <v>10</v>
      </c>
      <c r="E738" s="53">
        <f>1*10^2</f>
        <v>100</v>
      </c>
      <c r="F738" s="53">
        <f>3*10^12</f>
        <v>3000000000000</v>
      </c>
      <c r="G738" s="53">
        <f>3*10^13</f>
        <v>30000000000000</v>
      </c>
      <c r="H738" s="53">
        <f>3*10^15</f>
        <v>3000000000000000</v>
      </c>
      <c r="I738" t="str">
        <f>VLOOKUP(B738,CSP!$A$2:$B$795,2,FALSE)</f>
        <v>Pu241</v>
      </c>
      <c r="J738" s="52" t="s">
        <v>98</v>
      </c>
      <c r="K738">
        <v>241</v>
      </c>
      <c r="M738" t="str">
        <f t="shared" si="25"/>
        <v>241Pu</v>
      </c>
      <c r="N738" t="s">
        <v>1683</v>
      </c>
    </row>
    <row r="739" spans="1:14">
      <c r="A739" s="52" t="s">
        <v>1684</v>
      </c>
      <c r="B739" s="52" t="s">
        <v>1685</v>
      </c>
      <c r="C739" s="53">
        <f>1*10^4</f>
        <v>10000</v>
      </c>
      <c r="D739" s="53">
        <v>0.1</v>
      </c>
      <c r="E739" s="53">
        <f>1*10^0</f>
        <v>1</v>
      </c>
      <c r="F739" s="53">
        <f>7*10^10</f>
        <v>70000000000</v>
      </c>
      <c r="G739" s="53">
        <f>7*10^11</f>
        <v>700000000000</v>
      </c>
      <c r="H739" s="53">
        <f>7*10^13</f>
        <v>70000000000000</v>
      </c>
      <c r="I739" t="str">
        <f>VLOOKUP(B739,CSP!$A$2:$B$795,2,FALSE)</f>
        <v>Pu242</v>
      </c>
      <c r="J739" s="52" t="s">
        <v>98</v>
      </c>
      <c r="K739">
        <v>242</v>
      </c>
      <c r="M739" t="str">
        <f t="shared" si="25"/>
        <v>242Pu</v>
      </c>
      <c r="N739" t="s">
        <v>1685</v>
      </c>
    </row>
    <row r="740" spans="1:14">
      <c r="A740" s="52" t="s">
        <v>1686</v>
      </c>
      <c r="B740" s="52" t="s">
        <v>1687</v>
      </c>
      <c r="C740" s="53">
        <f>1*10^7</f>
        <v>10000000</v>
      </c>
      <c r="D740" s="53">
        <v>1000</v>
      </c>
      <c r="E740" s="53">
        <f>1*10^3</f>
        <v>1000</v>
      </c>
      <c r="F740" s="53" t="s">
        <v>234</v>
      </c>
      <c r="G740" s="53" t="s">
        <v>234</v>
      </c>
      <c r="H740" s="53" t="s">
        <v>234</v>
      </c>
      <c r="I740" t="str">
        <f>VLOOKUP(B740,CSP!$A$2:$B$795,2,FALSE)</f>
        <v>Pu243</v>
      </c>
      <c r="J740" s="52" t="s">
        <v>98</v>
      </c>
      <c r="K740">
        <v>243</v>
      </c>
      <c r="M740" t="str">
        <f t="shared" si="25"/>
        <v>243Pu</v>
      </c>
      <c r="N740" t="s">
        <v>1687</v>
      </c>
    </row>
    <row r="741" spans="1:14">
      <c r="A741" s="52" t="s">
        <v>1688</v>
      </c>
      <c r="B741" s="52" t="s">
        <v>1689</v>
      </c>
      <c r="C741" s="53">
        <f>1*10^4</f>
        <v>10000</v>
      </c>
      <c r="D741" s="53">
        <v>0.1</v>
      </c>
      <c r="E741" s="53">
        <f>1*10^0</f>
        <v>1</v>
      </c>
      <c r="F741" s="53">
        <f>3*10^8</f>
        <v>300000000</v>
      </c>
      <c r="G741" s="53">
        <f>3*10^9</f>
        <v>3000000000</v>
      </c>
      <c r="H741" s="53">
        <f>3*10^11</f>
        <v>300000000000</v>
      </c>
      <c r="I741" t="str">
        <f>VLOOKUP(B741,CSP!$A$2:$B$795,2,FALSE)</f>
        <v>Pu244</v>
      </c>
      <c r="J741" s="52" t="s">
        <v>98</v>
      </c>
      <c r="K741">
        <v>244</v>
      </c>
      <c r="M741" t="str">
        <f t="shared" si="25"/>
        <v>244Pu</v>
      </c>
      <c r="N741" t="s">
        <v>1689</v>
      </c>
    </row>
    <row r="742" spans="1:14">
      <c r="A742" s="52" t="s">
        <v>1690</v>
      </c>
      <c r="B742" s="52" t="s">
        <v>1691</v>
      </c>
      <c r="C742" s="53">
        <f>1*10^6</f>
        <v>1000000</v>
      </c>
      <c r="D742" s="53" t="s">
        <v>1815</v>
      </c>
      <c r="E742" s="53" t="s">
        <v>1815</v>
      </c>
      <c r="F742" s="53" t="s">
        <v>234</v>
      </c>
      <c r="G742" s="53" t="s">
        <v>234</v>
      </c>
      <c r="H742" s="53" t="s">
        <v>234</v>
      </c>
      <c r="I742" t="str">
        <f>VLOOKUP(B742,CSP!$A$2:$B$795,2,FALSE)</f>
        <v>Pu245</v>
      </c>
      <c r="J742" s="52" t="s">
        <v>98</v>
      </c>
      <c r="K742">
        <v>245</v>
      </c>
      <c r="M742" t="str">
        <f t="shared" si="25"/>
        <v>245Pu</v>
      </c>
      <c r="N742" t="s">
        <v>1691</v>
      </c>
    </row>
    <row r="743" spans="1:14">
      <c r="A743" s="52" t="s">
        <v>1692</v>
      </c>
      <c r="B743" s="52" t="s">
        <v>1693</v>
      </c>
      <c r="C743" s="53">
        <f>1*10^6</f>
        <v>1000000</v>
      </c>
      <c r="D743" s="53" t="s">
        <v>1815</v>
      </c>
      <c r="E743" s="53" t="s">
        <v>1815</v>
      </c>
      <c r="F743" s="53" t="s">
        <v>234</v>
      </c>
      <c r="G743" s="53" t="s">
        <v>234</v>
      </c>
      <c r="H743" s="53" t="s">
        <v>234</v>
      </c>
      <c r="I743" t="str">
        <f>VLOOKUP(B743,CSP!$A$2:$B$795,2,FALSE)</f>
        <v>Pu246</v>
      </c>
      <c r="J743" s="52" t="s">
        <v>98</v>
      </c>
      <c r="K743">
        <v>246</v>
      </c>
      <c r="M743" t="str">
        <f t="shared" si="25"/>
        <v>246Pu</v>
      </c>
      <c r="N743" t="s">
        <v>1693</v>
      </c>
    </row>
    <row r="744" spans="1:14">
      <c r="A744" s="52" t="s">
        <v>1694</v>
      </c>
      <c r="B744" s="52" t="s">
        <v>1695</v>
      </c>
      <c r="C744" s="53">
        <f>1*10^6</f>
        <v>1000000</v>
      </c>
      <c r="D744" s="53" t="s">
        <v>1815</v>
      </c>
      <c r="E744" s="53" t="s">
        <v>1815</v>
      </c>
      <c r="F744" s="53" t="s">
        <v>234</v>
      </c>
      <c r="G744" s="53" t="s">
        <v>234</v>
      </c>
      <c r="H744" s="53" t="s">
        <v>234</v>
      </c>
      <c r="I744" t="str">
        <f>VLOOKUP(B744,CSP!$A$2:$B$795,2,FALSE)</f>
        <v>Am237</v>
      </c>
      <c r="J744" s="52" t="s">
        <v>99</v>
      </c>
      <c r="K744">
        <v>237</v>
      </c>
      <c r="M744" t="str">
        <f t="shared" si="25"/>
        <v>237Am</v>
      </c>
      <c r="N744" t="s">
        <v>1695</v>
      </c>
    </row>
    <row r="745" spans="1:14">
      <c r="A745" s="52" t="s">
        <v>1696</v>
      </c>
      <c r="B745" s="52" t="s">
        <v>1697</v>
      </c>
      <c r="C745" s="53">
        <f>1*10^6</f>
        <v>1000000</v>
      </c>
      <c r="D745" s="53" t="s">
        <v>1815</v>
      </c>
      <c r="E745" s="53" t="s">
        <v>1815</v>
      </c>
      <c r="F745" s="53" t="s">
        <v>234</v>
      </c>
      <c r="G745" s="53" t="s">
        <v>234</v>
      </c>
      <c r="H745" s="53" t="s">
        <v>234</v>
      </c>
      <c r="I745" t="str">
        <f>VLOOKUP(B745,CSP!$A$2:$B$795,2,FALSE)</f>
        <v>Am238</v>
      </c>
      <c r="J745" s="52" t="s">
        <v>99</v>
      </c>
      <c r="K745">
        <v>238</v>
      </c>
      <c r="M745" t="str">
        <f t="shared" si="25"/>
        <v>238Am</v>
      </c>
      <c r="N745" t="s">
        <v>1697</v>
      </c>
    </row>
    <row r="746" spans="1:14">
      <c r="A746" s="52" t="s">
        <v>1698</v>
      </c>
      <c r="B746" s="52" t="s">
        <v>1699</v>
      </c>
      <c r="C746" s="53">
        <f>1*10^6</f>
        <v>1000000</v>
      </c>
      <c r="D746" s="53" t="s">
        <v>1815</v>
      </c>
      <c r="E746" s="53" t="s">
        <v>1815</v>
      </c>
      <c r="F746" s="53" t="s">
        <v>234</v>
      </c>
      <c r="G746" s="53" t="s">
        <v>234</v>
      </c>
      <c r="H746" s="53" t="s">
        <v>234</v>
      </c>
      <c r="I746" t="str">
        <f>VLOOKUP(B746,CSP!$A$2:$B$795,2,FALSE)</f>
        <v>Am239</v>
      </c>
      <c r="J746" s="52" t="s">
        <v>99</v>
      </c>
      <c r="K746">
        <v>239</v>
      </c>
      <c r="M746" t="str">
        <f t="shared" si="25"/>
        <v>239Am</v>
      </c>
      <c r="N746" t="s">
        <v>1699</v>
      </c>
    </row>
    <row r="747" spans="1:14">
      <c r="A747" s="52" t="s">
        <v>1858</v>
      </c>
      <c r="B747" s="52" t="s">
        <v>1865</v>
      </c>
      <c r="C747" s="53" t="s">
        <v>1815</v>
      </c>
      <c r="D747" s="53" t="s">
        <v>1815</v>
      </c>
      <c r="E747" s="53" t="s">
        <v>1815</v>
      </c>
      <c r="F747" s="53">
        <f>6*10^10</f>
        <v>60000000000</v>
      </c>
      <c r="G747" s="53">
        <f>6*10^11</f>
        <v>600000000000</v>
      </c>
      <c r="H747" s="53">
        <f>6*10^13</f>
        <v>60000000000000</v>
      </c>
      <c r="I747" t="e">
        <f>VLOOKUP(B747,CSP!$A$2:$B$795,2,FALSE)</f>
        <v>#N/A</v>
      </c>
      <c r="J747" s="52" t="s">
        <v>99</v>
      </c>
      <c r="K747">
        <v>239</v>
      </c>
      <c r="L747" t="s">
        <v>8</v>
      </c>
      <c r="M747" t="str">
        <f t="shared" si="25"/>
        <v>239Am Be</v>
      </c>
      <c r="N747" t="s">
        <v>1865</v>
      </c>
    </row>
    <row r="748" spans="1:14">
      <c r="A748" s="52" t="s">
        <v>1700</v>
      </c>
      <c r="B748" s="52" t="s">
        <v>1701</v>
      </c>
      <c r="C748" s="53">
        <f>1*10^6</f>
        <v>1000000</v>
      </c>
      <c r="D748" s="53" t="s">
        <v>1815</v>
      </c>
      <c r="E748" s="53" t="s">
        <v>1815</v>
      </c>
      <c r="F748" s="53" t="s">
        <v>234</v>
      </c>
      <c r="G748" s="53" t="s">
        <v>234</v>
      </c>
      <c r="H748" s="53" t="s">
        <v>234</v>
      </c>
      <c r="I748" t="str">
        <f>VLOOKUP(B748,CSP!$A$2:$B$795,2,FALSE)</f>
        <v>Am240</v>
      </c>
      <c r="J748" s="52" t="s">
        <v>99</v>
      </c>
      <c r="K748">
        <v>240</v>
      </c>
      <c r="M748" t="str">
        <f t="shared" si="25"/>
        <v>240Am</v>
      </c>
      <c r="N748" t="s">
        <v>1701</v>
      </c>
    </row>
    <row r="749" spans="1:14">
      <c r="A749" s="52" t="s">
        <v>1702</v>
      </c>
      <c r="B749" s="52" t="s">
        <v>1703</v>
      </c>
      <c r="C749" s="53">
        <f>1*10^4</f>
        <v>10000</v>
      </c>
      <c r="D749" s="53">
        <v>0.1</v>
      </c>
      <c r="E749" s="53">
        <f>1*10^0</f>
        <v>1</v>
      </c>
      <c r="F749" s="53">
        <f>6*10^10</f>
        <v>60000000000</v>
      </c>
      <c r="G749" s="53">
        <f>6*10^11</f>
        <v>600000000000</v>
      </c>
      <c r="H749" s="53">
        <f>6*10^13</f>
        <v>60000000000000</v>
      </c>
      <c r="I749" t="str">
        <f>VLOOKUP(B749,CSP!$A$2:$B$795,2,FALSE)</f>
        <v>Am241</v>
      </c>
      <c r="J749" s="52" t="s">
        <v>99</v>
      </c>
      <c r="K749">
        <v>241</v>
      </c>
      <c r="M749" t="str">
        <f t="shared" si="25"/>
        <v>241Am</v>
      </c>
      <c r="N749" t="s">
        <v>1703</v>
      </c>
    </row>
    <row r="750" spans="1:14">
      <c r="A750" s="52" t="s">
        <v>1859</v>
      </c>
      <c r="B750" s="52" t="s">
        <v>1866</v>
      </c>
      <c r="C750" s="53" t="s">
        <v>1815</v>
      </c>
      <c r="D750" s="53" t="s">
        <v>1815</v>
      </c>
      <c r="E750" s="53" t="s">
        <v>1815</v>
      </c>
      <c r="F750" s="53">
        <f>6*10^10</f>
        <v>60000000000</v>
      </c>
      <c r="G750" s="53">
        <f>6*10^11</f>
        <v>600000000000</v>
      </c>
      <c r="H750" s="53">
        <f>6*10^13</f>
        <v>60000000000000</v>
      </c>
      <c r="I750" t="e">
        <f>VLOOKUP(B750,CSP!$A$2:$B$795,2,FALSE)</f>
        <v>#N/A</v>
      </c>
      <c r="J750" s="52" t="s">
        <v>99</v>
      </c>
      <c r="K750">
        <v>241</v>
      </c>
      <c r="L750" t="s">
        <v>8</v>
      </c>
      <c r="M750" t="str">
        <f t="shared" si="25"/>
        <v>241Am Be</v>
      </c>
      <c r="N750" t="s">
        <v>1866</v>
      </c>
    </row>
    <row r="751" spans="1:14">
      <c r="A751" s="52" t="s">
        <v>1704</v>
      </c>
      <c r="B751" s="52" t="s">
        <v>1705</v>
      </c>
      <c r="C751" s="53">
        <f>1*10^6</f>
        <v>1000000</v>
      </c>
      <c r="D751" s="53">
        <v>1000</v>
      </c>
      <c r="E751" s="53">
        <f>1*10^3</f>
        <v>1000</v>
      </c>
      <c r="F751" s="53" t="s">
        <v>234</v>
      </c>
      <c r="G751" s="53" t="s">
        <v>234</v>
      </c>
      <c r="H751" s="53" t="s">
        <v>234</v>
      </c>
      <c r="I751" t="str">
        <f>VLOOKUP(B751,CSP!$A$2:$B$795,2,FALSE)</f>
        <v>Am242</v>
      </c>
      <c r="J751" s="52" t="s">
        <v>99</v>
      </c>
      <c r="K751">
        <v>242</v>
      </c>
      <c r="M751" t="str">
        <f t="shared" si="25"/>
        <v>242Am</v>
      </c>
      <c r="N751" t="s">
        <v>1705</v>
      </c>
    </row>
    <row r="752" spans="1:14">
      <c r="A752" s="52" t="s">
        <v>1706</v>
      </c>
      <c r="B752" s="52" t="s">
        <v>1707</v>
      </c>
      <c r="C752" s="53">
        <f>1*10^4</f>
        <v>10000</v>
      </c>
      <c r="D752" s="53">
        <v>0.1</v>
      </c>
      <c r="E752" s="53">
        <f>1*10^0</f>
        <v>1</v>
      </c>
      <c r="F752" s="53">
        <f>3*10^11</f>
        <v>300000000000</v>
      </c>
      <c r="G752" s="53">
        <f>3*10^12</f>
        <v>3000000000000</v>
      </c>
      <c r="H752" s="53">
        <f>3*10^14</f>
        <v>300000000000000</v>
      </c>
      <c r="I752" t="str">
        <f>VLOOKUP(B752,CSP!$A$2:$B$795,2,FALSE)</f>
        <v>Am242 m</v>
      </c>
      <c r="J752" s="52" t="s">
        <v>99</v>
      </c>
      <c r="K752">
        <v>242</v>
      </c>
      <c r="L752" t="s">
        <v>156</v>
      </c>
      <c r="M752" t="str">
        <f t="shared" si="25"/>
        <v>242Am m</v>
      </c>
      <c r="N752" t="s">
        <v>1707</v>
      </c>
    </row>
    <row r="753" spans="1:14">
      <c r="A753" s="52" t="s">
        <v>1708</v>
      </c>
      <c r="B753" s="52" t="s">
        <v>1709</v>
      </c>
      <c r="C753" s="53">
        <f>1*10^3</f>
        <v>1000</v>
      </c>
      <c r="D753" s="53">
        <v>0.1</v>
      </c>
      <c r="E753" s="53">
        <f>1*10^0</f>
        <v>1</v>
      </c>
      <c r="F753" s="53">
        <f>2*10^11</f>
        <v>200000000000</v>
      </c>
      <c r="G753" s="53">
        <f>2*10^12</f>
        <v>2000000000000</v>
      </c>
      <c r="H753" s="53">
        <f>2*10^14</f>
        <v>200000000000000</v>
      </c>
      <c r="I753" t="str">
        <f>VLOOKUP(B753,CSP!$A$2:$B$795,2,FALSE)</f>
        <v>Am243</v>
      </c>
      <c r="J753" s="52" t="s">
        <v>99</v>
      </c>
      <c r="K753">
        <v>243</v>
      </c>
      <c r="M753" t="str">
        <f t="shared" si="25"/>
        <v>243Am</v>
      </c>
      <c r="N753" t="s">
        <v>1709</v>
      </c>
    </row>
    <row r="754" spans="1:14">
      <c r="A754" s="52" t="s">
        <v>1710</v>
      </c>
      <c r="B754" s="52" t="s">
        <v>1711</v>
      </c>
      <c r="C754" s="53">
        <f>1*10^6</f>
        <v>1000000</v>
      </c>
      <c r="D754" s="53" t="s">
        <v>1815</v>
      </c>
      <c r="E754" s="53" t="s">
        <v>1815</v>
      </c>
      <c r="F754" s="53">
        <f>9*10^10</f>
        <v>90000000000</v>
      </c>
      <c r="G754" s="53">
        <f>9*10^11</f>
        <v>900000000000</v>
      </c>
      <c r="H754" s="53">
        <f>9*10^13</f>
        <v>90000000000000</v>
      </c>
      <c r="I754" t="str">
        <f>VLOOKUP(B754,CSP!$A$2:$B$795,2,FALSE)</f>
        <v>Am244</v>
      </c>
      <c r="J754" s="52" t="s">
        <v>99</v>
      </c>
      <c r="K754">
        <v>244</v>
      </c>
      <c r="M754" t="str">
        <f t="shared" si="25"/>
        <v>244Am</v>
      </c>
      <c r="N754" t="s">
        <v>1711</v>
      </c>
    </row>
    <row r="755" spans="1:14">
      <c r="A755" s="52" t="s">
        <v>1712</v>
      </c>
      <c r="B755" s="52" t="s">
        <v>1713</v>
      </c>
      <c r="C755" s="53">
        <f>1*10^7</f>
        <v>10000000</v>
      </c>
      <c r="D755" s="53" t="s">
        <v>1815</v>
      </c>
      <c r="E755" s="53" t="s">
        <v>1815</v>
      </c>
      <c r="F755" s="53" t="s">
        <v>234</v>
      </c>
      <c r="G755" s="53" t="s">
        <v>234</v>
      </c>
      <c r="H755" s="53" t="s">
        <v>234</v>
      </c>
      <c r="I755" t="str">
        <f>VLOOKUP(B755,CSP!$A$2:$B$795,2,FALSE)</f>
        <v>Am244 m</v>
      </c>
      <c r="J755" s="52" t="s">
        <v>99</v>
      </c>
      <c r="K755">
        <v>244</v>
      </c>
      <c r="L755" t="s">
        <v>156</v>
      </c>
      <c r="M755" t="str">
        <f t="shared" si="25"/>
        <v>244Am m</v>
      </c>
      <c r="N755" t="s">
        <v>1713</v>
      </c>
    </row>
    <row r="756" spans="1:14">
      <c r="A756" s="52" t="s">
        <v>1714</v>
      </c>
      <c r="B756" s="52" t="s">
        <v>1715</v>
      </c>
      <c r="C756" s="53">
        <f>1*10^6</f>
        <v>1000000</v>
      </c>
      <c r="D756" s="53" t="s">
        <v>1815</v>
      </c>
      <c r="E756" s="53" t="s">
        <v>1815</v>
      </c>
      <c r="F756" s="53" t="s">
        <v>234</v>
      </c>
      <c r="G756" s="53" t="s">
        <v>234</v>
      </c>
      <c r="H756" s="53" t="s">
        <v>234</v>
      </c>
      <c r="I756" t="str">
        <f>VLOOKUP(B756,CSP!$A$2:$B$795,2,FALSE)</f>
        <v>Am245</v>
      </c>
      <c r="J756" s="52" t="s">
        <v>99</v>
      </c>
      <c r="K756">
        <v>245</v>
      </c>
      <c r="M756" t="str">
        <f t="shared" si="25"/>
        <v>245Am</v>
      </c>
      <c r="N756" t="s">
        <v>1715</v>
      </c>
    </row>
    <row r="757" spans="1:14">
      <c r="A757" s="52" t="s">
        <v>1716</v>
      </c>
      <c r="B757" s="52" t="s">
        <v>1717</v>
      </c>
      <c r="C757" s="53">
        <f>1*10^5</f>
        <v>100000</v>
      </c>
      <c r="D757" s="53" t="s">
        <v>1815</v>
      </c>
      <c r="E757" s="53" t="s">
        <v>1815</v>
      </c>
      <c r="F757" s="53" t="s">
        <v>234</v>
      </c>
      <c r="G757" s="53" t="s">
        <v>234</v>
      </c>
      <c r="H757" s="53" t="s">
        <v>234</v>
      </c>
      <c r="I757" t="str">
        <f>VLOOKUP(B757,CSP!$A$2:$B$795,2,FALSE)</f>
        <v>Am246</v>
      </c>
      <c r="J757" s="52" t="s">
        <v>99</v>
      </c>
      <c r="K757">
        <v>246</v>
      </c>
      <c r="M757" t="str">
        <f t="shared" si="25"/>
        <v>246Am</v>
      </c>
      <c r="N757" t="s">
        <v>1717</v>
      </c>
    </row>
    <row r="758" spans="1:14">
      <c r="A758" s="52" t="s">
        <v>1718</v>
      </c>
      <c r="B758" s="52" t="s">
        <v>1719</v>
      </c>
      <c r="C758" s="53">
        <f>1*10^6</f>
        <v>1000000</v>
      </c>
      <c r="D758" s="53" t="s">
        <v>1815</v>
      </c>
      <c r="E758" s="53" t="s">
        <v>1815</v>
      </c>
      <c r="F758" s="53" t="s">
        <v>234</v>
      </c>
      <c r="G758" s="53" t="s">
        <v>234</v>
      </c>
      <c r="H758" s="53" t="s">
        <v>234</v>
      </c>
      <c r="I758" t="str">
        <f>VLOOKUP(B758,CSP!$A$2:$B$795,2,FALSE)</f>
        <v>Am246 m</v>
      </c>
      <c r="J758" s="52" t="s">
        <v>99</v>
      </c>
      <c r="K758">
        <v>246</v>
      </c>
      <c r="L758" t="s">
        <v>156</v>
      </c>
      <c r="M758" t="str">
        <f t="shared" si="25"/>
        <v>246Am m</v>
      </c>
      <c r="N758" t="s">
        <v>1719</v>
      </c>
    </row>
    <row r="759" spans="1:14">
      <c r="A759" s="52" t="s">
        <v>1720</v>
      </c>
      <c r="B759" s="52" t="s">
        <v>1721</v>
      </c>
      <c r="C759" s="53">
        <f>1*10^7</f>
        <v>10000000</v>
      </c>
      <c r="D759" s="53" t="s">
        <v>1815</v>
      </c>
      <c r="E759" s="53" t="s">
        <v>1815</v>
      </c>
      <c r="F759" s="53" t="s">
        <v>234</v>
      </c>
      <c r="G759" s="53" t="s">
        <v>234</v>
      </c>
      <c r="H759" s="53" t="s">
        <v>234</v>
      </c>
      <c r="I759" t="str">
        <f>VLOOKUP(B759,CSP!$A$2:$B$795,2,FALSE)</f>
        <v>Cm238</v>
      </c>
      <c r="J759" s="52" t="s">
        <v>100</v>
      </c>
      <c r="K759">
        <v>238</v>
      </c>
      <c r="M759" t="str">
        <f t="shared" si="25"/>
        <v>238Cm</v>
      </c>
      <c r="N759" t="s">
        <v>1721</v>
      </c>
    </row>
    <row r="760" spans="1:14">
      <c r="A760" s="52" t="s">
        <v>1722</v>
      </c>
      <c r="B760" s="52" t="s">
        <v>1723</v>
      </c>
      <c r="C760" s="53">
        <f>1*10^5</f>
        <v>100000</v>
      </c>
      <c r="D760" s="53" t="s">
        <v>1815</v>
      </c>
      <c r="E760" s="53" t="s">
        <v>1815</v>
      </c>
      <c r="F760" s="53">
        <f>3*10^11</f>
        <v>300000000000</v>
      </c>
      <c r="G760" s="53">
        <f>3*10^12</f>
        <v>3000000000000</v>
      </c>
      <c r="H760" s="53">
        <f>3*10^14</f>
        <v>300000000000000</v>
      </c>
      <c r="I760" t="str">
        <f>VLOOKUP(B760,CSP!$A$2:$B$795,2,FALSE)</f>
        <v>Cm240</v>
      </c>
      <c r="J760" s="52" t="s">
        <v>100</v>
      </c>
      <c r="K760">
        <v>240</v>
      </c>
      <c r="M760" t="str">
        <f t="shared" si="25"/>
        <v>240Cm</v>
      </c>
      <c r="N760" t="s">
        <v>1723</v>
      </c>
    </row>
    <row r="761" spans="1:14">
      <c r="A761" s="52" t="s">
        <v>1724</v>
      </c>
      <c r="B761" s="52" t="s">
        <v>1725</v>
      </c>
      <c r="C761" s="53">
        <f>1*10^6</f>
        <v>1000000</v>
      </c>
      <c r="D761" s="53" t="s">
        <v>1815</v>
      </c>
      <c r="E761" s="53" t="s">
        <v>1815</v>
      </c>
      <c r="F761" s="53">
        <f>1*10^11</f>
        <v>100000000000</v>
      </c>
      <c r="G761" s="53">
        <f>1*10^12</f>
        <v>1000000000000</v>
      </c>
      <c r="H761" s="53">
        <f>1*10^14</f>
        <v>100000000000000</v>
      </c>
      <c r="I761" t="str">
        <f>VLOOKUP(B761,CSP!$A$2:$B$795,2,FALSE)</f>
        <v>Cm241</v>
      </c>
      <c r="J761" s="52" t="s">
        <v>100</v>
      </c>
      <c r="K761">
        <v>241</v>
      </c>
      <c r="M761" t="str">
        <f t="shared" si="25"/>
        <v>241Cm</v>
      </c>
      <c r="N761" t="s">
        <v>1725</v>
      </c>
    </row>
    <row r="762" spans="1:14">
      <c r="A762" s="52" t="s">
        <v>1726</v>
      </c>
      <c r="B762" s="52" t="s">
        <v>1727</v>
      </c>
      <c r="C762" s="53">
        <f>1*10^5</f>
        <v>100000</v>
      </c>
      <c r="D762" s="53">
        <v>10</v>
      </c>
      <c r="E762" s="53">
        <f>1*10^2</f>
        <v>100</v>
      </c>
      <c r="F762" s="53">
        <f>4*10^10</f>
        <v>40000000000</v>
      </c>
      <c r="G762" s="53">
        <f>4*10^11</f>
        <v>400000000000</v>
      </c>
      <c r="H762" s="53">
        <f>4*10^13</f>
        <v>40000000000000</v>
      </c>
      <c r="I762" t="str">
        <f>VLOOKUP(B762,CSP!$A$2:$B$795,2,FALSE)</f>
        <v>Cm242</v>
      </c>
      <c r="J762" s="52" t="s">
        <v>100</v>
      </c>
      <c r="K762">
        <v>242</v>
      </c>
      <c r="M762" t="str">
        <f t="shared" si="25"/>
        <v>242Cm</v>
      </c>
      <c r="N762" t="s">
        <v>1727</v>
      </c>
    </row>
    <row r="763" spans="1:14">
      <c r="A763" s="52" t="s">
        <v>1728</v>
      </c>
      <c r="B763" s="52" t="s">
        <v>1729</v>
      </c>
      <c r="C763" s="53">
        <f>1*10^4</f>
        <v>10000</v>
      </c>
      <c r="D763" s="53">
        <v>1</v>
      </c>
      <c r="E763" s="53">
        <f>1*10^0</f>
        <v>1</v>
      </c>
      <c r="F763" s="53">
        <f>2*10^11</f>
        <v>200000000000</v>
      </c>
      <c r="G763" s="53">
        <f>2*10^12</f>
        <v>2000000000000</v>
      </c>
      <c r="H763" s="53">
        <f>2*10^14</f>
        <v>200000000000000</v>
      </c>
      <c r="I763" t="str">
        <f>VLOOKUP(B763,CSP!$A$2:$B$795,2,FALSE)</f>
        <v>Cm243</v>
      </c>
      <c r="J763" s="52" t="s">
        <v>100</v>
      </c>
      <c r="K763">
        <v>243</v>
      </c>
      <c r="M763" t="str">
        <f t="shared" si="25"/>
        <v>243Cm</v>
      </c>
      <c r="N763" t="s">
        <v>1729</v>
      </c>
    </row>
    <row r="764" spans="1:14">
      <c r="A764" s="52" t="s">
        <v>1730</v>
      </c>
      <c r="B764" s="52" t="s">
        <v>1731</v>
      </c>
      <c r="C764" s="53">
        <f>1*10^4</f>
        <v>10000</v>
      </c>
      <c r="D764" s="53">
        <v>1</v>
      </c>
      <c r="E764" s="53">
        <f>1*10^1</f>
        <v>10</v>
      </c>
      <c r="F764" s="53">
        <f>5*10^10</f>
        <v>50000000000</v>
      </c>
      <c r="G764" s="53">
        <f>5*10^11</f>
        <v>500000000000</v>
      </c>
      <c r="H764" s="53">
        <f>5*10^13</f>
        <v>50000000000000</v>
      </c>
      <c r="I764" t="str">
        <f>VLOOKUP(B764,CSP!$A$2:$B$795,2,FALSE)</f>
        <v>Cm244</v>
      </c>
      <c r="J764" s="52" t="s">
        <v>100</v>
      </c>
      <c r="K764">
        <v>244</v>
      </c>
      <c r="M764" t="str">
        <f t="shared" si="25"/>
        <v>244Cm</v>
      </c>
      <c r="N764" t="s">
        <v>1731</v>
      </c>
    </row>
    <row r="765" spans="1:14">
      <c r="A765" s="52" t="s">
        <v>1732</v>
      </c>
      <c r="B765" s="52" t="s">
        <v>1733</v>
      </c>
      <c r="C765" s="53">
        <f>1*10^3</f>
        <v>1000</v>
      </c>
      <c r="D765" s="53">
        <v>0.1</v>
      </c>
      <c r="E765" s="53">
        <f>1*10^0</f>
        <v>1</v>
      </c>
      <c r="F765" s="53">
        <f>9*10^10</f>
        <v>90000000000</v>
      </c>
      <c r="G765" s="53">
        <f>9*10^11</f>
        <v>900000000000</v>
      </c>
      <c r="H765" s="53">
        <f>9*10^13</f>
        <v>90000000000000</v>
      </c>
      <c r="I765" t="str">
        <f>VLOOKUP(B765,CSP!$A$2:$B$795,2,FALSE)</f>
        <v>Cm245</v>
      </c>
      <c r="J765" s="52" t="s">
        <v>100</v>
      </c>
      <c r="K765">
        <v>245</v>
      </c>
      <c r="M765" t="str">
        <f t="shared" si="25"/>
        <v>245Cm</v>
      </c>
      <c r="N765" t="s">
        <v>1733</v>
      </c>
    </row>
    <row r="766" spans="1:14">
      <c r="A766" s="52" t="s">
        <v>1734</v>
      </c>
      <c r="B766" s="52" t="s">
        <v>1735</v>
      </c>
      <c r="C766" s="53">
        <f>1*10^3</f>
        <v>1000</v>
      </c>
      <c r="D766" s="53">
        <v>0.1</v>
      </c>
      <c r="E766" s="53">
        <f>1*10^0</f>
        <v>1</v>
      </c>
      <c r="F766" s="53">
        <f>2*10^11</f>
        <v>200000000000</v>
      </c>
      <c r="G766" s="53">
        <f>2*10^12</f>
        <v>2000000000000</v>
      </c>
      <c r="H766" s="53">
        <f>2*10^14</f>
        <v>200000000000000</v>
      </c>
      <c r="I766" t="str">
        <f>VLOOKUP(B766,CSP!$A$2:$B$795,2,FALSE)</f>
        <v>Cm246</v>
      </c>
      <c r="J766" s="52" t="s">
        <v>100</v>
      </c>
      <c r="K766">
        <v>246</v>
      </c>
      <c r="M766" t="str">
        <f t="shared" si="25"/>
        <v>246Cm</v>
      </c>
      <c r="N766" t="s">
        <v>1735</v>
      </c>
    </row>
    <row r="767" spans="1:14">
      <c r="A767" s="52" t="s">
        <v>1736</v>
      </c>
      <c r="B767" s="52" t="s">
        <v>1737</v>
      </c>
      <c r="C767" s="53">
        <f>1*10^4</f>
        <v>10000</v>
      </c>
      <c r="D767" s="53">
        <v>0.1</v>
      </c>
      <c r="E767" s="53">
        <f>1*10^0</f>
        <v>1</v>
      </c>
      <c r="F767" s="53">
        <f>1*10^9</f>
        <v>1000000000</v>
      </c>
      <c r="G767" s="53">
        <f>1*10^10</f>
        <v>10000000000</v>
      </c>
      <c r="H767" s="53">
        <f>1*10^12</f>
        <v>1000000000000</v>
      </c>
      <c r="I767" t="str">
        <f>VLOOKUP(B767,CSP!$A$2:$B$795,2,FALSE)</f>
        <v>Cm247</v>
      </c>
      <c r="J767" s="52" t="s">
        <v>100</v>
      </c>
      <c r="K767">
        <v>247</v>
      </c>
      <c r="M767" t="str">
        <f t="shared" si="25"/>
        <v>247Cm</v>
      </c>
      <c r="N767" t="s">
        <v>1737</v>
      </c>
    </row>
    <row r="768" spans="1:14">
      <c r="A768" s="52" t="s">
        <v>1738</v>
      </c>
      <c r="B768" s="52" t="s">
        <v>1739</v>
      </c>
      <c r="C768" s="53">
        <f>1*10^3</f>
        <v>1000</v>
      </c>
      <c r="D768" s="53">
        <v>0.1</v>
      </c>
      <c r="E768" s="53">
        <f>1*10^0</f>
        <v>1</v>
      </c>
      <c r="F768" s="53">
        <f>5*10^9</f>
        <v>5000000000</v>
      </c>
      <c r="G768" s="53">
        <f>5*10^10</f>
        <v>50000000000</v>
      </c>
      <c r="H768" s="53">
        <f>5*10^12</f>
        <v>5000000000000</v>
      </c>
      <c r="I768" t="str">
        <f>VLOOKUP(B768,CSP!$A$2:$B$795,2,FALSE)</f>
        <v>Cm248</v>
      </c>
      <c r="J768" s="52" t="s">
        <v>100</v>
      </c>
      <c r="K768">
        <v>248</v>
      </c>
      <c r="M768" t="str">
        <f t="shared" si="25"/>
        <v>248Cm</v>
      </c>
      <c r="N768" t="s">
        <v>1739</v>
      </c>
    </row>
    <row r="769" spans="1:14">
      <c r="A769" s="52" t="s">
        <v>1740</v>
      </c>
      <c r="B769" s="52" t="s">
        <v>1741</v>
      </c>
      <c r="C769" s="53">
        <f>1*10^6</f>
        <v>1000000</v>
      </c>
      <c r="D769" s="53" t="s">
        <v>1815</v>
      </c>
      <c r="E769" s="53" t="s">
        <v>1815</v>
      </c>
      <c r="F769" s="53" t="s">
        <v>234</v>
      </c>
      <c r="G769" s="53" t="s">
        <v>234</v>
      </c>
      <c r="H769" s="53" t="s">
        <v>234</v>
      </c>
      <c r="I769" t="str">
        <f>VLOOKUP(B769,CSP!$A$2:$B$795,2,FALSE)</f>
        <v>Cm249</v>
      </c>
      <c r="J769" s="52" t="s">
        <v>100</v>
      </c>
      <c r="K769">
        <v>249</v>
      </c>
      <c r="M769" t="str">
        <f t="shared" si="25"/>
        <v>249Cm</v>
      </c>
      <c r="N769" t="s">
        <v>1741</v>
      </c>
    </row>
    <row r="770" spans="1:14">
      <c r="A770" s="52" t="s">
        <v>1742</v>
      </c>
      <c r="B770" s="52" t="s">
        <v>1743</v>
      </c>
      <c r="C770" s="53">
        <f>1*10^3</f>
        <v>1000</v>
      </c>
      <c r="D770" s="53" t="s">
        <v>1815</v>
      </c>
      <c r="E770" s="53" t="s">
        <v>1815</v>
      </c>
      <c r="F770" s="53" t="s">
        <v>234</v>
      </c>
      <c r="G770" s="53" t="s">
        <v>234</v>
      </c>
      <c r="H770" s="53" t="s">
        <v>234</v>
      </c>
      <c r="I770" t="str">
        <f>VLOOKUP(B770,CSP!$A$2:$B$795,2,FALSE)</f>
        <v>Cm250</v>
      </c>
      <c r="J770" s="52" t="s">
        <v>100</v>
      </c>
      <c r="K770">
        <v>250</v>
      </c>
      <c r="M770" t="str">
        <f t="shared" si="25"/>
        <v>250Cm</v>
      </c>
      <c r="N770" t="s">
        <v>1743</v>
      </c>
    </row>
    <row r="771" spans="1:14">
      <c r="A771" s="52" t="s">
        <v>1744</v>
      </c>
      <c r="B771" s="52" t="s">
        <v>1745</v>
      </c>
      <c r="C771" s="53">
        <f>1*10^6</f>
        <v>1000000</v>
      </c>
      <c r="D771" s="53" t="s">
        <v>1815</v>
      </c>
      <c r="E771" s="53" t="s">
        <v>1815</v>
      </c>
      <c r="F771" s="53" t="s">
        <v>234</v>
      </c>
      <c r="G771" s="53" t="s">
        <v>234</v>
      </c>
      <c r="H771" s="53" t="s">
        <v>234</v>
      </c>
      <c r="I771" t="str">
        <f>VLOOKUP(B771,CSP!$A$2:$B$795,2,FALSE)</f>
        <v>Bk245</v>
      </c>
      <c r="J771" s="52" t="s">
        <v>102</v>
      </c>
      <c r="K771">
        <v>245</v>
      </c>
      <c r="M771" t="str">
        <f t="shared" si="25"/>
        <v>245Bk</v>
      </c>
      <c r="N771" t="s">
        <v>1745</v>
      </c>
    </row>
    <row r="772" spans="1:14">
      <c r="A772" s="52" t="s">
        <v>1746</v>
      </c>
      <c r="B772" s="52" t="s">
        <v>1747</v>
      </c>
      <c r="C772" s="53">
        <f>1*10^6</f>
        <v>1000000</v>
      </c>
      <c r="D772" s="53" t="s">
        <v>1815</v>
      </c>
      <c r="E772" s="53" t="s">
        <v>1815</v>
      </c>
      <c r="F772" s="53" t="s">
        <v>234</v>
      </c>
      <c r="G772" s="53" t="s">
        <v>234</v>
      </c>
      <c r="H772" s="53" t="s">
        <v>234</v>
      </c>
      <c r="I772" t="str">
        <f>VLOOKUP(B772,CSP!$A$2:$B$795,2,FALSE)</f>
        <v>Bk246</v>
      </c>
      <c r="J772" s="52" t="s">
        <v>102</v>
      </c>
      <c r="K772">
        <v>246</v>
      </c>
      <c r="M772" t="str">
        <f t="shared" si="25"/>
        <v>246Bk</v>
      </c>
      <c r="N772" t="s">
        <v>1747</v>
      </c>
    </row>
    <row r="773" spans="1:14">
      <c r="A773" s="52" t="s">
        <v>1748</v>
      </c>
      <c r="B773" s="52" t="s">
        <v>1749</v>
      </c>
      <c r="C773" s="53">
        <f>1*10^4</f>
        <v>10000</v>
      </c>
      <c r="D773" s="53" t="s">
        <v>1815</v>
      </c>
      <c r="E773" s="53" t="s">
        <v>1815</v>
      </c>
      <c r="F773" s="53">
        <f>8*10^10</f>
        <v>80000000000</v>
      </c>
      <c r="G773" s="53">
        <f>8*10^11</f>
        <v>800000000000</v>
      </c>
      <c r="H773" s="53">
        <f>8*10^13</f>
        <v>80000000000000</v>
      </c>
      <c r="I773" t="str">
        <f>VLOOKUP(B773,CSP!$A$2:$B$795,2,FALSE)</f>
        <v>Bk247</v>
      </c>
      <c r="J773" s="52" t="s">
        <v>102</v>
      </c>
      <c r="K773">
        <v>247</v>
      </c>
      <c r="M773" t="str">
        <f t="shared" si="25"/>
        <v>247Bk</v>
      </c>
      <c r="N773" t="s">
        <v>1749</v>
      </c>
    </row>
    <row r="774" spans="1:14">
      <c r="A774" s="52" t="s">
        <v>1750</v>
      </c>
      <c r="B774" s="52" t="s">
        <v>1751</v>
      </c>
      <c r="C774" s="53">
        <f>1*10^6</f>
        <v>1000000</v>
      </c>
      <c r="D774" s="53">
        <v>100</v>
      </c>
      <c r="E774" s="53">
        <f>1*10^3</f>
        <v>1000</v>
      </c>
      <c r="F774" s="53">
        <f>1*10^13</f>
        <v>10000000000000</v>
      </c>
      <c r="G774" s="53">
        <f>1*10^14</f>
        <v>100000000000000</v>
      </c>
      <c r="H774" s="53">
        <f>1*10^16</f>
        <v>1E+16</v>
      </c>
      <c r="I774" t="str">
        <f>VLOOKUP(B774,CSP!$A$2:$B$795,2,FALSE)</f>
        <v>Bk249</v>
      </c>
      <c r="J774" s="52" t="s">
        <v>102</v>
      </c>
      <c r="K774">
        <v>249</v>
      </c>
      <c r="M774" t="str">
        <f t="shared" si="25"/>
        <v>249Bk</v>
      </c>
      <c r="N774" t="s">
        <v>1751</v>
      </c>
    </row>
    <row r="775" spans="1:14">
      <c r="A775" s="52" t="s">
        <v>1752</v>
      </c>
      <c r="B775" s="52" t="s">
        <v>1753</v>
      </c>
      <c r="C775" s="53">
        <f>1*10^6</f>
        <v>1000000</v>
      </c>
      <c r="D775" s="53" t="s">
        <v>1815</v>
      </c>
      <c r="E775" s="53" t="s">
        <v>1815</v>
      </c>
      <c r="F775" s="53" t="s">
        <v>234</v>
      </c>
      <c r="G775" s="53" t="s">
        <v>234</v>
      </c>
      <c r="H775" s="53" t="s">
        <v>234</v>
      </c>
      <c r="I775" t="str">
        <f>VLOOKUP(B775,CSP!$A$2:$B$795,2,FALSE)</f>
        <v>Bk250</v>
      </c>
      <c r="J775" s="52" t="s">
        <v>102</v>
      </c>
      <c r="K775">
        <v>250</v>
      </c>
      <c r="M775" t="str">
        <f t="shared" si="25"/>
        <v>250Bk</v>
      </c>
      <c r="N775" t="s">
        <v>1753</v>
      </c>
    </row>
    <row r="776" spans="1:14">
      <c r="A776" s="52" t="s">
        <v>1754</v>
      </c>
      <c r="B776" s="52" t="s">
        <v>1755</v>
      </c>
      <c r="C776" s="53">
        <f>1*10^7</f>
        <v>10000000</v>
      </c>
      <c r="D776" s="53" t="s">
        <v>1815</v>
      </c>
      <c r="E776" s="53" t="s">
        <v>1815</v>
      </c>
      <c r="F776" s="53" t="s">
        <v>234</v>
      </c>
      <c r="G776" s="53" t="s">
        <v>234</v>
      </c>
      <c r="H776" s="53" t="s">
        <v>234</v>
      </c>
      <c r="I776" t="str">
        <f>VLOOKUP(B776,CSP!$A$2:$B$795,2,FALSE)</f>
        <v>Cf244</v>
      </c>
      <c r="J776" s="52" t="s">
        <v>101</v>
      </c>
      <c r="K776">
        <v>244</v>
      </c>
      <c r="M776" t="str">
        <f t="shared" ref="M776:M796" si="26">IF(L776="",CONCATENATE(K776,J776),CONCATENATE(K776,J776," ",L776))</f>
        <v>244Cf</v>
      </c>
      <c r="N776" t="s">
        <v>1755</v>
      </c>
    </row>
    <row r="777" spans="1:14">
      <c r="A777" s="52" t="s">
        <v>1756</v>
      </c>
      <c r="B777" s="52" t="s">
        <v>1757</v>
      </c>
      <c r="C777" s="53">
        <f>1*10^6</f>
        <v>1000000</v>
      </c>
      <c r="D777" s="53">
        <v>1000</v>
      </c>
      <c r="E777" s="53">
        <f>1*10^3</f>
        <v>1000</v>
      </c>
      <c r="F777" s="53" t="s">
        <v>234</v>
      </c>
      <c r="G777" s="53" t="s">
        <v>234</v>
      </c>
      <c r="H777" s="53" t="s">
        <v>234</v>
      </c>
      <c r="I777" t="str">
        <f>VLOOKUP(B777,CSP!$A$2:$B$795,2,FALSE)</f>
        <v>Cf246</v>
      </c>
      <c r="J777" s="52" t="s">
        <v>101</v>
      </c>
      <c r="K777">
        <v>246</v>
      </c>
      <c r="M777" t="str">
        <f t="shared" si="26"/>
        <v>246Cf</v>
      </c>
      <c r="N777" t="s">
        <v>1757</v>
      </c>
    </row>
    <row r="778" spans="1:14">
      <c r="A778" s="52" t="s">
        <v>1758</v>
      </c>
      <c r="B778" s="52" t="s">
        <v>1759</v>
      </c>
      <c r="C778" s="53">
        <f>1*10^4</f>
        <v>10000</v>
      </c>
      <c r="D778" s="53">
        <v>1</v>
      </c>
      <c r="E778" s="53">
        <f>1*10^1</f>
        <v>10</v>
      </c>
      <c r="F778" s="53">
        <f>1*10^11</f>
        <v>100000000000</v>
      </c>
      <c r="G778" s="53">
        <f>1*10^12</f>
        <v>1000000000000</v>
      </c>
      <c r="H778" s="53">
        <f>1*10^14</f>
        <v>100000000000000</v>
      </c>
      <c r="I778" t="str">
        <f>VLOOKUP(B778,CSP!$A$2:$B$795,2,FALSE)</f>
        <v>Cf248</v>
      </c>
      <c r="J778" s="52" t="s">
        <v>101</v>
      </c>
      <c r="K778">
        <v>248</v>
      </c>
      <c r="M778" t="str">
        <f t="shared" si="26"/>
        <v>248Cf</v>
      </c>
      <c r="N778" t="s">
        <v>1759</v>
      </c>
    </row>
    <row r="779" spans="1:14">
      <c r="A779" s="52" t="s">
        <v>1760</v>
      </c>
      <c r="B779" s="52" t="s">
        <v>1761</v>
      </c>
      <c r="C779" s="53">
        <f>1*10^3</f>
        <v>1000</v>
      </c>
      <c r="D779" s="53">
        <v>0.1</v>
      </c>
      <c r="E779" s="53">
        <f>1*10^0</f>
        <v>1</v>
      </c>
      <c r="F779" s="53">
        <f>1*10^11</f>
        <v>100000000000</v>
      </c>
      <c r="G779" s="53">
        <f>1*10^12</f>
        <v>1000000000000</v>
      </c>
      <c r="H779" s="53">
        <f>1*10^14</f>
        <v>100000000000000</v>
      </c>
      <c r="I779" t="str">
        <f>VLOOKUP(B779,CSP!$A$2:$B$795,2,FALSE)</f>
        <v>Cf249</v>
      </c>
      <c r="J779" s="52" t="s">
        <v>101</v>
      </c>
      <c r="K779">
        <v>249</v>
      </c>
      <c r="M779" t="str">
        <f t="shared" si="26"/>
        <v>249Cf</v>
      </c>
      <c r="N779" t="s">
        <v>1761</v>
      </c>
    </row>
    <row r="780" spans="1:14">
      <c r="A780" s="52" t="s">
        <v>1762</v>
      </c>
      <c r="B780" s="52" t="s">
        <v>1763</v>
      </c>
      <c r="C780" s="53">
        <f>1*10^4</f>
        <v>10000</v>
      </c>
      <c r="D780" s="53">
        <v>1</v>
      </c>
      <c r="E780" s="53">
        <f>1*10^1</f>
        <v>10</v>
      </c>
      <c r="F780" s="53">
        <f>1*10^11</f>
        <v>100000000000</v>
      </c>
      <c r="G780" s="53">
        <f>1*10^12</f>
        <v>1000000000000</v>
      </c>
      <c r="H780" s="53">
        <f>1*10^14</f>
        <v>100000000000000</v>
      </c>
      <c r="I780" t="str">
        <f>VLOOKUP(B780,CSP!$A$2:$B$795,2,FALSE)</f>
        <v>Cf250</v>
      </c>
      <c r="J780" s="52" t="s">
        <v>101</v>
      </c>
      <c r="K780">
        <v>250</v>
      </c>
      <c r="M780" t="str">
        <f t="shared" si="26"/>
        <v>250Cf</v>
      </c>
      <c r="N780" t="s">
        <v>1763</v>
      </c>
    </row>
    <row r="781" spans="1:14">
      <c r="A781" s="52" t="s">
        <v>1764</v>
      </c>
      <c r="B781" s="52" t="s">
        <v>1765</v>
      </c>
      <c r="C781" s="53">
        <f>1*10^3</f>
        <v>1000</v>
      </c>
      <c r="D781" s="53">
        <v>0.1</v>
      </c>
      <c r="E781" s="53">
        <f>1*10^0</f>
        <v>1</v>
      </c>
      <c r="F781" s="53">
        <f>1*10^11</f>
        <v>100000000000</v>
      </c>
      <c r="G781" s="53">
        <f>1*10^12</f>
        <v>1000000000000</v>
      </c>
      <c r="H781" s="53">
        <f>1*10^14</f>
        <v>100000000000000</v>
      </c>
      <c r="I781" t="str">
        <f>VLOOKUP(B781,CSP!$A$2:$B$795,2,FALSE)</f>
        <v>Cf251</v>
      </c>
      <c r="J781" s="52" t="s">
        <v>101</v>
      </c>
      <c r="K781">
        <v>251</v>
      </c>
      <c r="M781" t="str">
        <f t="shared" si="26"/>
        <v>251Cf</v>
      </c>
      <c r="N781" t="s">
        <v>1765</v>
      </c>
    </row>
    <row r="782" spans="1:14">
      <c r="A782" s="52" t="s">
        <v>1766</v>
      </c>
      <c r="B782" s="52" t="s">
        <v>1767</v>
      </c>
      <c r="C782" s="53">
        <f>1*10^4</f>
        <v>10000</v>
      </c>
      <c r="D782" s="53">
        <v>1</v>
      </c>
      <c r="E782" s="53">
        <f>1*10^1</f>
        <v>10</v>
      </c>
      <c r="F782" s="53">
        <f>2*10^10</f>
        <v>20000000000</v>
      </c>
      <c r="G782" s="53">
        <f>2*10^11</f>
        <v>200000000000</v>
      </c>
      <c r="H782" s="53">
        <f>2*10^13</f>
        <v>20000000000000</v>
      </c>
      <c r="I782" t="str">
        <f>VLOOKUP(B782,CSP!$A$2:$B$795,2,FALSE)</f>
        <v>Cf252</v>
      </c>
      <c r="J782" s="52" t="s">
        <v>101</v>
      </c>
      <c r="K782">
        <v>252</v>
      </c>
      <c r="M782" t="str">
        <f t="shared" si="26"/>
        <v>252Cf</v>
      </c>
      <c r="N782" t="s">
        <v>1767</v>
      </c>
    </row>
    <row r="783" spans="1:14">
      <c r="A783" s="52" t="s">
        <v>1768</v>
      </c>
      <c r="B783" s="52" t="s">
        <v>1769</v>
      </c>
      <c r="C783" s="53">
        <f>1*10^5</f>
        <v>100000</v>
      </c>
      <c r="D783" s="53">
        <v>100</v>
      </c>
      <c r="E783" s="53">
        <f>1*10^2</f>
        <v>100</v>
      </c>
      <c r="F783" s="53">
        <f>4*10^11</f>
        <v>400000000000</v>
      </c>
      <c r="G783" s="53">
        <f>4*10^12</f>
        <v>4000000000000</v>
      </c>
      <c r="H783" s="53">
        <f>4*10^14</f>
        <v>400000000000000</v>
      </c>
      <c r="I783" t="str">
        <f>VLOOKUP(B783,CSP!$A$2:$B$795,2,FALSE)</f>
        <v>Cf253</v>
      </c>
      <c r="J783" s="52" t="s">
        <v>101</v>
      </c>
      <c r="K783">
        <v>253</v>
      </c>
      <c r="M783" t="str">
        <f t="shared" si="26"/>
        <v>253Cf</v>
      </c>
      <c r="N783" t="s">
        <v>1769</v>
      </c>
    </row>
    <row r="784" spans="1:14">
      <c r="A784" s="52" t="s">
        <v>1770</v>
      </c>
      <c r="B784" s="52" t="s">
        <v>1771</v>
      </c>
      <c r="C784" s="53">
        <f>1*10^3</f>
        <v>1000</v>
      </c>
      <c r="D784" s="53">
        <v>1</v>
      </c>
      <c r="E784" s="53">
        <f>1*10^0</f>
        <v>1</v>
      </c>
      <c r="F784" s="53">
        <f>3*10^8</f>
        <v>300000000</v>
      </c>
      <c r="G784" s="53">
        <f>3*10^9</f>
        <v>3000000000</v>
      </c>
      <c r="H784" s="53">
        <f>3*10^11</f>
        <v>300000000000</v>
      </c>
      <c r="I784" t="str">
        <f>VLOOKUP(B784,CSP!$A$2:$B$795,2,FALSE)</f>
        <v>Cf254</v>
      </c>
      <c r="J784" s="52" t="s">
        <v>101</v>
      </c>
      <c r="K784">
        <v>254</v>
      </c>
      <c r="M784" t="str">
        <f t="shared" si="26"/>
        <v>254Cf</v>
      </c>
      <c r="N784" t="s">
        <v>1771</v>
      </c>
    </row>
    <row r="785" spans="1:14">
      <c r="A785" s="52" t="s">
        <v>1772</v>
      </c>
      <c r="B785" s="52" t="s">
        <v>1773</v>
      </c>
      <c r="C785" s="53">
        <f>1*10^6</f>
        <v>1000000</v>
      </c>
      <c r="D785" s="53" t="s">
        <v>1815</v>
      </c>
      <c r="E785" s="53" t="s">
        <v>1815</v>
      </c>
      <c r="F785" s="53" t="s">
        <v>234</v>
      </c>
      <c r="G785" s="53" t="s">
        <v>234</v>
      </c>
      <c r="H785" s="53" t="s">
        <v>234</v>
      </c>
      <c r="I785" t="str">
        <f>VLOOKUP(B785,CSP!$A$2:$B$795,2,FALSE)</f>
        <v>Es250</v>
      </c>
      <c r="J785" s="52" t="s">
        <v>103</v>
      </c>
      <c r="K785">
        <v>250</v>
      </c>
      <c r="M785" t="str">
        <f t="shared" si="26"/>
        <v>250Es</v>
      </c>
      <c r="N785" t="s">
        <v>1773</v>
      </c>
    </row>
    <row r="786" spans="1:14">
      <c r="A786" s="52" t="s">
        <v>1774</v>
      </c>
      <c r="B786" s="52" t="s">
        <v>1775</v>
      </c>
      <c r="C786" s="53">
        <f>1*10^7</f>
        <v>10000000</v>
      </c>
      <c r="D786" s="53" t="s">
        <v>1815</v>
      </c>
      <c r="E786" s="53" t="s">
        <v>1815</v>
      </c>
      <c r="F786" s="53" t="s">
        <v>234</v>
      </c>
      <c r="G786" s="53" t="s">
        <v>234</v>
      </c>
      <c r="H786" s="53" t="s">
        <v>234</v>
      </c>
      <c r="I786" t="str">
        <f>VLOOKUP(B786,CSP!$A$2:$B$795,2,FALSE)</f>
        <v>Es251</v>
      </c>
      <c r="J786" s="52" t="s">
        <v>103</v>
      </c>
      <c r="K786">
        <v>251</v>
      </c>
      <c r="M786" t="str">
        <f t="shared" si="26"/>
        <v>251Es</v>
      </c>
      <c r="N786" t="s">
        <v>1775</v>
      </c>
    </row>
    <row r="787" spans="1:14">
      <c r="A787" s="52" t="s">
        <v>1776</v>
      </c>
      <c r="B787" s="52" t="s">
        <v>1777</v>
      </c>
      <c r="C787" s="53">
        <f>1*10^5</f>
        <v>100000</v>
      </c>
      <c r="D787" s="53">
        <v>100</v>
      </c>
      <c r="E787" s="53">
        <f>1*10^2</f>
        <v>100</v>
      </c>
      <c r="F787" s="53" t="s">
        <v>234</v>
      </c>
      <c r="G787" s="53" t="s">
        <v>234</v>
      </c>
      <c r="H787" s="53" t="s">
        <v>234</v>
      </c>
      <c r="I787" t="str">
        <f>VLOOKUP(B787,CSP!$A$2:$B$795,2,FALSE)</f>
        <v>Es253</v>
      </c>
      <c r="J787" s="52" t="s">
        <v>103</v>
      </c>
      <c r="K787">
        <v>253</v>
      </c>
      <c r="M787" t="str">
        <f t="shared" si="26"/>
        <v>253Es</v>
      </c>
      <c r="N787" t="s">
        <v>1777</v>
      </c>
    </row>
    <row r="788" spans="1:14">
      <c r="A788" s="52" t="s">
        <v>1778</v>
      </c>
      <c r="B788" s="52" t="s">
        <v>1779</v>
      </c>
      <c r="C788" s="53">
        <f>1*10^4</f>
        <v>10000</v>
      </c>
      <c r="D788" s="53">
        <v>0.1</v>
      </c>
      <c r="E788" s="53">
        <f>1*10^1</f>
        <v>10</v>
      </c>
      <c r="F788" s="53" t="s">
        <v>234</v>
      </c>
      <c r="G788" s="53" t="s">
        <v>234</v>
      </c>
      <c r="H788" s="53" t="s">
        <v>234</v>
      </c>
      <c r="I788" t="str">
        <f>VLOOKUP(B788,CSP!$A$2:$B$795,2,FALSE)</f>
        <v>Es254</v>
      </c>
      <c r="J788" s="52" t="s">
        <v>103</v>
      </c>
      <c r="K788">
        <v>254</v>
      </c>
      <c r="M788" t="str">
        <f t="shared" si="26"/>
        <v>254Es</v>
      </c>
      <c r="N788" t="s">
        <v>1779</v>
      </c>
    </row>
    <row r="789" spans="1:14">
      <c r="A789" s="52" t="s">
        <v>1780</v>
      </c>
      <c r="B789" s="52" t="s">
        <v>1781</v>
      </c>
      <c r="C789" s="53">
        <f>1*10^6</f>
        <v>1000000</v>
      </c>
      <c r="D789" s="53">
        <v>10</v>
      </c>
      <c r="E789" s="53">
        <f>1*10^2</f>
        <v>100</v>
      </c>
      <c r="F789" s="53" t="s">
        <v>234</v>
      </c>
      <c r="G789" s="53" t="s">
        <v>234</v>
      </c>
      <c r="H789" s="53" t="s">
        <v>234</v>
      </c>
      <c r="I789" t="str">
        <f>VLOOKUP(B789,CSP!$A$2:$B$795,2,FALSE)</f>
        <v>Es254 m</v>
      </c>
      <c r="J789" s="52" t="s">
        <v>103</v>
      </c>
      <c r="K789">
        <v>254</v>
      </c>
      <c r="L789" t="s">
        <v>156</v>
      </c>
      <c r="M789" t="str">
        <f t="shared" si="26"/>
        <v>254Es m</v>
      </c>
      <c r="N789" t="s">
        <v>1781</v>
      </c>
    </row>
    <row r="790" spans="1:14">
      <c r="A790" s="52" t="s">
        <v>1782</v>
      </c>
      <c r="B790" s="52" t="s">
        <v>1783</v>
      </c>
      <c r="C790" s="53">
        <f>1*10^6</f>
        <v>1000000</v>
      </c>
      <c r="D790" s="53" t="s">
        <v>1815</v>
      </c>
      <c r="E790" s="53" t="s">
        <v>1815</v>
      </c>
      <c r="F790" s="53" t="s">
        <v>234</v>
      </c>
      <c r="G790" s="53" t="s">
        <v>234</v>
      </c>
      <c r="H790" s="53" t="s">
        <v>234</v>
      </c>
      <c r="I790" t="str">
        <f>VLOOKUP(B790,CSP!$A$2:$B$795,2,FALSE)</f>
        <v>Fm252</v>
      </c>
      <c r="J790" s="52" t="s">
        <v>104</v>
      </c>
      <c r="K790">
        <v>252</v>
      </c>
      <c r="M790" t="str">
        <f t="shared" si="26"/>
        <v>252Fm</v>
      </c>
      <c r="N790" t="s">
        <v>1783</v>
      </c>
    </row>
    <row r="791" spans="1:14">
      <c r="A791" s="52" t="s">
        <v>1784</v>
      </c>
      <c r="B791" s="52" t="s">
        <v>1785</v>
      </c>
      <c r="C791" s="53">
        <f>1*10^6</f>
        <v>1000000</v>
      </c>
      <c r="D791" s="53" t="s">
        <v>1815</v>
      </c>
      <c r="E791" s="53" t="s">
        <v>1815</v>
      </c>
      <c r="F791" s="53" t="s">
        <v>234</v>
      </c>
      <c r="G791" s="53" t="s">
        <v>234</v>
      </c>
      <c r="H791" s="53" t="s">
        <v>234</v>
      </c>
      <c r="I791" t="str">
        <f>VLOOKUP(B791,CSP!$A$2:$B$795,2,FALSE)</f>
        <v>Fm253</v>
      </c>
      <c r="J791" s="52" t="s">
        <v>104</v>
      </c>
      <c r="K791">
        <v>253</v>
      </c>
      <c r="M791" t="str">
        <f t="shared" si="26"/>
        <v>253Fm</v>
      </c>
      <c r="N791" t="s">
        <v>1785</v>
      </c>
    </row>
    <row r="792" spans="1:14">
      <c r="A792" s="52" t="s">
        <v>1786</v>
      </c>
      <c r="B792" s="52" t="s">
        <v>1787</v>
      </c>
      <c r="C792" s="53">
        <f>1*10^7</f>
        <v>10000000</v>
      </c>
      <c r="D792" s="53">
        <v>10000</v>
      </c>
      <c r="E792" s="53">
        <f>1*10^4</f>
        <v>10000</v>
      </c>
      <c r="F792" s="53" t="s">
        <v>234</v>
      </c>
      <c r="G792" s="53" t="s">
        <v>234</v>
      </c>
      <c r="H792" s="53" t="s">
        <v>234</v>
      </c>
      <c r="I792" t="str">
        <f>VLOOKUP(B792,CSP!$A$2:$B$795,2,FALSE)</f>
        <v>Fm254</v>
      </c>
      <c r="J792" s="52" t="s">
        <v>104</v>
      </c>
      <c r="K792">
        <v>254</v>
      </c>
      <c r="M792" t="str">
        <f t="shared" si="26"/>
        <v>254Fm</v>
      </c>
      <c r="N792" t="s">
        <v>1787</v>
      </c>
    </row>
    <row r="793" spans="1:14">
      <c r="A793" s="52" t="s">
        <v>1788</v>
      </c>
      <c r="B793" s="52" t="s">
        <v>1789</v>
      </c>
      <c r="C793" s="53">
        <f>1*10^6</f>
        <v>1000000</v>
      </c>
      <c r="D793" s="53">
        <v>100</v>
      </c>
      <c r="E793" s="53">
        <f>1*10^3</f>
        <v>1000</v>
      </c>
      <c r="F793" s="53" t="s">
        <v>234</v>
      </c>
      <c r="G793" s="53" t="s">
        <v>234</v>
      </c>
      <c r="H793" s="53" t="s">
        <v>234</v>
      </c>
      <c r="I793" t="str">
        <f>VLOOKUP(B793,CSP!$A$2:$B$795,2,FALSE)</f>
        <v>Fm255</v>
      </c>
      <c r="J793" s="52" t="s">
        <v>104</v>
      </c>
      <c r="K793">
        <v>255</v>
      </c>
      <c r="M793" t="str">
        <f t="shared" si="26"/>
        <v>255Fm</v>
      </c>
      <c r="N793" t="s">
        <v>1789</v>
      </c>
    </row>
    <row r="794" spans="1:14">
      <c r="A794" s="52" t="s">
        <v>1790</v>
      </c>
      <c r="B794" s="52" t="s">
        <v>1791</v>
      </c>
      <c r="C794" s="53">
        <f>1*10^5</f>
        <v>100000</v>
      </c>
      <c r="D794" s="53" t="s">
        <v>1815</v>
      </c>
      <c r="E794" s="53" t="s">
        <v>1815</v>
      </c>
      <c r="F794" s="53" t="s">
        <v>234</v>
      </c>
      <c r="G794" s="53" t="s">
        <v>234</v>
      </c>
      <c r="H794" s="53" t="s">
        <v>234</v>
      </c>
      <c r="I794" t="str">
        <f>VLOOKUP(B794,CSP!$A$2:$B$795,2,FALSE)</f>
        <v>Fm257</v>
      </c>
      <c r="J794" s="52" t="s">
        <v>104</v>
      </c>
      <c r="K794">
        <v>257</v>
      </c>
      <c r="M794" t="str">
        <f t="shared" si="26"/>
        <v>257Fm</v>
      </c>
      <c r="N794" t="s">
        <v>1791</v>
      </c>
    </row>
    <row r="795" spans="1:14">
      <c r="A795" s="52" t="s">
        <v>1792</v>
      </c>
      <c r="B795" s="52" t="s">
        <v>1793</v>
      </c>
      <c r="C795" s="53">
        <f>1*10^7</f>
        <v>10000000</v>
      </c>
      <c r="D795" s="53" t="s">
        <v>1815</v>
      </c>
      <c r="E795" s="53" t="s">
        <v>1815</v>
      </c>
      <c r="F795" s="53" t="s">
        <v>234</v>
      </c>
      <c r="G795" s="53" t="s">
        <v>234</v>
      </c>
      <c r="H795" s="53" t="s">
        <v>234</v>
      </c>
      <c r="I795" t="str">
        <f>VLOOKUP(B795,CSP!$A$2:$B$795,2,FALSE)</f>
        <v>Md257</v>
      </c>
      <c r="J795" s="52" t="s">
        <v>105</v>
      </c>
      <c r="K795">
        <v>257</v>
      </c>
      <c r="M795" t="str">
        <f t="shared" si="26"/>
        <v>257Md</v>
      </c>
      <c r="N795" t="s">
        <v>1793</v>
      </c>
    </row>
    <row r="796" spans="1:14">
      <c r="A796" s="52" t="s">
        <v>1794</v>
      </c>
      <c r="B796" s="52" t="s">
        <v>1795</v>
      </c>
      <c r="C796" s="53">
        <f>1*10^5</f>
        <v>100000</v>
      </c>
      <c r="D796" s="53" t="s">
        <v>1815</v>
      </c>
      <c r="E796" s="53" t="s">
        <v>1815</v>
      </c>
      <c r="F796" s="53" t="s">
        <v>234</v>
      </c>
      <c r="G796" s="53" t="s">
        <v>234</v>
      </c>
      <c r="H796" s="53" t="s">
        <v>234</v>
      </c>
      <c r="I796" t="str">
        <f>VLOOKUP(B796,CSP!$A$2:$B$795,2,FALSE)</f>
        <v>Md258</v>
      </c>
      <c r="J796" s="52" t="s">
        <v>105</v>
      </c>
      <c r="K796">
        <v>258</v>
      </c>
      <c r="M796" t="str">
        <f t="shared" si="26"/>
        <v>258Md</v>
      </c>
      <c r="N796" t="s">
        <v>1795</v>
      </c>
    </row>
  </sheetData>
  <sheetProtection algorithmName="SHA-512" hashValue="jJ3VESjns3AxRbdPb58IfruiLVFIPtpDtg7ZewyJRLQIlPAoRS93f3WUYxvfA4XBZyJn8kGZJqyn0QvCE+E95Q==" saltValue="bv7Du+pQKmkVUpGFPx1YGA==" spinCount="100000" sheet="1" objects="1" scenarios="1" selectLockedCells="1" selectUnlockedCells="1"/>
  <autoFilter ref="A1:N796"/>
  <mergeCells count="8">
    <mergeCell ref="J3:J6"/>
    <mergeCell ref="B3:B6"/>
    <mergeCell ref="C2:E2"/>
    <mergeCell ref="F2:H2"/>
    <mergeCell ref="A3:A6"/>
    <mergeCell ref="F3:F6"/>
    <mergeCell ref="G3:G6"/>
    <mergeCell ref="H3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35"/>
  <sheetViews>
    <sheetView topLeftCell="A10" workbookViewId="0">
      <selection activeCell="B17" sqref="B17"/>
    </sheetView>
  </sheetViews>
  <sheetFormatPr baseColWidth="10" defaultRowHeight="12.75"/>
  <cols>
    <col min="1" max="1" width="19.42578125" customWidth="1"/>
    <col min="2" max="2" width="137.140625" style="1" customWidth="1"/>
  </cols>
  <sheetData>
    <row r="1" spans="1:13">
      <c r="A1" s="230" t="s">
        <v>170</v>
      </c>
      <c r="B1" s="11" t="s">
        <v>140</v>
      </c>
    </row>
    <row r="2" spans="1:13">
      <c r="A2" s="231"/>
      <c r="B2" s="11" t="s">
        <v>141</v>
      </c>
    </row>
    <row r="3" spans="1:13">
      <c r="A3" s="231"/>
      <c r="B3" s="11" t="s">
        <v>142</v>
      </c>
    </row>
    <row r="4" spans="1:13" ht="12.75" customHeight="1">
      <c r="A4" s="232"/>
      <c r="B4" s="11" t="s">
        <v>143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2.75" customHeight="1">
      <c r="A5" s="23"/>
      <c r="B5" s="11" t="s">
        <v>209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26.25" customHeight="1">
      <c r="A6" s="10" t="s">
        <v>173</v>
      </c>
      <c r="B6" s="11" t="s">
        <v>174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5.5">
      <c r="A7" s="10" t="s">
        <v>147</v>
      </c>
      <c r="B7" s="11" t="s">
        <v>148</v>
      </c>
    </row>
    <row r="8" spans="1:13" ht="15.75">
      <c r="A8" s="10" t="s">
        <v>169</v>
      </c>
      <c r="B8" s="12" t="s">
        <v>172</v>
      </c>
    </row>
    <row r="9" spans="1:13">
      <c r="A9" s="10" t="s">
        <v>167</v>
      </c>
      <c r="B9" s="11" t="s">
        <v>171</v>
      </c>
    </row>
    <row r="10" spans="1:13">
      <c r="A10" s="15" t="s">
        <v>178</v>
      </c>
      <c r="B10" s="5" t="s">
        <v>179</v>
      </c>
    </row>
    <row r="11" spans="1:13">
      <c r="A11" s="15" t="s">
        <v>180</v>
      </c>
      <c r="B11" s="5" t="s">
        <v>181</v>
      </c>
    </row>
    <row r="22" spans="2:7">
      <c r="B22" s="14" t="s">
        <v>146</v>
      </c>
      <c r="C22" s="14"/>
      <c r="D22" s="14"/>
      <c r="E22" s="14"/>
      <c r="F22" s="14"/>
      <c r="G22" s="14"/>
    </row>
    <row r="23" spans="2:7">
      <c r="B23" s="4"/>
      <c r="C23" s="4"/>
      <c r="D23" s="4"/>
      <c r="E23" s="4"/>
      <c r="F23" s="4"/>
      <c r="G23" s="4"/>
    </row>
    <row r="24" spans="2:7" ht="19.5">
      <c r="B24" s="3" t="s">
        <v>144</v>
      </c>
      <c r="C24" s="3"/>
      <c r="D24" s="3"/>
      <c r="E24" s="3"/>
      <c r="F24" s="3"/>
      <c r="G24" s="3"/>
    </row>
    <row r="25" spans="2:7" ht="15.75">
      <c r="B25" s="3"/>
      <c r="C25" s="3"/>
      <c r="D25" s="3"/>
      <c r="E25" s="3"/>
      <c r="F25" s="3"/>
      <c r="G25" s="3"/>
    </row>
    <row r="26" spans="2:7" ht="15.75" customHeight="1">
      <c r="B26" s="3" t="s">
        <v>145</v>
      </c>
      <c r="C26" s="3"/>
      <c r="D26" s="3"/>
      <c r="E26" s="3"/>
      <c r="F26" s="3"/>
      <c r="G26" s="3"/>
    </row>
    <row r="33" spans="2:7">
      <c r="B33" s="227" t="s">
        <v>149</v>
      </c>
      <c r="C33" s="228"/>
      <c r="D33" s="228"/>
      <c r="E33" s="229"/>
    </row>
    <row r="34" spans="2:7" ht="27">
      <c r="B34" s="17" t="s">
        <v>1</v>
      </c>
      <c r="C34" s="7"/>
      <c r="D34" s="7"/>
      <c r="E34" s="8"/>
      <c r="F34" s="9"/>
      <c r="G34" s="9"/>
    </row>
    <row r="35" spans="2:7" ht="25.5">
      <c r="B35" s="17" t="s">
        <v>150</v>
      </c>
      <c r="C35" s="7"/>
      <c r="D35" s="7"/>
      <c r="E35" s="8"/>
      <c r="F35" s="9"/>
      <c r="G35" s="9"/>
    </row>
  </sheetData>
  <sheetProtection sheet="1" objects="1" scenarios="1"/>
  <mergeCells count="2">
    <mergeCell ref="B33:E33"/>
    <mergeCell ref="A1:A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Mode d'emploi</vt:lpstr>
      <vt:lpstr>Calculs activités sources</vt:lpstr>
      <vt:lpstr>CSP</vt:lpstr>
      <vt:lpstr>CSP avec formules</vt:lpstr>
      <vt:lpstr>Anciens seuils</vt:lpstr>
      <vt:lpstr>Nouveaux seuils</vt:lpstr>
      <vt:lpstr>Ref</vt:lpstr>
      <vt:lpstr>'Calculs activités sources'!Impression_des_titres</vt:lpstr>
      <vt:lpstr>'Calculs activités sources'!Zone_d_impression</vt:lpstr>
      <vt:lpstr>'Mode d''emploi'!Zone_d_impression</vt:lpstr>
    </vt:vector>
  </TitlesOfParts>
  <Company>Drire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Clémence LOUISON</dc:creator>
  <cp:lastModifiedBy>ROBIN Max</cp:lastModifiedBy>
  <cp:lastPrinted>2013-11-22T13:07:36Z</cp:lastPrinted>
  <dcterms:created xsi:type="dcterms:W3CDTF">2007-01-10T14:32:57Z</dcterms:created>
  <dcterms:modified xsi:type="dcterms:W3CDTF">2018-09-03T12:00:23Z</dcterms:modified>
</cp:coreProperties>
</file>